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showInkAnnotation="0" codeName="ThisWorkbook" defaultThemeVersion="124226"/>
  <mc:AlternateContent xmlns:mc="http://schemas.openxmlformats.org/markup-compatibility/2006">
    <mc:Choice Requires="x15">
      <x15ac:absPath xmlns:x15ac="http://schemas.microsoft.com/office/spreadsheetml/2010/11/ac" url="S:\Oceanview Garden - Berkley - OAHS\3.3 CDLAC\Application\Ready For Review\"/>
    </mc:Choice>
  </mc:AlternateContent>
  <xr:revisionPtr revIDLastSave="0" documentId="13_ncr:1_{4B594E75-A6B8-48A1-9C19-F47BECC73A8E}" xr6:coauthVersionLast="47" xr6:coauthVersionMax="47" xr10:uidLastSave="{00000000-0000-0000-0000-000000000000}"/>
  <bookViews>
    <workbookView xWindow="-28920" yWindow="195" windowWidth="29040" windowHeight="15720" tabRatio="905" firstSheet="4" activeTab="7"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15 Year Pro Forma (2)" sheetId="27" r:id="rId14"/>
    <sheet name="Post-award Instructions" sheetId="12" r:id="rId15"/>
    <sheet name="Post-award Project Cost Changes" sheetId="11" r:id="rId16"/>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13">'15 Year Pro Forma (2)'!$A$1:$AH$22</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5">'Post-award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13" hidden="1">'15 Year Pro Forma (2)'!$A$1:$AH$22</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99" i="4" l="1"/>
  <c r="AM554" i="3"/>
  <c r="AO627" i="3"/>
  <c r="AO628" i="3"/>
  <c r="C628" i="3"/>
  <c r="N221" i="20"/>
  <c r="N220" i="20"/>
  <c r="N219" i="20"/>
  <c r="N218" i="20"/>
  <c r="N217" i="20"/>
  <c r="N216" i="20"/>
  <c r="N215" i="20"/>
  <c r="N214" i="20"/>
  <c r="N213" i="20"/>
  <c r="T221" i="20"/>
  <c r="T220" i="20"/>
  <c r="T219" i="20"/>
  <c r="T218" i="20"/>
  <c r="T217" i="20"/>
  <c r="T216" i="20"/>
  <c r="T215" i="20"/>
  <c r="T214" i="20"/>
  <c r="T213" i="20"/>
  <c r="M931" i="3"/>
  <c r="M930" i="3"/>
  <c r="AA901" i="3"/>
  <c r="AA902" i="3"/>
  <c r="H644" i="3"/>
  <c r="AA586" i="3"/>
  <c r="H586" i="3"/>
  <c r="AA578" i="3"/>
  <c r="H578" i="3"/>
  <c r="AA569" i="3"/>
  <c r="H569" i="3"/>
  <c r="AM550" i="3"/>
  <c r="G722" i="3"/>
  <c r="G718" i="3"/>
  <c r="G714" i="3"/>
  <c r="E4" i="27"/>
  <c r="W860" i="3"/>
  <c r="W858" i="3"/>
  <c r="AO626" i="3"/>
  <c r="AG447" i="3"/>
  <c r="AG445" i="3"/>
  <c r="Q550" i="3"/>
  <c r="E25" i="27"/>
  <c r="I9" i="27"/>
  <c r="K9" i="27"/>
  <c r="M9" i="27"/>
  <c r="O9" i="27" s="1"/>
  <c r="G9" i="27"/>
  <c r="G10" i="27" s="1"/>
  <c r="I10" i="27"/>
  <c r="K10" i="27"/>
  <c r="M10" i="27"/>
  <c r="AI10" i="27"/>
  <c r="AK10" i="27"/>
  <c r="AM10" i="27"/>
  <c r="AO10" i="27"/>
  <c r="AQ10" i="27"/>
  <c r="AS10" i="27"/>
  <c r="AU10" i="27"/>
  <c r="AW10" i="27"/>
  <c r="AY10" i="27"/>
  <c r="BA10" i="27"/>
  <c r="BC10" i="27"/>
  <c r="BE10" i="27"/>
  <c r="BG10" i="27"/>
  <c r="BI10" i="27"/>
  <c r="BK10" i="27"/>
  <c r="BM10" i="27"/>
  <c r="BO10" i="27"/>
  <c r="BQ10" i="27"/>
  <c r="BS10" i="27"/>
  <c r="BU10" i="27"/>
  <c r="BW10" i="27"/>
  <c r="BY10" i="27"/>
  <c r="CA10" i="27"/>
  <c r="CC10" i="27"/>
  <c r="CE10" i="27"/>
  <c r="CG10" i="27"/>
  <c r="CI10" i="27"/>
  <c r="CK10" i="27"/>
  <c r="CM10" i="27"/>
  <c r="CO10" i="27"/>
  <c r="CQ10" i="27"/>
  <c r="CS10" i="27"/>
  <c r="CU10" i="27"/>
  <c r="CW10" i="27"/>
  <c r="CY10" i="27"/>
  <c r="DA10" i="27"/>
  <c r="DC10" i="27"/>
  <c r="DE10" i="27"/>
  <c r="DG10" i="27"/>
  <c r="DI10" i="27"/>
  <c r="DK10" i="27"/>
  <c r="DM10" i="27"/>
  <c r="DO10" i="27"/>
  <c r="DQ10" i="27"/>
  <c r="DS10" i="27"/>
  <c r="DU10" i="27"/>
  <c r="DW10" i="27"/>
  <c r="DY10" i="27"/>
  <c r="EA10" i="27"/>
  <c r="EC10" i="27"/>
  <c r="EE10" i="27"/>
  <c r="EG10" i="27"/>
  <c r="EI10" i="27"/>
  <c r="EK10" i="27"/>
  <c r="EM10" i="27"/>
  <c r="EO10" i="27"/>
  <c r="EQ10" i="27"/>
  <c r="ES10" i="27"/>
  <c r="EU10" i="27"/>
  <c r="EW10" i="27"/>
  <c r="EY10" i="27"/>
  <c r="FA10" i="27"/>
  <c r="FC10" i="27"/>
  <c r="FE10" i="27"/>
  <c r="FG10" i="27"/>
  <c r="FI10" i="27"/>
  <c r="FK10" i="27"/>
  <c r="FM10" i="27"/>
  <c r="FO10" i="27"/>
  <c r="FQ10" i="27"/>
  <c r="FS10" i="27"/>
  <c r="FU10" i="27"/>
  <c r="FW10" i="27"/>
  <c r="FY10" i="27"/>
  <c r="GA10" i="27"/>
  <c r="GC10" i="27"/>
  <c r="GE10" i="27"/>
  <c r="GG10" i="27"/>
  <c r="GI10" i="27"/>
  <c r="GK10" i="27"/>
  <c r="GM10" i="27"/>
  <c r="GO10" i="27"/>
  <c r="GQ10" i="27"/>
  <c r="GS10" i="27"/>
  <c r="GU10" i="27"/>
  <c r="GW10" i="27"/>
  <c r="GY10" i="27"/>
  <c r="HA10" i="27"/>
  <c r="HC10" i="27"/>
  <c r="HE10" i="27"/>
  <c r="HG10" i="27"/>
  <c r="HI10" i="27"/>
  <c r="HK10" i="27"/>
  <c r="HM10" i="27"/>
  <c r="HO10" i="27"/>
  <c r="HQ10" i="27"/>
  <c r="HS10" i="27"/>
  <c r="HU10" i="27"/>
  <c r="HW10" i="27"/>
  <c r="HY10" i="27"/>
  <c r="IA10" i="27"/>
  <c r="IC10" i="27"/>
  <c r="IE10" i="27"/>
  <c r="IG10" i="27"/>
  <c r="II10" i="27"/>
  <c r="IK10" i="27"/>
  <c r="IM10" i="27"/>
  <c r="IO10" i="27"/>
  <c r="IQ10" i="27"/>
  <c r="IS10" i="27"/>
  <c r="IU10" i="27"/>
  <c r="IW10" i="27"/>
  <c r="IY10" i="27"/>
  <c r="JA10" i="27"/>
  <c r="JC10" i="27"/>
  <c r="JE10" i="27"/>
  <c r="JG10" i="27"/>
  <c r="JI10" i="27"/>
  <c r="JK10" i="27"/>
  <c r="JM10" i="27"/>
  <c r="JO10" i="27"/>
  <c r="JQ10" i="27"/>
  <c r="JS10" i="27"/>
  <c r="JU10" i="27"/>
  <c r="JW10" i="27"/>
  <c r="JY10" i="27"/>
  <c r="KA10" i="27"/>
  <c r="KC10" i="27"/>
  <c r="KE10" i="27"/>
  <c r="KG10" i="27"/>
  <c r="KI10" i="27"/>
  <c r="KK10" i="27"/>
  <c r="KM10" i="27"/>
  <c r="KO10" i="27"/>
  <c r="KQ10" i="27"/>
  <c r="KS10" i="27"/>
  <c r="KU10" i="27"/>
  <c r="KW10" i="27"/>
  <c r="KY10" i="27"/>
  <c r="LA10" i="27"/>
  <c r="LC10" i="27"/>
  <c r="LE10" i="27"/>
  <c r="LG10" i="27"/>
  <c r="LI10" i="27"/>
  <c r="LK10" i="27"/>
  <c r="LM10" i="27"/>
  <c r="LO10" i="27"/>
  <c r="LQ10" i="27"/>
  <c r="LS10" i="27"/>
  <c r="LU10" i="27"/>
  <c r="LW10" i="27"/>
  <c r="LY10" i="27"/>
  <c r="MA10" i="27"/>
  <c r="MC10" i="27"/>
  <c r="ME10" i="27"/>
  <c r="MG10" i="27"/>
  <c r="MI10" i="27"/>
  <c r="MK10" i="27"/>
  <c r="MM10" i="27"/>
  <c r="MO10" i="27"/>
  <c r="MQ10" i="27"/>
  <c r="MS10" i="27"/>
  <c r="MU10" i="27"/>
  <c r="MW10" i="27"/>
  <c r="MY10" i="27"/>
  <c r="NA10" i="27"/>
  <c r="NC10" i="27"/>
  <c r="NE10" i="27"/>
  <c r="NG10" i="27"/>
  <c r="NI10" i="27"/>
  <c r="NK10" i="27"/>
  <c r="NM10" i="27"/>
  <c r="NO10" i="27"/>
  <c r="NQ10" i="27"/>
  <c r="NS10" i="27"/>
  <c r="NU10" i="27"/>
  <c r="NW10" i="27"/>
  <c r="NY10" i="27"/>
  <c r="OA10" i="27"/>
  <c r="OC10" i="27"/>
  <c r="OE10" i="27"/>
  <c r="OG10" i="27"/>
  <c r="OI10" i="27"/>
  <c r="OK10" i="27"/>
  <c r="OM10" i="27"/>
  <c r="OO10" i="27"/>
  <c r="OQ10" i="27"/>
  <c r="OS10" i="27"/>
  <c r="OU10" i="27"/>
  <c r="OW10" i="27"/>
  <c r="OY10" i="27"/>
  <c r="PA10" i="27"/>
  <c r="PC10" i="27"/>
  <c r="PE10" i="27"/>
  <c r="PG10" i="27"/>
  <c r="PI10" i="27"/>
  <c r="PK10" i="27"/>
  <c r="PM10" i="27"/>
  <c r="PO10" i="27"/>
  <c r="PQ10" i="27"/>
  <c r="PS10" i="27"/>
  <c r="PU10" i="27"/>
  <c r="PW10" i="27"/>
  <c r="PY10" i="27"/>
  <c r="QA10" i="27"/>
  <c r="QC10" i="27"/>
  <c r="QE10" i="27"/>
  <c r="QG10" i="27"/>
  <c r="QI10" i="27"/>
  <c r="QK10" i="27"/>
  <c r="QM10" i="27"/>
  <c r="QO10" i="27"/>
  <c r="QQ10" i="27"/>
  <c r="QS10" i="27"/>
  <c r="QU10" i="27"/>
  <c r="QW10" i="27"/>
  <c r="QY10" i="27"/>
  <c r="RA10" i="27"/>
  <c r="RC10" i="27"/>
  <c r="RE10" i="27"/>
  <c r="RG10" i="27"/>
  <c r="RI10" i="27"/>
  <c r="RK10" i="27"/>
  <c r="RM10" i="27"/>
  <c r="RO10" i="27"/>
  <c r="RQ10" i="27"/>
  <c r="RS10" i="27"/>
  <c r="RU10" i="27"/>
  <c r="RW10" i="27"/>
  <c r="RY10" i="27"/>
  <c r="SA10" i="27"/>
  <c r="SC10" i="27"/>
  <c r="SE10" i="27"/>
  <c r="SG10" i="27"/>
  <c r="SI10" i="27"/>
  <c r="SK10" i="27"/>
  <c r="SM10" i="27"/>
  <c r="SO10" i="27"/>
  <c r="SQ10" i="27"/>
  <c r="SS10" i="27"/>
  <c r="SU10" i="27"/>
  <c r="SW10" i="27"/>
  <c r="SY10" i="27"/>
  <c r="TA10" i="27"/>
  <c r="TC10" i="27"/>
  <c r="TE10" i="27"/>
  <c r="TG10" i="27"/>
  <c r="TI10" i="27"/>
  <c r="TK10" i="27"/>
  <c r="TM10" i="27"/>
  <c r="TO10" i="27"/>
  <c r="TQ10" i="27"/>
  <c r="TS10" i="27"/>
  <c r="TU10" i="27"/>
  <c r="TW10" i="27"/>
  <c r="TY10" i="27"/>
  <c r="UA10" i="27"/>
  <c r="UC10" i="27"/>
  <c r="UE10" i="27"/>
  <c r="UG10" i="27"/>
  <c r="UI10" i="27"/>
  <c r="UK10" i="27"/>
  <c r="UM10" i="27"/>
  <c r="UO10" i="27"/>
  <c r="UQ10" i="27"/>
  <c r="US10" i="27"/>
  <c r="UU10" i="27"/>
  <c r="UW10" i="27"/>
  <c r="UY10" i="27"/>
  <c r="VA10" i="27"/>
  <c r="VC10" i="27"/>
  <c r="VE10" i="27"/>
  <c r="VG10" i="27"/>
  <c r="VI10" i="27"/>
  <c r="VK10" i="27"/>
  <c r="VM10" i="27"/>
  <c r="VO10" i="27"/>
  <c r="VQ10" i="27"/>
  <c r="VS10" i="27"/>
  <c r="VU10" i="27"/>
  <c r="VW10" i="27"/>
  <c r="VY10" i="27"/>
  <c r="WA10" i="27"/>
  <c r="WC10" i="27"/>
  <c r="WE10" i="27"/>
  <c r="WG10" i="27"/>
  <c r="WI10" i="27"/>
  <c r="WK10" i="27"/>
  <c r="WM10" i="27"/>
  <c r="WO10" i="27"/>
  <c r="WQ10" i="27"/>
  <c r="WS10" i="27"/>
  <c r="WU10" i="27"/>
  <c r="WW10" i="27"/>
  <c r="WY10" i="27"/>
  <c r="XA10" i="27"/>
  <c r="XC10" i="27"/>
  <c r="XE10" i="27"/>
  <c r="XG10" i="27"/>
  <c r="XI10" i="27"/>
  <c r="XK10" i="27"/>
  <c r="XM10" i="27"/>
  <c r="XO10" i="27"/>
  <c r="XQ10" i="27"/>
  <c r="XS10" i="27"/>
  <c r="XU10" i="27"/>
  <c r="XW10" i="27"/>
  <c r="XY10" i="27"/>
  <c r="YA10" i="27"/>
  <c r="YC10" i="27"/>
  <c r="YE10" i="27"/>
  <c r="YG10" i="27"/>
  <c r="YI10" i="27"/>
  <c r="YK10" i="27"/>
  <c r="YM10" i="27"/>
  <c r="YO10" i="27"/>
  <c r="YQ10" i="27"/>
  <c r="YS10" i="27"/>
  <c r="YU10" i="27"/>
  <c r="YW10" i="27"/>
  <c r="YY10" i="27"/>
  <c r="ZA10" i="27"/>
  <c r="ZC10" i="27"/>
  <c r="ZE10" i="27"/>
  <c r="ZG10" i="27"/>
  <c r="ZI10" i="27"/>
  <c r="ZK10" i="27"/>
  <c r="ZM10" i="27"/>
  <c r="ZO10" i="27"/>
  <c r="ZQ10" i="27"/>
  <c r="ZS10" i="27"/>
  <c r="ZU10" i="27"/>
  <c r="ZW10" i="27"/>
  <c r="ZY10" i="27"/>
  <c r="AAA10" i="27"/>
  <c r="AAC10" i="27"/>
  <c r="AAE10" i="27"/>
  <c r="AAG10" i="27"/>
  <c r="AAI10" i="27"/>
  <c r="AAK10" i="27"/>
  <c r="AAM10" i="27"/>
  <c r="AAO10" i="27"/>
  <c r="AAQ10" i="27"/>
  <c r="AAS10" i="27"/>
  <c r="AAU10" i="27"/>
  <c r="AAW10" i="27"/>
  <c r="AAY10" i="27"/>
  <c r="ABA10" i="27"/>
  <c r="ABC10" i="27"/>
  <c r="ABE10" i="27"/>
  <c r="ABG10" i="27"/>
  <c r="ABI10" i="27"/>
  <c r="ABK10" i="27"/>
  <c r="ABM10" i="27"/>
  <c r="ABO10" i="27"/>
  <c r="ABQ10" i="27"/>
  <c r="ABS10" i="27"/>
  <c r="ABU10" i="27"/>
  <c r="ABW10" i="27"/>
  <c r="ABY10" i="27"/>
  <c r="ACA10" i="27"/>
  <c r="ACC10" i="27"/>
  <c r="ACE10" i="27"/>
  <c r="ACG10" i="27"/>
  <c r="ACI10" i="27"/>
  <c r="ACK10" i="27"/>
  <c r="ACM10" i="27"/>
  <c r="ACO10" i="27"/>
  <c r="ACQ10" i="27"/>
  <c r="ACS10" i="27"/>
  <c r="ACU10" i="27"/>
  <c r="ACW10" i="27"/>
  <c r="ACY10" i="27"/>
  <c r="ADA10" i="27"/>
  <c r="ADC10" i="27"/>
  <c r="ADE10" i="27"/>
  <c r="ADG10" i="27"/>
  <c r="ADI10" i="27"/>
  <c r="ADK10" i="27"/>
  <c r="ADM10" i="27"/>
  <c r="ADO10" i="27"/>
  <c r="ADQ10" i="27"/>
  <c r="ADS10" i="27"/>
  <c r="ADU10" i="27"/>
  <c r="ADW10" i="27"/>
  <c r="ADY10" i="27"/>
  <c r="AEA10" i="27"/>
  <c r="AEC10" i="27"/>
  <c r="AEE10" i="27"/>
  <c r="AEG10" i="27"/>
  <c r="AEI10" i="27"/>
  <c r="AEK10" i="27"/>
  <c r="AEM10" i="27"/>
  <c r="AEO10" i="27"/>
  <c r="AEQ10" i="27"/>
  <c r="AES10" i="27"/>
  <c r="AEU10" i="27"/>
  <c r="AEW10" i="27"/>
  <c r="AEY10" i="27"/>
  <c r="AFA10" i="27"/>
  <c r="AFC10" i="27"/>
  <c r="AFE10" i="27"/>
  <c r="AFG10" i="27"/>
  <c r="AFI10" i="27"/>
  <c r="AFK10" i="27"/>
  <c r="AFM10" i="27"/>
  <c r="AFO10" i="27"/>
  <c r="AFQ10" i="27"/>
  <c r="AFS10" i="27"/>
  <c r="AFU10" i="27"/>
  <c r="AFW10" i="27"/>
  <c r="AFY10" i="27"/>
  <c r="AGA10" i="27"/>
  <c r="AGC10" i="27"/>
  <c r="AGE10" i="27"/>
  <c r="AGG10" i="27"/>
  <c r="AGI10" i="27"/>
  <c r="AGK10" i="27"/>
  <c r="AGM10" i="27"/>
  <c r="AGO10" i="27"/>
  <c r="AGQ10" i="27"/>
  <c r="AGS10" i="27"/>
  <c r="AGU10" i="27"/>
  <c r="AGW10" i="27"/>
  <c r="AGY10" i="27"/>
  <c r="AHA10" i="27"/>
  <c r="AHC10" i="27"/>
  <c r="AHE10" i="27"/>
  <c r="AHG10" i="27"/>
  <c r="AHI10" i="27"/>
  <c r="AHK10" i="27"/>
  <c r="AHM10" i="27"/>
  <c r="AHO10" i="27"/>
  <c r="AHQ10" i="27"/>
  <c r="AHS10" i="27"/>
  <c r="AHU10" i="27"/>
  <c r="AHW10" i="27"/>
  <c r="AHY10" i="27"/>
  <c r="AIA10" i="27"/>
  <c r="AIC10" i="27"/>
  <c r="AIE10" i="27"/>
  <c r="AIG10" i="27"/>
  <c r="AII10" i="27"/>
  <c r="AIK10" i="27"/>
  <c r="AIM10" i="27"/>
  <c r="AIO10" i="27"/>
  <c r="AIQ10" i="27"/>
  <c r="AIS10" i="27"/>
  <c r="AIU10" i="27"/>
  <c r="AIW10" i="27"/>
  <c r="AIY10" i="27"/>
  <c r="AJA10" i="27"/>
  <c r="AJC10" i="27"/>
  <c r="AJE10" i="27"/>
  <c r="AJG10" i="27"/>
  <c r="AJI10" i="27"/>
  <c r="AJK10" i="27"/>
  <c r="AJM10" i="27"/>
  <c r="AJO10" i="27"/>
  <c r="AJQ10" i="27"/>
  <c r="AJS10" i="27"/>
  <c r="AJU10" i="27"/>
  <c r="AJW10" i="27"/>
  <c r="AJY10" i="27"/>
  <c r="AKA10" i="27"/>
  <c r="AKC10" i="27"/>
  <c r="AKE10" i="27"/>
  <c r="AKG10" i="27"/>
  <c r="AKI10" i="27"/>
  <c r="AKK10" i="27"/>
  <c r="AKM10" i="27"/>
  <c r="AKO10" i="27"/>
  <c r="AKQ10" i="27"/>
  <c r="AKS10" i="27"/>
  <c r="AKU10" i="27"/>
  <c r="AKW10" i="27"/>
  <c r="AKY10" i="27"/>
  <c r="ALA10" i="27"/>
  <c r="ALC10" i="27"/>
  <c r="ALE10" i="27"/>
  <c r="ALG10" i="27"/>
  <c r="ALI10" i="27"/>
  <c r="ALK10" i="27"/>
  <c r="ALM10" i="27"/>
  <c r="ALO10" i="27"/>
  <c r="ALQ10" i="27"/>
  <c r="ALS10" i="27"/>
  <c r="ALU10" i="27"/>
  <c r="ALW10" i="27"/>
  <c r="ALY10" i="27"/>
  <c r="AMA10" i="27"/>
  <c r="AMC10" i="27"/>
  <c r="AME10" i="27"/>
  <c r="AMG10" i="27"/>
  <c r="AMI10" i="27"/>
  <c r="AMK10" i="27"/>
  <c r="AMM10" i="27"/>
  <c r="AMO10" i="27"/>
  <c r="AMQ10" i="27"/>
  <c r="AMS10" i="27"/>
  <c r="AMU10" i="27"/>
  <c r="AMW10" i="27"/>
  <c r="AMY10" i="27"/>
  <c r="ANA10" i="27"/>
  <c r="ANC10" i="27"/>
  <c r="ANE10" i="27"/>
  <c r="ANG10" i="27"/>
  <c r="ANI10" i="27"/>
  <c r="ANK10" i="27"/>
  <c r="ANM10" i="27"/>
  <c r="ANO10" i="27"/>
  <c r="ANQ10" i="27"/>
  <c r="ANS10" i="27"/>
  <c r="ANU10" i="27"/>
  <c r="ANW10" i="27"/>
  <c r="ANY10" i="27"/>
  <c r="AOA10" i="27"/>
  <c r="AOC10" i="27"/>
  <c r="AOE10" i="27"/>
  <c r="AOG10" i="27"/>
  <c r="AOI10" i="27"/>
  <c r="AOK10" i="27"/>
  <c r="AOM10" i="27"/>
  <c r="AOO10" i="27"/>
  <c r="AOQ10" i="27"/>
  <c r="AOS10" i="27"/>
  <c r="AOU10" i="27"/>
  <c r="AOW10" i="27"/>
  <c r="AOY10" i="27"/>
  <c r="APA10" i="27"/>
  <c r="APC10" i="27"/>
  <c r="APE10" i="27"/>
  <c r="APG10" i="27"/>
  <c r="API10" i="27"/>
  <c r="APK10" i="27"/>
  <c r="APM10" i="27"/>
  <c r="APO10" i="27"/>
  <c r="APQ10" i="27"/>
  <c r="APS10" i="27"/>
  <c r="APU10" i="27"/>
  <c r="APW10" i="27"/>
  <c r="APY10" i="27"/>
  <c r="AQA10" i="27"/>
  <c r="AQC10" i="27"/>
  <c r="AQE10" i="27"/>
  <c r="AQG10" i="27"/>
  <c r="AQI10" i="27"/>
  <c r="AQK10" i="27"/>
  <c r="AQM10" i="27"/>
  <c r="AQO10" i="27"/>
  <c r="AQQ10" i="27"/>
  <c r="AQS10" i="27"/>
  <c r="AQU10" i="27"/>
  <c r="AQW10" i="27"/>
  <c r="AQY10" i="27"/>
  <c r="ARA10" i="27"/>
  <c r="ARC10" i="27"/>
  <c r="ARE10" i="27"/>
  <c r="ARG10" i="27"/>
  <c r="ARI10" i="27"/>
  <c r="ARK10" i="27"/>
  <c r="ARM10" i="27"/>
  <c r="ARO10" i="27"/>
  <c r="ARQ10" i="27"/>
  <c r="ARS10" i="27"/>
  <c r="ARU10" i="27"/>
  <c r="ARW10" i="27"/>
  <c r="ARY10" i="27"/>
  <c r="ASA10" i="27"/>
  <c r="ASC10" i="27"/>
  <c r="ASE10" i="27"/>
  <c r="ASG10" i="27"/>
  <c r="ASI10" i="27"/>
  <c r="ASK10" i="27"/>
  <c r="ASM10" i="27"/>
  <c r="ASO10" i="27"/>
  <c r="ASQ10" i="27"/>
  <c r="ASS10" i="27"/>
  <c r="ASU10" i="27"/>
  <c r="ASW10" i="27"/>
  <c r="ASY10" i="27"/>
  <c r="ATA10" i="27"/>
  <c r="ATC10" i="27"/>
  <c r="ATE10" i="27"/>
  <c r="ATG10" i="27"/>
  <c r="ATI10" i="27"/>
  <c r="ATK10" i="27"/>
  <c r="ATM10" i="27"/>
  <c r="ATO10" i="27"/>
  <c r="ATQ10" i="27"/>
  <c r="ATS10" i="27"/>
  <c r="ATU10" i="27"/>
  <c r="ATW10" i="27"/>
  <c r="ATY10" i="27"/>
  <c r="AUA10" i="27"/>
  <c r="AUC10" i="27"/>
  <c r="AUE10" i="27"/>
  <c r="AUG10" i="27"/>
  <c r="AUI10" i="27"/>
  <c r="AUK10" i="27"/>
  <c r="AUM10" i="27"/>
  <c r="AUO10" i="27"/>
  <c r="AUQ10" i="27"/>
  <c r="AUS10" i="27"/>
  <c r="AUU10" i="27"/>
  <c r="AUW10" i="27"/>
  <c r="AUY10" i="27"/>
  <c r="AVA10" i="27"/>
  <c r="AVC10" i="27"/>
  <c r="AVE10" i="27"/>
  <c r="AVG10" i="27"/>
  <c r="AVI10" i="27"/>
  <c r="AVK10" i="27"/>
  <c r="AVM10" i="27"/>
  <c r="AVO10" i="27"/>
  <c r="AVQ10" i="27"/>
  <c r="AVS10" i="27"/>
  <c r="AVU10" i="27"/>
  <c r="AVW10" i="27"/>
  <c r="AVY10" i="27"/>
  <c r="AWA10" i="27"/>
  <c r="AWC10" i="27"/>
  <c r="AWE10" i="27"/>
  <c r="AWG10" i="27"/>
  <c r="AWI10" i="27"/>
  <c r="AWK10" i="27"/>
  <c r="AWM10" i="27"/>
  <c r="AWO10" i="27"/>
  <c r="AWQ10" i="27"/>
  <c r="AWS10" i="27"/>
  <c r="AWU10" i="27"/>
  <c r="AWW10" i="27"/>
  <c r="AWY10" i="27"/>
  <c r="AXA10" i="27"/>
  <c r="AXC10" i="27"/>
  <c r="AXE10" i="27"/>
  <c r="AXG10" i="27"/>
  <c r="AXI10" i="27"/>
  <c r="AXK10" i="27"/>
  <c r="AXM10" i="27"/>
  <c r="AXO10" i="27"/>
  <c r="AXQ10" i="27"/>
  <c r="AXS10" i="27"/>
  <c r="AXU10" i="27"/>
  <c r="AXW10" i="27"/>
  <c r="AXY10" i="27"/>
  <c r="AYA10" i="27"/>
  <c r="AYC10" i="27"/>
  <c r="AYE10" i="27"/>
  <c r="AYG10" i="27"/>
  <c r="AYI10" i="27"/>
  <c r="AYK10" i="27"/>
  <c r="AYM10" i="27"/>
  <c r="AYO10" i="27"/>
  <c r="AYQ10" i="27"/>
  <c r="AYS10" i="27"/>
  <c r="AYU10" i="27"/>
  <c r="AYW10" i="27"/>
  <c r="AYY10" i="27"/>
  <c r="AZA10" i="27"/>
  <c r="AZC10" i="27"/>
  <c r="AZE10" i="27"/>
  <c r="AZG10" i="27"/>
  <c r="AZI10" i="27"/>
  <c r="AZK10" i="27"/>
  <c r="AZM10" i="27"/>
  <c r="AZO10" i="27"/>
  <c r="AZQ10" i="27"/>
  <c r="AZS10" i="27"/>
  <c r="AZU10" i="27"/>
  <c r="AZW10" i="27"/>
  <c r="AZY10" i="27"/>
  <c r="BAA10" i="27"/>
  <c r="BAC10" i="27"/>
  <c r="BAE10" i="27"/>
  <c r="BAG10" i="27"/>
  <c r="BAI10" i="27"/>
  <c r="BAK10" i="27"/>
  <c r="BAM10" i="27"/>
  <c r="BAO10" i="27"/>
  <c r="BAQ10" i="27"/>
  <c r="BAS10" i="27"/>
  <c r="BAU10" i="27"/>
  <c r="BAW10" i="27"/>
  <c r="BAY10" i="27"/>
  <c r="BBA10" i="27"/>
  <c r="BBC10" i="27"/>
  <c r="BBE10" i="27"/>
  <c r="BBG10" i="27"/>
  <c r="BBI10" i="27"/>
  <c r="BBK10" i="27"/>
  <c r="BBM10" i="27"/>
  <c r="BBO10" i="27"/>
  <c r="BBQ10" i="27"/>
  <c r="BBS10" i="27"/>
  <c r="BBU10" i="27"/>
  <c r="BBW10" i="27"/>
  <c r="BBY10" i="27"/>
  <c r="BCA10" i="27"/>
  <c r="BCC10" i="27"/>
  <c r="BCE10" i="27"/>
  <c r="BCG10" i="27"/>
  <c r="BCI10" i="27"/>
  <c r="BCK10" i="27"/>
  <c r="BCM10" i="27"/>
  <c r="BCO10" i="27"/>
  <c r="BCQ10" i="27"/>
  <c r="BCS10" i="27"/>
  <c r="BCU10" i="27"/>
  <c r="BCW10" i="27"/>
  <c r="BCY10" i="27"/>
  <c r="BDA10" i="27"/>
  <c r="BDC10" i="27"/>
  <c r="BDE10" i="27"/>
  <c r="BDG10" i="27"/>
  <c r="BDI10" i="27"/>
  <c r="BDK10" i="27"/>
  <c r="BDM10" i="27"/>
  <c r="BDO10" i="27"/>
  <c r="BDQ10" i="27"/>
  <c r="BDS10" i="27"/>
  <c r="BDU10" i="27"/>
  <c r="BDW10" i="27"/>
  <c r="BDY10" i="27"/>
  <c r="BEA10" i="27"/>
  <c r="BEC10" i="27"/>
  <c r="BEE10" i="27"/>
  <c r="BEG10" i="27"/>
  <c r="BEI10" i="27"/>
  <c r="BEK10" i="27"/>
  <c r="BEM10" i="27"/>
  <c r="BEO10" i="27"/>
  <c r="BEQ10" i="27"/>
  <c r="BES10" i="27"/>
  <c r="BEU10" i="27"/>
  <c r="BEW10" i="27"/>
  <c r="BEY10" i="27"/>
  <c r="BFA10" i="27"/>
  <c r="BFC10" i="27"/>
  <c r="BFE10" i="27"/>
  <c r="BFG10" i="27"/>
  <c r="BFI10" i="27"/>
  <c r="BFK10" i="27"/>
  <c r="BFM10" i="27"/>
  <c r="BFO10" i="27"/>
  <c r="BFQ10" i="27"/>
  <c r="BFS10" i="27"/>
  <c r="BFU10" i="27"/>
  <c r="BFW10" i="27"/>
  <c r="BFY10" i="27"/>
  <c r="BGA10" i="27"/>
  <c r="BGC10" i="27"/>
  <c r="BGE10" i="27"/>
  <c r="BGG10" i="27"/>
  <c r="BGI10" i="27"/>
  <c r="BGK10" i="27"/>
  <c r="BGM10" i="27"/>
  <c r="BGO10" i="27"/>
  <c r="BGQ10" i="27"/>
  <c r="BGS10" i="27"/>
  <c r="BGU10" i="27"/>
  <c r="BGW10" i="27"/>
  <c r="BGY10" i="27"/>
  <c r="BHA10" i="27"/>
  <c r="BHC10" i="27"/>
  <c r="BHE10" i="27"/>
  <c r="BHG10" i="27"/>
  <c r="BHI10" i="27"/>
  <c r="BHK10" i="27"/>
  <c r="BHM10" i="27"/>
  <c r="BHO10" i="27"/>
  <c r="BHQ10" i="27"/>
  <c r="BHS10" i="27"/>
  <c r="BHU10" i="27"/>
  <c r="BHW10" i="27"/>
  <c r="BHY10" i="27"/>
  <c r="BIA10" i="27"/>
  <c r="BIC10" i="27"/>
  <c r="BIE10" i="27"/>
  <c r="BIG10" i="27"/>
  <c r="BII10" i="27"/>
  <c r="BIK10" i="27"/>
  <c r="BIM10" i="27"/>
  <c r="BIO10" i="27"/>
  <c r="BIQ10" i="27"/>
  <c r="BIS10" i="27"/>
  <c r="BIU10" i="27"/>
  <c r="BIW10" i="27"/>
  <c r="BIY10" i="27"/>
  <c r="BJA10" i="27"/>
  <c r="BJC10" i="27"/>
  <c r="BJE10" i="27"/>
  <c r="BJG10" i="27"/>
  <c r="BJI10" i="27"/>
  <c r="BJK10" i="27"/>
  <c r="BJM10" i="27"/>
  <c r="BJO10" i="27"/>
  <c r="BJQ10" i="27"/>
  <c r="BJS10" i="27"/>
  <c r="BJU10" i="27"/>
  <c r="BJW10" i="27"/>
  <c r="BJY10" i="27"/>
  <c r="BKA10" i="27"/>
  <c r="BKC10" i="27"/>
  <c r="BKE10" i="27"/>
  <c r="BKG10" i="27"/>
  <c r="BKI10" i="27"/>
  <c r="BKK10" i="27"/>
  <c r="BKM10" i="27"/>
  <c r="BKO10" i="27"/>
  <c r="BKQ10" i="27"/>
  <c r="BKS10" i="27"/>
  <c r="BKU10" i="27"/>
  <c r="BKW10" i="27"/>
  <c r="BKY10" i="27"/>
  <c r="BLA10" i="27"/>
  <c r="BLC10" i="27"/>
  <c r="BLE10" i="27"/>
  <c r="BLG10" i="27"/>
  <c r="BLI10" i="27"/>
  <c r="BLK10" i="27"/>
  <c r="BLM10" i="27"/>
  <c r="BLO10" i="27"/>
  <c r="BLQ10" i="27"/>
  <c r="BLS10" i="27"/>
  <c r="BLU10" i="27"/>
  <c r="BLW10" i="27"/>
  <c r="BLY10" i="27"/>
  <c r="BMA10" i="27"/>
  <c r="BMC10" i="27"/>
  <c r="BME10" i="27"/>
  <c r="BMG10" i="27"/>
  <c r="BMI10" i="27"/>
  <c r="BMK10" i="27"/>
  <c r="BMM10" i="27"/>
  <c r="BMO10" i="27"/>
  <c r="BMQ10" i="27"/>
  <c r="BMS10" i="27"/>
  <c r="BMU10" i="27"/>
  <c r="BMW10" i="27"/>
  <c r="BMY10" i="27"/>
  <c r="BNA10" i="27"/>
  <c r="BNC10" i="27"/>
  <c r="BNE10" i="27"/>
  <c r="BNG10" i="27"/>
  <c r="BNI10" i="27"/>
  <c r="BNK10" i="27"/>
  <c r="BNM10" i="27"/>
  <c r="BNO10" i="27"/>
  <c r="BNQ10" i="27"/>
  <c r="BNS10" i="27"/>
  <c r="BNU10" i="27"/>
  <c r="BNW10" i="27"/>
  <c r="BNY10" i="27"/>
  <c r="BOA10" i="27"/>
  <c r="BOC10" i="27"/>
  <c r="BOE10" i="27"/>
  <c r="BOG10" i="27"/>
  <c r="BOI10" i="27"/>
  <c r="BOK10" i="27"/>
  <c r="BOM10" i="27"/>
  <c r="BOO10" i="27"/>
  <c r="BOQ10" i="27"/>
  <c r="BOS10" i="27"/>
  <c r="BOU10" i="27"/>
  <c r="BOW10" i="27"/>
  <c r="BOY10" i="27"/>
  <c r="BPA10" i="27"/>
  <c r="BPC10" i="27"/>
  <c r="BPE10" i="27"/>
  <c r="BPG10" i="27"/>
  <c r="BPI10" i="27"/>
  <c r="BPK10" i="27"/>
  <c r="BPM10" i="27"/>
  <c r="BPO10" i="27"/>
  <c r="BPQ10" i="27"/>
  <c r="BPS10" i="27"/>
  <c r="BPU10" i="27"/>
  <c r="BPW10" i="27"/>
  <c r="BPY10" i="27"/>
  <c r="BQA10" i="27"/>
  <c r="BQC10" i="27"/>
  <c r="BQE10" i="27"/>
  <c r="BQG10" i="27"/>
  <c r="BQI10" i="27"/>
  <c r="BQK10" i="27"/>
  <c r="BQM10" i="27"/>
  <c r="BQO10" i="27"/>
  <c r="BQQ10" i="27"/>
  <c r="BQS10" i="27"/>
  <c r="BQU10" i="27"/>
  <c r="BQW10" i="27"/>
  <c r="BQY10" i="27"/>
  <c r="BRA10" i="27"/>
  <c r="BRC10" i="27"/>
  <c r="BRE10" i="27"/>
  <c r="BRG10" i="27"/>
  <c r="BRI10" i="27"/>
  <c r="BRK10" i="27"/>
  <c r="BRM10" i="27"/>
  <c r="BRO10" i="27"/>
  <c r="BRQ10" i="27"/>
  <c r="BRS10" i="27"/>
  <c r="BRU10" i="27"/>
  <c r="BRW10" i="27"/>
  <c r="BRY10" i="27"/>
  <c r="BSA10" i="27"/>
  <c r="BSC10" i="27"/>
  <c r="BSE10" i="27"/>
  <c r="BSG10" i="27"/>
  <c r="BSI10" i="27"/>
  <c r="BSK10" i="27"/>
  <c r="BSM10" i="27"/>
  <c r="BSO10" i="27"/>
  <c r="BSQ10" i="27"/>
  <c r="BSS10" i="27"/>
  <c r="BSU10" i="27"/>
  <c r="BSW10" i="27"/>
  <c r="BSY10" i="27"/>
  <c r="BTA10" i="27"/>
  <c r="BTC10" i="27"/>
  <c r="BTE10" i="27"/>
  <c r="BTG10" i="27"/>
  <c r="BTI10" i="27"/>
  <c r="BTK10" i="27"/>
  <c r="BTM10" i="27"/>
  <c r="BTO10" i="27"/>
  <c r="BTQ10" i="27"/>
  <c r="BTS10" i="27"/>
  <c r="BTU10" i="27"/>
  <c r="BTW10" i="27"/>
  <c r="BTY10" i="27"/>
  <c r="BUA10" i="27"/>
  <c r="BUC10" i="27"/>
  <c r="BUE10" i="27"/>
  <c r="BUG10" i="27"/>
  <c r="BUI10" i="27"/>
  <c r="BUK10" i="27"/>
  <c r="BUM10" i="27"/>
  <c r="BUO10" i="27"/>
  <c r="BUQ10" i="27"/>
  <c r="BUS10" i="27"/>
  <c r="BUU10" i="27"/>
  <c r="BUW10" i="27"/>
  <c r="BUY10" i="27"/>
  <c r="BVA10" i="27"/>
  <c r="BVC10" i="27"/>
  <c r="BVE10" i="27"/>
  <c r="BVG10" i="27"/>
  <c r="BVI10" i="27"/>
  <c r="BVK10" i="27"/>
  <c r="BVM10" i="27"/>
  <c r="BVO10" i="27"/>
  <c r="BVQ10" i="27"/>
  <c r="BVS10" i="27"/>
  <c r="BVU10" i="27"/>
  <c r="BVW10" i="27"/>
  <c r="BVY10" i="27"/>
  <c r="BWA10" i="27"/>
  <c r="BWC10" i="27"/>
  <c r="BWE10" i="27"/>
  <c r="BWG10" i="27"/>
  <c r="BWI10" i="27"/>
  <c r="BWK10" i="27"/>
  <c r="BWM10" i="27"/>
  <c r="BWO10" i="27"/>
  <c r="BWQ10" i="27"/>
  <c r="BWS10" i="27"/>
  <c r="BWU10" i="27"/>
  <c r="BWW10" i="27"/>
  <c r="BWY10" i="27"/>
  <c r="BXA10" i="27"/>
  <c r="BXC10" i="27"/>
  <c r="BXE10" i="27"/>
  <c r="BXG10" i="27"/>
  <c r="BXI10" i="27"/>
  <c r="BXK10" i="27"/>
  <c r="BXM10" i="27"/>
  <c r="BXO10" i="27"/>
  <c r="BXQ10" i="27"/>
  <c r="BXS10" i="27"/>
  <c r="BXU10" i="27"/>
  <c r="BXW10" i="27"/>
  <c r="BXY10" i="27"/>
  <c r="BYA10" i="27"/>
  <c r="BYC10" i="27"/>
  <c r="BYE10" i="27"/>
  <c r="BYG10" i="27"/>
  <c r="BYI10" i="27"/>
  <c r="BYK10" i="27"/>
  <c r="BYM10" i="27"/>
  <c r="BYO10" i="27"/>
  <c r="BYQ10" i="27"/>
  <c r="BYS10" i="27"/>
  <c r="BYU10" i="27"/>
  <c r="BYW10" i="27"/>
  <c r="BYY10" i="27"/>
  <c r="BZA10" i="27"/>
  <c r="BZC10" i="27"/>
  <c r="BZE10" i="27"/>
  <c r="BZG10" i="27"/>
  <c r="BZI10" i="27"/>
  <c r="BZK10" i="27"/>
  <c r="BZM10" i="27"/>
  <c r="BZO10" i="27"/>
  <c r="BZQ10" i="27"/>
  <c r="BZS10" i="27"/>
  <c r="BZU10" i="27"/>
  <c r="BZW10" i="27"/>
  <c r="BZY10" i="27"/>
  <c r="CAA10" i="27"/>
  <c r="CAC10" i="27"/>
  <c r="CAE10" i="27"/>
  <c r="CAG10" i="27"/>
  <c r="CAI10" i="27"/>
  <c r="CAK10" i="27"/>
  <c r="CAM10" i="27"/>
  <c r="CAO10" i="27"/>
  <c r="CAQ10" i="27"/>
  <c r="CAS10" i="27"/>
  <c r="CAU10" i="27"/>
  <c r="CAW10" i="27"/>
  <c r="CAY10" i="27"/>
  <c r="CBA10" i="27"/>
  <c r="CBC10" i="27"/>
  <c r="CBE10" i="27"/>
  <c r="CBG10" i="27"/>
  <c r="CBI10" i="27"/>
  <c r="CBK10" i="27"/>
  <c r="CBM10" i="27"/>
  <c r="CBO10" i="27"/>
  <c r="CBQ10" i="27"/>
  <c r="CBS10" i="27"/>
  <c r="CBU10" i="27"/>
  <c r="CBW10" i="27"/>
  <c r="CBY10" i="27"/>
  <c r="CCA10" i="27"/>
  <c r="CCC10" i="27"/>
  <c r="CCE10" i="27"/>
  <c r="CCG10" i="27"/>
  <c r="CCI10" i="27"/>
  <c r="CCK10" i="27"/>
  <c r="CCM10" i="27"/>
  <c r="CCO10" i="27"/>
  <c r="CCQ10" i="27"/>
  <c r="CCS10" i="27"/>
  <c r="CCU10" i="27"/>
  <c r="CCW10" i="27"/>
  <c r="CCY10" i="27"/>
  <c r="CDA10" i="27"/>
  <c r="CDC10" i="27"/>
  <c r="CDE10" i="27"/>
  <c r="CDG10" i="27"/>
  <c r="CDI10" i="27"/>
  <c r="CDK10" i="27"/>
  <c r="CDM10" i="27"/>
  <c r="CDO10" i="27"/>
  <c r="CDQ10" i="27"/>
  <c r="CDS10" i="27"/>
  <c r="CDU10" i="27"/>
  <c r="CDW10" i="27"/>
  <c r="CDY10" i="27"/>
  <c r="CEA10" i="27"/>
  <c r="CEC10" i="27"/>
  <c r="CEE10" i="27"/>
  <c r="CEG10" i="27"/>
  <c r="CEI10" i="27"/>
  <c r="CEK10" i="27"/>
  <c r="CEM10" i="27"/>
  <c r="CEO10" i="27"/>
  <c r="CEQ10" i="27"/>
  <c r="CES10" i="27"/>
  <c r="CEU10" i="27"/>
  <c r="CEW10" i="27"/>
  <c r="CEY10" i="27"/>
  <c r="CFA10" i="27"/>
  <c r="CFC10" i="27"/>
  <c r="CFE10" i="27"/>
  <c r="CFG10" i="27"/>
  <c r="CFI10" i="27"/>
  <c r="CFK10" i="27"/>
  <c r="CFM10" i="27"/>
  <c r="CFO10" i="27"/>
  <c r="CFQ10" i="27"/>
  <c r="CFS10" i="27"/>
  <c r="CFU10" i="27"/>
  <c r="CFW10" i="27"/>
  <c r="CFY10" i="27"/>
  <c r="CGA10" i="27"/>
  <c r="CGC10" i="27"/>
  <c r="CGE10" i="27"/>
  <c r="CGG10" i="27"/>
  <c r="CGI10" i="27"/>
  <c r="CGK10" i="27"/>
  <c r="CGM10" i="27"/>
  <c r="CGO10" i="27"/>
  <c r="CGQ10" i="27"/>
  <c r="CGS10" i="27"/>
  <c r="CGU10" i="27"/>
  <c r="CGW10" i="27"/>
  <c r="CGY10" i="27"/>
  <c r="CHA10" i="27"/>
  <c r="CHC10" i="27"/>
  <c r="CHE10" i="27"/>
  <c r="CHG10" i="27"/>
  <c r="CHI10" i="27"/>
  <c r="CHK10" i="27"/>
  <c r="CHM10" i="27"/>
  <c r="CHO10" i="27"/>
  <c r="CHQ10" i="27"/>
  <c r="CHS10" i="27"/>
  <c r="CHU10" i="27"/>
  <c r="CHW10" i="27"/>
  <c r="CHY10" i="27"/>
  <c r="CIA10" i="27"/>
  <c r="CIC10" i="27"/>
  <c r="CIE10" i="27"/>
  <c r="CIG10" i="27"/>
  <c r="CII10" i="27"/>
  <c r="CIK10" i="27"/>
  <c r="CIM10" i="27"/>
  <c r="CIO10" i="27"/>
  <c r="CIQ10" i="27"/>
  <c r="CIS10" i="27"/>
  <c r="CIU10" i="27"/>
  <c r="CIW10" i="27"/>
  <c r="CIY10" i="27"/>
  <c r="CJA10" i="27"/>
  <c r="CJC10" i="27"/>
  <c r="CJE10" i="27"/>
  <c r="CJG10" i="27"/>
  <c r="CJI10" i="27"/>
  <c r="CJK10" i="27"/>
  <c r="CJM10" i="27"/>
  <c r="CJO10" i="27"/>
  <c r="CJQ10" i="27"/>
  <c r="CJS10" i="27"/>
  <c r="CJU10" i="27"/>
  <c r="CJW10" i="27"/>
  <c r="CJY10" i="27"/>
  <c r="CKA10" i="27"/>
  <c r="CKC10" i="27"/>
  <c r="CKE10" i="27"/>
  <c r="CKG10" i="27"/>
  <c r="CKI10" i="27"/>
  <c r="CKK10" i="27"/>
  <c r="CKM10" i="27"/>
  <c r="CKO10" i="27"/>
  <c r="CKQ10" i="27"/>
  <c r="CKS10" i="27"/>
  <c r="CKU10" i="27"/>
  <c r="CKW10" i="27"/>
  <c r="CKY10" i="27"/>
  <c r="CLA10" i="27"/>
  <c r="CLC10" i="27"/>
  <c r="CLE10" i="27"/>
  <c r="CLG10" i="27"/>
  <c r="CLI10" i="27"/>
  <c r="CLK10" i="27"/>
  <c r="CLM10" i="27"/>
  <c r="CLO10" i="27"/>
  <c r="CLQ10" i="27"/>
  <c r="CLS10" i="27"/>
  <c r="CLU10" i="27"/>
  <c r="CLW10" i="27"/>
  <c r="CLY10" i="27"/>
  <c r="CMA10" i="27"/>
  <c r="CMC10" i="27"/>
  <c r="CME10" i="27"/>
  <c r="CMG10" i="27"/>
  <c r="CMI10" i="27"/>
  <c r="CMK10" i="27"/>
  <c r="CMM10" i="27"/>
  <c r="CMO10" i="27"/>
  <c r="CMQ10" i="27"/>
  <c r="CMS10" i="27"/>
  <c r="CMU10" i="27"/>
  <c r="CMW10" i="27"/>
  <c r="CMY10" i="27"/>
  <c r="CNA10" i="27"/>
  <c r="CNC10" i="27"/>
  <c r="CNE10" i="27"/>
  <c r="CNG10" i="27"/>
  <c r="CNI10" i="27"/>
  <c r="CNK10" i="27"/>
  <c r="CNM10" i="27"/>
  <c r="CNO10" i="27"/>
  <c r="CNQ10" i="27"/>
  <c r="CNS10" i="27"/>
  <c r="CNU10" i="27"/>
  <c r="CNW10" i="27"/>
  <c r="CNY10" i="27"/>
  <c r="COA10" i="27"/>
  <c r="COC10" i="27"/>
  <c r="COE10" i="27"/>
  <c r="COG10" i="27"/>
  <c r="COI10" i="27"/>
  <c r="COK10" i="27"/>
  <c r="COM10" i="27"/>
  <c r="COO10" i="27"/>
  <c r="COQ10" i="27"/>
  <c r="COS10" i="27"/>
  <c r="COU10" i="27"/>
  <c r="COW10" i="27"/>
  <c r="COY10" i="27"/>
  <c r="CPA10" i="27"/>
  <c r="CPC10" i="27"/>
  <c r="CPE10" i="27"/>
  <c r="CPG10" i="27"/>
  <c r="CPI10" i="27"/>
  <c r="CPK10" i="27"/>
  <c r="CPM10" i="27"/>
  <c r="CPO10" i="27"/>
  <c r="CPQ10" i="27"/>
  <c r="CPS10" i="27"/>
  <c r="CPU10" i="27"/>
  <c r="CPW10" i="27"/>
  <c r="CPY10" i="27"/>
  <c r="CQA10" i="27"/>
  <c r="CQC10" i="27"/>
  <c r="CQE10" i="27"/>
  <c r="CQG10" i="27"/>
  <c r="CQI10" i="27"/>
  <c r="CQK10" i="27"/>
  <c r="CQM10" i="27"/>
  <c r="CQO10" i="27"/>
  <c r="CQQ10" i="27"/>
  <c r="CQS10" i="27"/>
  <c r="CQU10" i="27"/>
  <c r="CQW10" i="27"/>
  <c r="CQY10" i="27"/>
  <c r="CRA10" i="27"/>
  <c r="CRC10" i="27"/>
  <c r="CRE10" i="27"/>
  <c r="CRG10" i="27"/>
  <c r="CRI10" i="27"/>
  <c r="CRK10" i="27"/>
  <c r="CRM10" i="27"/>
  <c r="CRO10" i="27"/>
  <c r="CRQ10" i="27"/>
  <c r="CRS10" i="27"/>
  <c r="CRU10" i="27"/>
  <c r="CRW10" i="27"/>
  <c r="CRY10" i="27"/>
  <c r="CSA10" i="27"/>
  <c r="CSC10" i="27"/>
  <c r="CSE10" i="27"/>
  <c r="CSG10" i="27"/>
  <c r="CSI10" i="27"/>
  <c r="CSK10" i="27"/>
  <c r="CSM10" i="27"/>
  <c r="CSO10" i="27"/>
  <c r="CSQ10" i="27"/>
  <c r="CSS10" i="27"/>
  <c r="CSU10" i="27"/>
  <c r="CSW10" i="27"/>
  <c r="CSY10" i="27"/>
  <c r="CTA10" i="27"/>
  <c r="CTC10" i="27"/>
  <c r="CTE10" i="27"/>
  <c r="CTG10" i="27"/>
  <c r="CTI10" i="27"/>
  <c r="CTK10" i="27"/>
  <c r="CTM10" i="27"/>
  <c r="CTO10" i="27"/>
  <c r="CTQ10" i="27"/>
  <c r="CTS10" i="27"/>
  <c r="CTU10" i="27"/>
  <c r="CTW10" i="27"/>
  <c r="CTY10" i="27"/>
  <c r="CUA10" i="27"/>
  <c r="CUC10" i="27"/>
  <c r="CUE10" i="27"/>
  <c r="CUG10" i="27"/>
  <c r="CUI10" i="27"/>
  <c r="CUK10" i="27"/>
  <c r="CUM10" i="27"/>
  <c r="CUO10" i="27"/>
  <c r="CUQ10" i="27"/>
  <c r="CUS10" i="27"/>
  <c r="CUU10" i="27"/>
  <c r="CUW10" i="27"/>
  <c r="CUY10" i="27"/>
  <c r="CVA10" i="27"/>
  <c r="CVC10" i="27"/>
  <c r="CVE10" i="27"/>
  <c r="CVG10" i="27"/>
  <c r="CVI10" i="27"/>
  <c r="CVK10" i="27"/>
  <c r="CVM10" i="27"/>
  <c r="CVO10" i="27"/>
  <c r="CVQ10" i="27"/>
  <c r="CVS10" i="27"/>
  <c r="CVU10" i="27"/>
  <c r="CVW10" i="27"/>
  <c r="CVY10" i="27"/>
  <c r="CWA10" i="27"/>
  <c r="CWC10" i="27"/>
  <c r="CWE10" i="27"/>
  <c r="CWG10" i="27"/>
  <c r="CWI10" i="27"/>
  <c r="CWK10" i="27"/>
  <c r="CWM10" i="27"/>
  <c r="CWO10" i="27"/>
  <c r="CWQ10" i="27"/>
  <c r="CWS10" i="27"/>
  <c r="CWU10" i="27"/>
  <c r="CWW10" i="27"/>
  <c r="CWY10" i="27"/>
  <c r="CXA10" i="27"/>
  <c r="CXC10" i="27"/>
  <c r="CXE10" i="27"/>
  <c r="CXG10" i="27"/>
  <c r="CXI10" i="27"/>
  <c r="CXK10" i="27"/>
  <c r="CXM10" i="27"/>
  <c r="CXO10" i="27"/>
  <c r="CXQ10" i="27"/>
  <c r="CXS10" i="27"/>
  <c r="CXU10" i="27"/>
  <c r="CXW10" i="27"/>
  <c r="CXY10" i="27"/>
  <c r="CYA10" i="27"/>
  <c r="CYC10" i="27"/>
  <c r="CYE10" i="27"/>
  <c r="CYG10" i="27"/>
  <c r="CYI10" i="27"/>
  <c r="CYK10" i="27"/>
  <c r="CYM10" i="27"/>
  <c r="CYO10" i="27"/>
  <c r="CYQ10" i="27"/>
  <c r="CYS10" i="27"/>
  <c r="CYU10" i="27"/>
  <c r="CYW10" i="27"/>
  <c r="CYY10" i="27"/>
  <c r="CZA10" i="27"/>
  <c r="CZC10" i="27"/>
  <c r="CZE10" i="27"/>
  <c r="CZG10" i="27"/>
  <c r="CZI10" i="27"/>
  <c r="CZK10" i="27"/>
  <c r="CZM10" i="27"/>
  <c r="CZO10" i="27"/>
  <c r="CZQ10" i="27"/>
  <c r="CZS10" i="27"/>
  <c r="CZU10" i="27"/>
  <c r="CZW10" i="27"/>
  <c r="CZY10" i="27"/>
  <c r="DAA10" i="27"/>
  <c r="DAC10" i="27"/>
  <c r="DAE10" i="27"/>
  <c r="DAG10" i="27"/>
  <c r="DAI10" i="27"/>
  <c r="DAK10" i="27"/>
  <c r="DAM10" i="27"/>
  <c r="DAO10" i="27"/>
  <c r="DAQ10" i="27"/>
  <c r="DAS10" i="27"/>
  <c r="DAU10" i="27"/>
  <c r="DAW10" i="27"/>
  <c r="DAY10" i="27"/>
  <c r="DBA10" i="27"/>
  <c r="DBC10" i="27"/>
  <c r="DBE10" i="27"/>
  <c r="DBG10" i="27"/>
  <c r="DBI10" i="27"/>
  <c r="DBK10" i="27"/>
  <c r="DBM10" i="27"/>
  <c r="DBO10" i="27"/>
  <c r="DBQ10" i="27"/>
  <c r="DBS10" i="27"/>
  <c r="DBU10" i="27"/>
  <c r="DBW10" i="27"/>
  <c r="DBY10" i="27"/>
  <c r="DCA10" i="27"/>
  <c r="DCC10" i="27"/>
  <c r="DCE10" i="27"/>
  <c r="DCG10" i="27"/>
  <c r="DCI10" i="27"/>
  <c r="DCK10" i="27"/>
  <c r="DCM10" i="27"/>
  <c r="DCO10" i="27"/>
  <c r="DCQ10" i="27"/>
  <c r="DCS10" i="27"/>
  <c r="DCU10" i="27"/>
  <c r="DCW10" i="27"/>
  <c r="DCY10" i="27"/>
  <c r="DDA10" i="27"/>
  <c r="DDC10" i="27"/>
  <c r="DDE10" i="27"/>
  <c r="DDG10" i="27"/>
  <c r="DDI10" i="27"/>
  <c r="DDK10" i="27"/>
  <c r="DDM10" i="27"/>
  <c r="DDO10" i="27"/>
  <c r="DDQ10" i="27"/>
  <c r="DDS10" i="27"/>
  <c r="DDU10" i="27"/>
  <c r="DDW10" i="27"/>
  <c r="DDY10" i="27"/>
  <c r="DEA10" i="27"/>
  <c r="DEC10" i="27"/>
  <c r="DEE10" i="27"/>
  <c r="DEG10" i="27"/>
  <c r="DEI10" i="27"/>
  <c r="DEK10" i="27"/>
  <c r="DEM10" i="27"/>
  <c r="DEO10" i="27"/>
  <c r="DEQ10" i="27"/>
  <c r="DES10" i="27"/>
  <c r="DEU10" i="27"/>
  <c r="DEW10" i="27"/>
  <c r="DEY10" i="27"/>
  <c r="DFA10" i="27"/>
  <c r="DFC10" i="27"/>
  <c r="DFE10" i="27"/>
  <c r="DFG10" i="27"/>
  <c r="DFI10" i="27"/>
  <c r="DFK10" i="27"/>
  <c r="DFM10" i="27"/>
  <c r="DFO10" i="27"/>
  <c r="DFQ10" i="27"/>
  <c r="DFS10" i="27"/>
  <c r="DFU10" i="27"/>
  <c r="DFW10" i="27"/>
  <c r="DFY10" i="27"/>
  <c r="DGA10" i="27"/>
  <c r="DGC10" i="27"/>
  <c r="DGE10" i="27"/>
  <c r="DGG10" i="27"/>
  <c r="DGI10" i="27"/>
  <c r="DGK10" i="27"/>
  <c r="DGM10" i="27"/>
  <c r="DGO10" i="27"/>
  <c r="DGQ10" i="27"/>
  <c r="DGS10" i="27"/>
  <c r="DGU10" i="27"/>
  <c r="DGW10" i="27"/>
  <c r="DGY10" i="27"/>
  <c r="DHA10" i="27"/>
  <c r="DHC10" i="27"/>
  <c r="DHE10" i="27"/>
  <c r="DHG10" i="27"/>
  <c r="DHI10" i="27"/>
  <c r="DHK10" i="27"/>
  <c r="DHM10" i="27"/>
  <c r="DHO10" i="27"/>
  <c r="DHQ10" i="27"/>
  <c r="DHS10" i="27"/>
  <c r="DHU10" i="27"/>
  <c r="DHW10" i="27"/>
  <c r="DHY10" i="27"/>
  <c r="DIA10" i="27"/>
  <c r="DIC10" i="27"/>
  <c r="DIE10" i="27"/>
  <c r="DIG10" i="27"/>
  <c r="DII10" i="27"/>
  <c r="DIK10" i="27"/>
  <c r="DIM10" i="27"/>
  <c r="DIO10" i="27"/>
  <c r="DIQ10" i="27"/>
  <c r="DIS10" i="27"/>
  <c r="DIU10" i="27"/>
  <c r="DIW10" i="27"/>
  <c r="DIY10" i="27"/>
  <c r="DJA10" i="27"/>
  <c r="DJC10" i="27"/>
  <c r="DJE10" i="27"/>
  <c r="DJG10" i="27"/>
  <c r="DJI10" i="27"/>
  <c r="DJK10" i="27"/>
  <c r="DJM10" i="27"/>
  <c r="DJO10" i="27"/>
  <c r="DJQ10" i="27"/>
  <c r="DJS10" i="27"/>
  <c r="DJU10" i="27"/>
  <c r="DJW10" i="27"/>
  <c r="DJY10" i="27"/>
  <c r="DKA10" i="27"/>
  <c r="DKC10" i="27"/>
  <c r="DKE10" i="27"/>
  <c r="DKG10" i="27"/>
  <c r="DKI10" i="27"/>
  <c r="DKK10" i="27"/>
  <c r="DKM10" i="27"/>
  <c r="DKO10" i="27"/>
  <c r="DKQ10" i="27"/>
  <c r="DKS10" i="27"/>
  <c r="DKU10" i="27"/>
  <c r="DKW10" i="27"/>
  <c r="DKY10" i="27"/>
  <c r="DLA10" i="27"/>
  <c r="DLC10" i="27"/>
  <c r="DLE10" i="27"/>
  <c r="DLG10" i="27"/>
  <c r="DLI10" i="27"/>
  <c r="DLK10" i="27"/>
  <c r="DLM10" i="27"/>
  <c r="DLO10" i="27"/>
  <c r="DLQ10" i="27"/>
  <c r="DLS10" i="27"/>
  <c r="DLU10" i="27"/>
  <c r="DLW10" i="27"/>
  <c r="DLY10" i="27"/>
  <c r="DMA10" i="27"/>
  <c r="DMC10" i="27"/>
  <c r="DME10" i="27"/>
  <c r="DMG10" i="27"/>
  <c r="DMI10" i="27"/>
  <c r="DMK10" i="27"/>
  <c r="DMM10" i="27"/>
  <c r="DMO10" i="27"/>
  <c r="DMQ10" i="27"/>
  <c r="DMS10" i="27"/>
  <c r="DMU10" i="27"/>
  <c r="DMW10" i="27"/>
  <c r="DMY10" i="27"/>
  <c r="DNA10" i="27"/>
  <c r="DNC10" i="27"/>
  <c r="DNE10" i="27"/>
  <c r="DNG10" i="27"/>
  <c r="DNI10" i="27"/>
  <c r="DNK10" i="27"/>
  <c r="DNM10" i="27"/>
  <c r="DNO10" i="27"/>
  <c r="DNQ10" i="27"/>
  <c r="DNS10" i="27"/>
  <c r="DNU10" i="27"/>
  <c r="DNW10" i="27"/>
  <c r="DNY10" i="27"/>
  <c r="DOA10" i="27"/>
  <c r="DOC10" i="27"/>
  <c r="DOE10" i="27"/>
  <c r="DOG10" i="27"/>
  <c r="DOI10" i="27"/>
  <c r="DOK10" i="27"/>
  <c r="DOM10" i="27"/>
  <c r="DOO10" i="27"/>
  <c r="DOQ10" i="27"/>
  <c r="DOS10" i="27"/>
  <c r="DOU10" i="27"/>
  <c r="DOW10" i="27"/>
  <c r="DOY10" i="27"/>
  <c r="DPA10" i="27"/>
  <c r="DPC10" i="27"/>
  <c r="DPE10" i="27"/>
  <c r="DPG10" i="27"/>
  <c r="DPI10" i="27"/>
  <c r="DPK10" i="27"/>
  <c r="DPM10" i="27"/>
  <c r="DPO10" i="27"/>
  <c r="DPQ10" i="27"/>
  <c r="DPS10" i="27"/>
  <c r="DPU10" i="27"/>
  <c r="DPW10" i="27"/>
  <c r="DPY10" i="27"/>
  <c r="DQA10" i="27"/>
  <c r="DQC10" i="27"/>
  <c r="DQE10" i="27"/>
  <c r="DQG10" i="27"/>
  <c r="DQI10" i="27"/>
  <c r="DQK10" i="27"/>
  <c r="DQM10" i="27"/>
  <c r="DQO10" i="27"/>
  <c r="DQQ10" i="27"/>
  <c r="DQS10" i="27"/>
  <c r="DQU10" i="27"/>
  <c r="DQW10" i="27"/>
  <c r="DQY10" i="27"/>
  <c r="DRA10" i="27"/>
  <c r="DRC10" i="27"/>
  <c r="DRE10" i="27"/>
  <c r="DRG10" i="27"/>
  <c r="DRI10" i="27"/>
  <c r="DRK10" i="27"/>
  <c r="DRM10" i="27"/>
  <c r="DRO10" i="27"/>
  <c r="DRQ10" i="27"/>
  <c r="DRS10" i="27"/>
  <c r="DRU10" i="27"/>
  <c r="DRW10" i="27"/>
  <c r="DRY10" i="27"/>
  <c r="DSA10" i="27"/>
  <c r="DSC10" i="27"/>
  <c r="DSE10" i="27"/>
  <c r="DSG10" i="27"/>
  <c r="DSI10" i="27"/>
  <c r="DSK10" i="27"/>
  <c r="DSM10" i="27"/>
  <c r="DSO10" i="27"/>
  <c r="DSQ10" i="27"/>
  <c r="DSS10" i="27"/>
  <c r="DSU10" i="27"/>
  <c r="DSW10" i="27"/>
  <c r="DSY10" i="27"/>
  <c r="DTA10" i="27"/>
  <c r="DTC10" i="27"/>
  <c r="DTE10" i="27"/>
  <c r="DTG10" i="27"/>
  <c r="DTI10" i="27"/>
  <c r="DTK10" i="27"/>
  <c r="DTM10" i="27"/>
  <c r="DTO10" i="27"/>
  <c r="DTQ10" i="27"/>
  <c r="DTS10" i="27"/>
  <c r="DTU10" i="27"/>
  <c r="DTW10" i="27"/>
  <c r="DTY10" i="27"/>
  <c r="DUA10" i="27"/>
  <c r="DUC10" i="27"/>
  <c r="DUE10" i="27"/>
  <c r="DUG10" i="27"/>
  <c r="DUI10" i="27"/>
  <c r="DUK10" i="27"/>
  <c r="DUM10" i="27"/>
  <c r="DUO10" i="27"/>
  <c r="DUQ10" i="27"/>
  <c r="DUS10" i="27"/>
  <c r="DUU10" i="27"/>
  <c r="DUW10" i="27"/>
  <c r="DUY10" i="27"/>
  <c r="DVA10" i="27"/>
  <c r="DVC10" i="27"/>
  <c r="DVE10" i="27"/>
  <c r="DVG10" i="27"/>
  <c r="DVI10" i="27"/>
  <c r="DVK10" i="27"/>
  <c r="DVM10" i="27"/>
  <c r="DVO10" i="27"/>
  <c r="DVQ10" i="27"/>
  <c r="DVS10" i="27"/>
  <c r="DVU10" i="27"/>
  <c r="DVW10" i="27"/>
  <c r="DVY10" i="27"/>
  <c r="DWA10" i="27"/>
  <c r="DWC10" i="27"/>
  <c r="DWE10" i="27"/>
  <c r="DWG10" i="27"/>
  <c r="DWI10" i="27"/>
  <c r="DWK10" i="27"/>
  <c r="DWM10" i="27"/>
  <c r="DWO10" i="27"/>
  <c r="DWQ10" i="27"/>
  <c r="DWS10" i="27"/>
  <c r="DWU10" i="27"/>
  <c r="DWW10" i="27"/>
  <c r="DWY10" i="27"/>
  <c r="DXA10" i="27"/>
  <c r="DXC10" i="27"/>
  <c r="DXE10" i="27"/>
  <c r="DXG10" i="27"/>
  <c r="DXI10" i="27"/>
  <c r="DXK10" i="27"/>
  <c r="DXM10" i="27"/>
  <c r="DXO10" i="27"/>
  <c r="DXQ10" i="27"/>
  <c r="DXS10" i="27"/>
  <c r="DXU10" i="27"/>
  <c r="DXW10" i="27"/>
  <c r="DXY10" i="27"/>
  <c r="DYA10" i="27"/>
  <c r="DYC10" i="27"/>
  <c r="DYE10" i="27"/>
  <c r="DYG10" i="27"/>
  <c r="DYI10" i="27"/>
  <c r="DYK10" i="27"/>
  <c r="DYM10" i="27"/>
  <c r="DYO10" i="27"/>
  <c r="DYQ10" i="27"/>
  <c r="DYS10" i="27"/>
  <c r="DYU10" i="27"/>
  <c r="DYW10" i="27"/>
  <c r="DYY10" i="27"/>
  <c r="DZA10" i="27"/>
  <c r="DZC10" i="27"/>
  <c r="DZE10" i="27"/>
  <c r="DZG10" i="27"/>
  <c r="DZI10" i="27"/>
  <c r="DZK10" i="27"/>
  <c r="DZM10" i="27"/>
  <c r="DZO10" i="27"/>
  <c r="DZQ10" i="27"/>
  <c r="DZS10" i="27"/>
  <c r="DZU10" i="27"/>
  <c r="DZW10" i="27"/>
  <c r="DZY10" i="27"/>
  <c r="EAA10" i="27"/>
  <c r="EAC10" i="27"/>
  <c r="EAE10" i="27"/>
  <c r="EAG10" i="27"/>
  <c r="EAI10" i="27"/>
  <c r="EAK10" i="27"/>
  <c r="EAM10" i="27"/>
  <c r="EAO10" i="27"/>
  <c r="EAQ10" i="27"/>
  <c r="EAS10" i="27"/>
  <c r="EAU10" i="27"/>
  <c r="EAW10" i="27"/>
  <c r="EAY10" i="27"/>
  <c r="EBA10" i="27"/>
  <c r="EBC10" i="27"/>
  <c r="EBE10" i="27"/>
  <c r="EBG10" i="27"/>
  <c r="EBI10" i="27"/>
  <c r="EBK10" i="27"/>
  <c r="EBM10" i="27"/>
  <c r="EBO10" i="27"/>
  <c r="EBQ10" i="27"/>
  <c r="EBS10" i="27"/>
  <c r="EBU10" i="27"/>
  <c r="EBW10" i="27"/>
  <c r="EBY10" i="27"/>
  <c r="ECA10" i="27"/>
  <c r="ECC10" i="27"/>
  <c r="ECE10" i="27"/>
  <c r="ECG10" i="27"/>
  <c r="ECI10" i="27"/>
  <c r="ECK10" i="27"/>
  <c r="ECM10" i="27"/>
  <c r="ECO10" i="27"/>
  <c r="ECQ10" i="27"/>
  <c r="ECS10" i="27"/>
  <c r="ECU10" i="27"/>
  <c r="ECW10" i="27"/>
  <c r="ECY10" i="27"/>
  <c r="EDA10" i="27"/>
  <c r="EDC10" i="27"/>
  <c r="EDE10" i="27"/>
  <c r="EDG10" i="27"/>
  <c r="EDI10" i="27"/>
  <c r="EDK10" i="27"/>
  <c r="EDM10" i="27"/>
  <c r="EDO10" i="27"/>
  <c r="EDQ10" i="27"/>
  <c r="EDS10" i="27"/>
  <c r="EDU10" i="27"/>
  <c r="EDW10" i="27"/>
  <c r="EDY10" i="27"/>
  <c r="EEA10" i="27"/>
  <c r="EEC10" i="27"/>
  <c r="EEE10" i="27"/>
  <c r="EEG10" i="27"/>
  <c r="EEI10" i="27"/>
  <c r="EEK10" i="27"/>
  <c r="EEM10" i="27"/>
  <c r="EEO10" i="27"/>
  <c r="EEQ10" i="27"/>
  <c r="EES10" i="27"/>
  <c r="EEU10" i="27"/>
  <c r="EEW10" i="27"/>
  <c r="EEY10" i="27"/>
  <c r="EFA10" i="27"/>
  <c r="EFC10" i="27"/>
  <c r="EFE10" i="27"/>
  <c r="EFG10" i="27"/>
  <c r="EFI10" i="27"/>
  <c r="EFK10" i="27"/>
  <c r="EFM10" i="27"/>
  <c r="EFO10" i="27"/>
  <c r="EFQ10" i="27"/>
  <c r="EFS10" i="27"/>
  <c r="EFU10" i="27"/>
  <c r="EFW10" i="27"/>
  <c r="EFY10" i="27"/>
  <c r="EGA10" i="27"/>
  <c r="EGC10" i="27"/>
  <c r="EGE10" i="27"/>
  <c r="EGG10" i="27"/>
  <c r="EGI10" i="27"/>
  <c r="EGK10" i="27"/>
  <c r="EGM10" i="27"/>
  <c r="EGO10" i="27"/>
  <c r="EGQ10" i="27"/>
  <c r="EGS10" i="27"/>
  <c r="EGU10" i="27"/>
  <c r="EGW10" i="27"/>
  <c r="EGY10" i="27"/>
  <c r="EHA10" i="27"/>
  <c r="EHC10" i="27"/>
  <c r="EHE10" i="27"/>
  <c r="EHG10" i="27"/>
  <c r="EHI10" i="27"/>
  <c r="EHK10" i="27"/>
  <c r="EHM10" i="27"/>
  <c r="EHO10" i="27"/>
  <c r="EHQ10" i="27"/>
  <c r="EHS10" i="27"/>
  <c r="EHU10" i="27"/>
  <c r="EHW10" i="27"/>
  <c r="EHY10" i="27"/>
  <c r="EIA10" i="27"/>
  <c r="EIC10" i="27"/>
  <c r="EIE10" i="27"/>
  <c r="EIG10" i="27"/>
  <c r="EII10" i="27"/>
  <c r="EIK10" i="27"/>
  <c r="EIM10" i="27"/>
  <c r="EIO10" i="27"/>
  <c r="EIQ10" i="27"/>
  <c r="EIS10" i="27"/>
  <c r="EIU10" i="27"/>
  <c r="EIW10" i="27"/>
  <c r="EIY10" i="27"/>
  <c r="EJA10" i="27"/>
  <c r="EJC10" i="27"/>
  <c r="EJE10" i="27"/>
  <c r="EJG10" i="27"/>
  <c r="EJI10" i="27"/>
  <c r="EJK10" i="27"/>
  <c r="EJM10" i="27"/>
  <c r="EJO10" i="27"/>
  <c r="EJQ10" i="27"/>
  <c r="EJS10" i="27"/>
  <c r="EJU10" i="27"/>
  <c r="EJW10" i="27"/>
  <c r="EJY10" i="27"/>
  <c r="EKA10" i="27"/>
  <c r="EKC10" i="27"/>
  <c r="EKE10" i="27"/>
  <c r="EKG10" i="27"/>
  <c r="EKI10" i="27"/>
  <c r="EKK10" i="27"/>
  <c r="EKM10" i="27"/>
  <c r="EKO10" i="27"/>
  <c r="EKQ10" i="27"/>
  <c r="EKS10" i="27"/>
  <c r="EKU10" i="27"/>
  <c r="EKW10" i="27"/>
  <c r="EKY10" i="27"/>
  <c r="ELA10" i="27"/>
  <c r="ELC10" i="27"/>
  <c r="ELE10" i="27"/>
  <c r="ELG10" i="27"/>
  <c r="ELI10" i="27"/>
  <c r="ELK10" i="27"/>
  <c r="ELM10" i="27"/>
  <c r="ELO10" i="27"/>
  <c r="ELQ10" i="27"/>
  <c r="ELS10" i="27"/>
  <c r="ELU10" i="27"/>
  <c r="ELW10" i="27"/>
  <c r="ELY10" i="27"/>
  <c r="EMA10" i="27"/>
  <c r="EMC10" i="27"/>
  <c r="EME10" i="27"/>
  <c r="EMG10" i="27"/>
  <c r="EMI10" i="27"/>
  <c r="EMK10" i="27"/>
  <c r="EMM10" i="27"/>
  <c r="EMO10" i="27"/>
  <c r="EMQ10" i="27"/>
  <c r="EMS10" i="27"/>
  <c r="EMU10" i="27"/>
  <c r="EMW10" i="27"/>
  <c r="EMY10" i="27"/>
  <c r="ENA10" i="27"/>
  <c r="ENC10" i="27"/>
  <c r="ENE10" i="27"/>
  <c r="ENG10" i="27"/>
  <c r="ENI10" i="27"/>
  <c r="ENK10" i="27"/>
  <c r="ENM10" i="27"/>
  <c r="ENO10" i="27"/>
  <c r="ENQ10" i="27"/>
  <c r="ENS10" i="27"/>
  <c r="ENU10" i="27"/>
  <c r="ENW10" i="27"/>
  <c r="ENY10" i="27"/>
  <c r="EOA10" i="27"/>
  <c r="EOC10" i="27"/>
  <c r="EOE10" i="27"/>
  <c r="EOG10" i="27"/>
  <c r="EOI10" i="27"/>
  <c r="EOK10" i="27"/>
  <c r="EOM10" i="27"/>
  <c r="EOO10" i="27"/>
  <c r="EOQ10" i="27"/>
  <c r="EOS10" i="27"/>
  <c r="EOU10" i="27"/>
  <c r="EOW10" i="27"/>
  <c r="EOY10" i="27"/>
  <c r="EPA10" i="27"/>
  <c r="EPC10" i="27"/>
  <c r="EPE10" i="27"/>
  <c r="EPG10" i="27"/>
  <c r="EPI10" i="27"/>
  <c r="EPK10" i="27"/>
  <c r="EPM10" i="27"/>
  <c r="EPO10" i="27"/>
  <c r="EPQ10" i="27"/>
  <c r="EPS10" i="27"/>
  <c r="EPU10" i="27"/>
  <c r="EPW10" i="27"/>
  <c r="EPY10" i="27"/>
  <c r="EQA10" i="27"/>
  <c r="EQC10" i="27"/>
  <c r="EQE10" i="27"/>
  <c r="EQG10" i="27"/>
  <c r="EQI10" i="27"/>
  <c r="EQK10" i="27"/>
  <c r="EQM10" i="27"/>
  <c r="EQO10" i="27"/>
  <c r="EQQ10" i="27"/>
  <c r="EQS10" i="27"/>
  <c r="EQU10" i="27"/>
  <c r="EQW10" i="27"/>
  <c r="EQY10" i="27"/>
  <c r="ERA10" i="27"/>
  <c r="ERC10" i="27"/>
  <c r="ERE10" i="27"/>
  <c r="ERG10" i="27"/>
  <c r="ERI10" i="27"/>
  <c r="ERK10" i="27"/>
  <c r="ERM10" i="27"/>
  <c r="ERO10" i="27"/>
  <c r="ERQ10" i="27"/>
  <c r="ERS10" i="27"/>
  <c r="ERU10" i="27"/>
  <c r="ERW10" i="27"/>
  <c r="ERY10" i="27"/>
  <c r="ESA10" i="27"/>
  <c r="ESC10" i="27"/>
  <c r="ESE10" i="27"/>
  <c r="ESG10" i="27"/>
  <c r="ESI10" i="27"/>
  <c r="ESK10" i="27"/>
  <c r="ESM10" i="27"/>
  <c r="ESO10" i="27"/>
  <c r="ESQ10" i="27"/>
  <c r="ESS10" i="27"/>
  <c r="ESU10" i="27"/>
  <c r="ESW10" i="27"/>
  <c r="ESY10" i="27"/>
  <c r="ETA10" i="27"/>
  <c r="ETC10" i="27"/>
  <c r="ETE10" i="27"/>
  <c r="ETG10" i="27"/>
  <c r="ETI10" i="27"/>
  <c r="ETK10" i="27"/>
  <c r="ETM10" i="27"/>
  <c r="ETO10" i="27"/>
  <c r="ETQ10" i="27"/>
  <c r="ETS10" i="27"/>
  <c r="ETU10" i="27"/>
  <c r="ETW10" i="27"/>
  <c r="ETY10" i="27"/>
  <c r="EUA10" i="27"/>
  <c r="EUC10" i="27"/>
  <c r="EUE10" i="27"/>
  <c r="EUG10" i="27"/>
  <c r="EUI10" i="27"/>
  <c r="EUK10" i="27"/>
  <c r="EUM10" i="27"/>
  <c r="EUO10" i="27"/>
  <c r="EUQ10" i="27"/>
  <c r="EUS10" i="27"/>
  <c r="EUU10" i="27"/>
  <c r="EUW10" i="27"/>
  <c r="EUY10" i="27"/>
  <c r="EVA10" i="27"/>
  <c r="EVC10" i="27"/>
  <c r="EVE10" i="27"/>
  <c r="EVG10" i="27"/>
  <c r="EVI10" i="27"/>
  <c r="EVK10" i="27"/>
  <c r="EVM10" i="27"/>
  <c r="EVO10" i="27"/>
  <c r="EVQ10" i="27"/>
  <c r="EVS10" i="27"/>
  <c r="EVU10" i="27"/>
  <c r="EVW10" i="27"/>
  <c r="EVY10" i="27"/>
  <c r="EWA10" i="27"/>
  <c r="EWC10" i="27"/>
  <c r="EWE10" i="27"/>
  <c r="EWG10" i="27"/>
  <c r="EWI10" i="27"/>
  <c r="EWK10" i="27"/>
  <c r="EWM10" i="27"/>
  <c r="EWO10" i="27"/>
  <c r="EWQ10" i="27"/>
  <c r="EWS10" i="27"/>
  <c r="EWU10" i="27"/>
  <c r="EWW10" i="27"/>
  <c r="EWY10" i="27"/>
  <c r="EXA10" i="27"/>
  <c r="EXC10" i="27"/>
  <c r="EXE10" i="27"/>
  <c r="EXG10" i="27"/>
  <c r="EXI10" i="27"/>
  <c r="EXK10" i="27"/>
  <c r="EXM10" i="27"/>
  <c r="EXO10" i="27"/>
  <c r="EXQ10" i="27"/>
  <c r="EXS10" i="27"/>
  <c r="EXU10" i="27"/>
  <c r="EXW10" i="27"/>
  <c r="EXY10" i="27"/>
  <c r="EYA10" i="27"/>
  <c r="EYC10" i="27"/>
  <c r="EYE10" i="27"/>
  <c r="EYG10" i="27"/>
  <c r="EYI10" i="27"/>
  <c r="EYK10" i="27"/>
  <c r="EYM10" i="27"/>
  <c r="EYO10" i="27"/>
  <c r="EYQ10" i="27"/>
  <c r="EYS10" i="27"/>
  <c r="EYU10" i="27"/>
  <c r="EYW10" i="27"/>
  <c r="EYY10" i="27"/>
  <c r="EZA10" i="27"/>
  <c r="EZC10" i="27"/>
  <c r="EZE10" i="27"/>
  <c r="EZG10" i="27"/>
  <c r="EZI10" i="27"/>
  <c r="EZK10" i="27"/>
  <c r="EZM10" i="27"/>
  <c r="EZO10" i="27"/>
  <c r="EZQ10" i="27"/>
  <c r="EZS10" i="27"/>
  <c r="EZU10" i="27"/>
  <c r="EZW10" i="27"/>
  <c r="EZY10" i="27"/>
  <c r="FAA10" i="27"/>
  <c r="FAC10" i="27"/>
  <c r="FAE10" i="27"/>
  <c r="FAG10" i="27"/>
  <c r="FAI10" i="27"/>
  <c r="FAK10" i="27"/>
  <c r="FAM10" i="27"/>
  <c r="FAO10" i="27"/>
  <c r="FAQ10" i="27"/>
  <c r="FAS10" i="27"/>
  <c r="FAU10" i="27"/>
  <c r="FAW10" i="27"/>
  <c r="FAY10" i="27"/>
  <c r="FBA10" i="27"/>
  <c r="FBC10" i="27"/>
  <c r="FBE10" i="27"/>
  <c r="FBG10" i="27"/>
  <c r="FBI10" i="27"/>
  <c r="FBK10" i="27"/>
  <c r="FBM10" i="27"/>
  <c r="FBO10" i="27"/>
  <c r="FBQ10" i="27"/>
  <c r="FBS10" i="27"/>
  <c r="FBU10" i="27"/>
  <c r="FBW10" i="27"/>
  <c r="FBY10" i="27"/>
  <c r="FCA10" i="27"/>
  <c r="FCC10" i="27"/>
  <c r="FCE10" i="27"/>
  <c r="FCG10" i="27"/>
  <c r="FCI10" i="27"/>
  <c r="FCK10" i="27"/>
  <c r="FCM10" i="27"/>
  <c r="FCO10" i="27"/>
  <c r="FCQ10" i="27"/>
  <c r="FCS10" i="27"/>
  <c r="FCU10" i="27"/>
  <c r="FCW10" i="27"/>
  <c r="FCY10" i="27"/>
  <c r="FDA10" i="27"/>
  <c r="FDC10" i="27"/>
  <c r="FDE10" i="27"/>
  <c r="FDG10" i="27"/>
  <c r="FDI10" i="27"/>
  <c r="FDK10" i="27"/>
  <c r="FDM10" i="27"/>
  <c r="FDO10" i="27"/>
  <c r="FDQ10" i="27"/>
  <c r="FDS10" i="27"/>
  <c r="FDU10" i="27"/>
  <c r="FDW10" i="27"/>
  <c r="FDY10" i="27"/>
  <c r="FEA10" i="27"/>
  <c r="FEC10" i="27"/>
  <c r="FEE10" i="27"/>
  <c r="FEG10" i="27"/>
  <c r="FEI10" i="27"/>
  <c r="FEK10" i="27"/>
  <c r="FEM10" i="27"/>
  <c r="FEO10" i="27"/>
  <c r="FEQ10" i="27"/>
  <c r="FES10" i="27"/>
  <c r="FEU10" i="27"/>
  <c r="FEW10" i="27"/>
  <c r="FEY10" i="27"/>
  <c r="FFA10" i="27"/>
  <c r="FFC10" i="27"/>
  <c r="FFE10" i="27"/>
  <c r="FFG10" i="27"/>
  <c r="FFI10" i="27"/>
  <c r="FFK10" i="27"/>
  <c r="FFM10" i="27"/>
  <c r="FFO10" i="27"/>
  <c r="FFQ10" i="27"/>
  <c r="FFS10" i="27"/>
  <c r="FFU10" i="27"/>
  <c r="FFW10" i="27"/>
  <c r="FFY10" i="27"/>
  <c r="FGA10" i="27"/>
  <c r="FGC10" i="27"/>
  <c r="FGE10" i="27"/>
  <c r="FGG10" i="27"/>
  <c r="FGI10" i="27"/>
  <c r="FGK10" i="27"/>
  <c r="FGM10" i="27"/>
  <c r="FGO10" i="27"/>
  <c r="FGQ10" i="27"/>
  <c r="FGS10" i="27"/>
  <c r="FGU10" i="27"/>
  <c r="FGW10" i="27"/>
  <c r="FGY10" i="27"/>
  <c r="FHA10" i="27"/>
  <c r="FHC10" i="27"/>
  <c r="FHE10" i="27"/>
  <c r="FHG10" i="27"/>
  <c r="FHI10" i="27"/>
  <c r="FHK10" i="27"/>
  <c r="FHM10" i="27"/>
  <c r="FHO10" i="27"/>
  <c r="FHQ10" i="27"/>
  <c r="FHS10" i="27"/>
  <c r="FHU10" i="27"/>
  <c r="FHW10" i="27"/>
  <c r="FHY10" i="27"/>
  <c r="FIA10" i="27"/>
  <c r="FIC10" i="27"/>
  <c r="FIE10" i="27"/>
  <c r="FIG10" i="27"/>
  <c r="FII10" i="27"/>
  <c r="FIK10" i="27"/>
  <c r="FIM10" i="27"/>
  <c r="FIO10" i="27"/>
  <c r="FIQ10" i="27"/>
  <c r="FIS10" i="27"/>
  <c r="FIU10" i="27"/>
  <c r="FIW10" i="27"/>
  <c r="FIY10" i="27"/>
  <c r="FJA10" i="27"/>
  <c r="FJC10" i="27"/>
  <c r="FJE10" i="27"/>
  <c r="FJG10" i="27"/>
  <c r="FJI10" i="27"/>
  <c r="FJK10" i="27"/>
  <c r="FJM10" i="27"/>
  <c r="FJO10" i="27"/>
  <c r="FJQ10" i="27"/>
  <c r="FJS10" i="27"/>
  <c r="FJU10" i="27"/>
  <c r="FJW10" i="27"/>
  <c r="FJY10" i="27"/>
  <c r="FKA10" i="27"/>
  <c r="FKC10" i="27"/>
  <c r="FKE10" i="27"/>
  <c r="FKG10" i="27"/>
  <c r="FKI10" i="27"/>
  <c r="FKK10" i="27"/>
  <c r="FKM10" i="27"/>
  <c r="FKO10" i="27"/>
  <c r="FKQ10" i="27"/>
  <c r="FKS10" i="27"/>
  <c r="FKU10" i="27"/>
  <c r="FKW10" i="27"/>
  <c r="FKY10" i="27"/>
  <c r="FLA10" i="27"/>
  <c r="FLC10" i="27"/>
  <c r="FLE10" i="27"/>
  <c r="FLG10" i="27"/>
  <c r="FLI10" i="27"/>
  <c r="FLK10" i="27"/>
  <c r="FLM10" i="27"/>
  <c r="FLO10" i="27"/>
  <c r="FLQ10" i="27"/>
  <c r="FLS10" i="27"/>
  <c r="FLU10" i="27"/>
  <c r="FLW10" i="27"/>
  <c r="FLY10" i="27"/>
  <c r="FMA10" i="27"/>
  <c r="FMC10" i="27"/>
  <c r="FME10" i="27"/>
  <c r="FMG10" i="27"/>
  <c r="FMI10" i="27"/>
  <c r="FMK10" i="27"/>
  <c r="FMM10" i="27"/>
  <c r="FMO10" i="27"/>
  <c r="FMQ10" i="27"/>
  <c r="FMS10" i="27"/>
  <c r="FMU10" i="27"/>
  <c r="FMW10" i="27"/>
  <c r="FMY10" i="27"/>
  <c r="FNA10" i="27"/>
  <c r="FNC10" i="27"/>
  <c r="FNE10" i="27"/>
  <c r="FNG10" i="27"/>
  <c r="FNI10" i="27"/>
  <c r="FNK10" i="27"/>
  <c r="FNM10" i="27"/>
  <c r="FNO10" i="27"/>
  <c r="FNQ10" i="27"/>
  <c r="FNS10" i="27"/>
  <c r="FNU10" i="27"/>
  <c r="FNW10" i="27"/>
  <c r="FNY10" i="27"/>
  <c r="FOA10" i="27"/>
  <c r="FOC10" i="27"/>
  <c r="FOE10" i="27"/>
  <c r="FOG10" i="27"/>
  <c r="FOI10" i="27"/>
  <c r="FOK10" i="27"/>
  <c r="FOM10" i="27"/>
  <c r="FOO10" i="27"/>
  <c r="FOQ10" i="27"/>
  <c r="FOS10" i="27"/>
  <c r="FOU10" i="27"/>
  <c r="FOW10" i="27"/>
  <c r="FOY10" i="27"/>
  <c r="FPA10" i="27"/>
  <c r="FPC10" i="27"/>
  <c r="FPE10" i="27"/>
  <c r="FPG10" i="27"/>
  <c r="FPI10" i="27"/>
  <c r="FPK10" i="27"/>
  <c r="FPM10" i="27"/>
  <c r="FPO10" i="27"/>
  <c r="FPQ10" i="27"/>
  <c r="FPS10" i="27"/>
  <c r="FPU10" i="27"/>
  <c r="FPW10" i="27"/>
  <c r="FPY10" i="27"/>
  <c r="FQA10" i="27"/>
  <c r="FQC10" i="27"/>
  <c r="FQE10" i="27"/>
  <c r="FQG10" i="27"/>
  <c r="FQI10" i="27"/>
  <c r="FQK10" i="27"/>
  <c r="FQM10" i="27"/>
  <c r="FQO10" i="27"/>
  <c r="FQQ10" i="27"/>
  <c r="FQS10" i="27"/>
  <c r="FQU10" i="27"/>
  <c r="FQW10" i="27"/>
  <c r="FQY10" i="27"/>
  <c r="FRA10" i="27"/>
  <c r="FRC10" i="27"/>
  <c r="FRE10" i="27"/>
  <c r="FRG10" i="27"/>
  <c r="FRI10" i="27"/>
  <c r="FRK10" i="27"/>
  <c r="FRM10" i="27"/>
  <c r="FRO10" i="27"/>
  <c r="FRQ10" i="27"/>
  <c r="FRS10" i="27"/>
  <c r="FRU10" i="27"/>
  <c r="FRW10" i="27"/>
  <c r="FRY10" i="27"/>
  <c r="FSA10" i="27"/>
  <c r="FSC10" i="27"/>
  <c r="FSE10" i="27"/>
  <c r="FSG10" i="27"/>
  <c r="FSI10" i="27"/>
  <c r="FSK10" i="27"/>
  <c r="FSM10" i="27"/>
  <c r="FSO10" i="27"/>
  <c r="FSQ10" i="27"/>
  <c r="FSS10" i="27"/>
  <c r="FSU10" i="27"/>
  <c r="FSW10" i="27"/>
  <c r="FSY10" i="27"/>
  <c r="FTA10" i="27"/>
  <c r="FTC10" i="27"/>
  <c r="FTE10" i="27"/>
  <c r="FTG10" i="27"/>
  <c r="FTI10" i="27"/>
  <c r="FTK10" i="27"/>
  <c r="FTM10" i="27"/>
  <c r="FTO10" i="27"/>
  <c r="FTQ10" i="27"/>
  <c r="FTS10" i="27"/>
  <c r="FTU10" i="27"/>
  <c r="FTW10" i="27"/>
  <c r="FTY10" i="27"/>
  <c r="FUA10" i="27"/>
  <c r="FUC10" i="27"/>
  <c r="FUE10" i="27"/>
  <c r="FUG10" i="27"/>
  <c r="FUI10" i="27"/>
  <c r="FUK10" i="27"/>
  <c r="FUM10" i="27"/>
  <c r="FUO10" i="27"/>
  <c r="FUQ10" i="27"/>
  <c r="FUS10" i="27"/>
  <c r="FUU10" i="27"/>
  <c r="FUW10" i="27"/>
  <c r="FUY10" i="27"/>
  <c r="FVA10" i="27"/>
  <c r="FVC10" i="27"/>
  <c r="FVE10" i="27"/>
  <c r="FVG10" i="27"/>
  <c r="FVI10" i="27"/>
  <c r="FVK10" i="27"/>
  <c r="FVM10" i="27"/>
  <c r="FVO10" i="27"/>
  <c r="FVQ10" i="27"/>
  <c r="FVS10" i="27"/>
  <c r="FVU10" i="27"/>
  <c r="FVW10" i="27"/>
  <c r="FVY10" i="27"/>
  <c r="FWA10" i="27"/>
  <c r="FWC10" i="27"/>
  <c r="FWE10" i="27"/>
  <c r="FWG10" i="27"/>
  <c r="FWI10" i="27"/>
  <c r="FWK10" i="27"/>
  <c r="FWM10" i="27"/>
  <c r="FWO10" i="27"/>
  <c r="FWQ10" i="27"/>
  <c r="FWS10" i="27"/>
  <c r="FWU10" i="27"/>
  <c r="FWW10" i="27"/>
  <c r="FWY10" i="27"/>
  <c r="FXA10" i="27"/>
  <c r="FXC10" i="27"/>
  <c r="FXE10" i="27"/>
  <c r="FXG10" i="27"/>
  <c r="FXI10" i="27"/>
  <c r="FXK10" i="27"/>
  <c r="FXM10" i="27"/>
  <c r="FXO10" i="27"/>
  <c r="FXQ10" i="27"/>
  <c r="FXS10" i="27"/>
  <c r="FXU10" i="27"/>
  <c r="FXW10" i="27"/>
  <c r="FXY10" i="27"/>
  <c r="FYA10" i="27"/>
  <c r="FYC10" i="27"/>
  <c r="FYE10" i="27"/>
  <c r="FYG10" i="27"/>
  <c r="FYI10" i="27"/>
  <c r="FYK10" i="27"/>
  <c r="FYM10" i="27"/>
  <c r="FYO10" i="27"/>
  <c r="FYQ10" i="27"/>
  <c r="FYS10" i="27"/>
  <c r="FYU10" i="27"/>
  <c r="FYW10" i="27"/>
  <c r="FYY10" i="27"/>
  <c r="FZA10" i="27"/>
  <c r="FZC10" i="27"/>
  <c r="FZE10" i="27"/>
  <c r="FZG10" i="27"/>
  <c r="FZI10" i="27"/>
  <c r="FZK10" i="27"/>
  <c r="FZM10" i="27"/>
  <c r="FZO10" i="27"/>
  <c r="FZQ10" i="27"/>
  <c r="FZS10" i="27"/>
  <c r="FZU10" i="27"/>
  <c r="FZW10" i="27"/>
  <c r="FZY10" i="27"/>
  <c r="GAA10" i="27"/>
  <c r="GAC10" i="27"/>
  <c r="GAE10" i="27"/>
  <c r="GAG10" i="27"/>
  <c r="GAI10" i="27"/>
  <c r="GAK10" i="27"/>
  <c r="GAM10" i="27"/>
  <c r="GAO10" i="27"/>
  <c r="GAQ10" i="27"/>
  <c r="GAS10" i="27"/>
  <c r="GAU10" i="27"/>
  <c r="GAW10" i="27"/>
  <c r="GAY10" i="27"/>
  <c r="GBA10" i="27"/>
  <c r="GBC10" i="27"/>
  <c r="GBE10" i="27"/>
  <c r="GBG10" i="27"/>
  <c r="GBI10" i="27"/>
  <c r="GBK10" i="27"/>
  <c r="GBM10" i="27"/>
  <c r="GBO10" i="27"/>
  <c r="GBQ10" i="27"/>
  <c r="GBS10" i="27"/>
  <c r="GBU10" i="27"/>
  <c r="GBW10" i="27"/>
  <c r="GBY10" i="27"/>
  <c r="GCA10" i="27"/>
  <c r="GCC10" i="27"/>
  <c r="GCE10" i="27"/>
  <c r="GCG10" i="27"/>
  <c r="GCI10" i="27"/>
  <c r="GCK10" i="27"/>
  <c r="GCM10" i="27"/>
  <c r="GCO10" i="27"/>
  <c r="GCQ10" i="27"/>
  <c r="GCS10" i="27"/>
  <c r="GCU10" i="27"/>
  <c r="GCW10" i="27"/>
  <c r="GCY10" i="27"/>
  <c r="GDA10" i="27"/>
  <c r="GDC10" i="27"/>
  <c r="GDE10" i="27"/>
  <c r="GDG10" i="27"/>
  <c r="GDI10" i="27"/>
  <c r="GDK10" i="27"/>
  <c r="GDM10" i="27"/>
  <c r="GDO10" i="27"/>
  <c r="GDQ10" i="27"/>
  <c r="GDS10" i="27"/>
  <c r="GDU10" i="27"/>
  <c r="GDW10" i="27"/>
  <c r="GDY10" i="27"/>
  <c r="GEA10" i="27"/>
  <c r="GEC10" i="27"/>
  <c r="GEE10" i="27"/>
  <c r="GEG10" i="27"/>
  <c r="GEI10" i="27"/>
  <c r="GEK10" i="27"/>
  <c r="GEM10" i="27"/>
  <c r="GEO10" i="27"/>
  <c r="GEQ10" i="27"/>
  <c r="GES10" i="27"/>
  <c r="GEU10" i="27"/>
  <c r="GEW10" i="27"/>
  <c r="GEY10" i="27"/>
  <c r="GFA10" i="27"/>
  <c r="GFC10" i="27"/>
  <c r="GFE10" i="27"/>
  <c r="GFG10" i="27"/>
  <c r="GFI10" i="27"/>
  <c r="GFK10" i="27"/>
  <c r="GFM10" i="27"/>
  <c r="GFO10" i="27"/>
  <c r="GFQ10" i="27"/>
  <c r="GFS10" i="27"/>
  <c r="GFU10" i="27"/>
  <c r="GFW10" i="27"/>
  <c r="GFY10" i="27"/>
  <c r="GGA10" i="27"/>
  <c r="GGC10" i="27"/>
  <c r="GGE10" i="27"/>
  <c r="GGG10" i="27"/>
  <c r="GGI10" i="27"/>
  <c r="GGK10" i="27"/>
  <c r="GGM10" i="27"/>
  <c r="GGO10" i="27"/>
  <c r="GGQ10" i="27"/>
  <c r="GGS10" i="27"/>
  <c r="GGU10" i="27"/>
  <c r="GGW10" i="27"/>
  <c r="GGY10" i="27"/>
  <c r="GHA10" i="27"/>
  <c r="GHC10" i="27"/>
  <c r="GHE10" i="27"/>
  <c r="GHG10" i="27"/>
  <c r="GHI10" i="27"/>
  <c r="GHK10" i="27"/>
  <c r="GHM10" i="27"/>
  <c r="GHO10" i="27"/>
  <c r="GHQ10" i="27"/>
  <c r="GHS10" i="27"/>
  <c r="GHU10" i="27"/>
  <c r="GHW10" i="27"/>
  <c r="GHY10" i="27"/>
  <c r="GIA10" i="27"/>
  <c r="GIC10" i="27"/>
  <c r="GIE10" i="27"/>
  <c r="GIG10" i="27"/>
  <c r="GII10" i="27"/>
  <c r="GIK10" i="27"/>
  <c r="GIM10" i="27"/>
  <c r="GIO10" i="27"/>
  <c r="GIQ10" i="27"/>
  <c r="GIS10" i="27"/>
  <c r="GIU10" i="27"/>
  <c r="GIW10" i="27"/>
  <c r="GIY10" i="27"/>
  <c r="GJA10" i="27"/>
  <c r="GJC10" i="27"/>
  <c r="GJE10" i="27"/>
  <c r="GJG10" i="27"/>
  <c r="GJI10" i="27"/>
  <c r="GJK10" i="27"/>
  <c r="GJM10" i="27"/>
  <c r="GJO10" i="27"/>
  <c r="GJQ10" i="27"/>
  <c r="GJS10" i="27"/>
  <c r="GJU10" i="27"/>
  <c r="GJW10" i="27"/>
  <c r="GJY10" i="27"/>
  <c r="GKA10" i="27"/>
  <c r="GKC10" i="27"/>
  <c r="GKE10" i="27"/>
  <c r="GKG10" i="27"/>
  <c r="GKI10" i="27"/>
  <c r="GKK10" i="27"/>
  <c r="GKM10" i="27"/>
  <c r="GKO10" i="27"/>
  <c r="GKQ10" i="27"/>
  <c r="GKS10" i="27"/>
  <c r="GKU10" i="27"/>
  <c r="GKW10" i="27"/>
  <c r="GKY10" i="27"/>
  <c r="GLA10" i="27"/>
  <c r="GLC10" i="27"/>
  <c r="GLE10" i="27"/>
  <c r="GLG10" i="27"/>
  <c r="GLI10" i="27"/>
  <c r="GLK10" i="27"/>
  <c r="GLM10" i="27"/>
  <c r="GLO10" i="27"/>
  <c r="GLQ10" i="27"/>
  <c r="GLS10" i="27"/>
  <c r="GLU10" i="27"/>
  <c r="GLW10" i="27"/>
  <c r="GLY10" i="27"/>
  <c r="GMA10" i="27"/>
  <c r="GMC10" i="27"/>
  <c r="GME10" i="27"/>
  <c r="GMG10" i="27"/>
  <c r="GMI10" i="27"/>
  <c r="GMK10" i="27"/>
  <c r="GMM10" i="27"/>
  <c r="GMO10" i="27"/>
  <c r="GMQ10" i="27"/>
  <c r="GMS10" i="27"/>
  <c r="GMU10" i="27"/>
  <c r="GMW10" i="27"/>
  <c r="GMY10" i="27"/>
  <c r="GNA10" i="27"/>
  <c r="GNC10" i="27"/>
  <c r="GNE10" i="27"/>
  <c r="GNG10" i="27"/>
  <c r="GNI10" i="27"/>
  <c r="GNK10" i="27"/>
  <c r="GNM10" i="27"/>
  <c r="GNO10" i="27"/>
  <c r="GNQ10" i="27"/>
  <c r="GNS10" i="27"/>
  <c r="GNU10" i="27"/>
  <c r="GNW10" i="27"/>
  <c r="GNY10" i="27"/>
  <c r="GOA10" i="27"/>
  <c r="GOC10" i="27"/>
  <c r="GOE10" i="27"/>
  <c r="GOG10" i="27"/>
  <c r="GOI10" i="27"/>
  <c r="GOK10" i="27"/>
  <c r="GOM10" i="27"/>
  <c r="GOO10" i="27"/>
  <c r="GOQ10" i="27"/>
  <c r="GOS10" i="27"/>
  <c r="GOU10" i="27"/>
  <c r="GOW10" i="27"/>
  <c r="GOY10" i="27"/>
  <c r="GPA10" i="27"/>
  <c r="GPC10" i="27"/>
  <c r="GPE10" i="27"/>
  <c r="GPG10" i="27"/>
  <c r="GPI10" i="27"/>
  <c r="GPK10" i="27"/>
  <c r="GPM10" i="27"/>
  <c r="GPO10" i="27"/>
  <c r="GPQ10" i="27"/>
  <c r="GPS10" i="27"/>
  <c r="GPU10" i="27"/>
  <c r="GPW10" i="27"/>
  <c r="GPY10" i="27"/>
  <c r="GQA10" i="27"/>
  <c r="GQC10" i="27"/>
  <c r="GQE10" i="27"/>
  <c r="GQG10" i="27"/>
  <c r="GQI10" i="27"/>
  <c r="GQK10" i="27"/>
  <c r="GQM10" i="27"/>
  <c r="GQO10" i="27"/>
  <c r="GQQ10" i="27"/>
  <c r="GQS10" i="27"/>
  <c r="GQU10" i="27"/>
  <c r="GQW10" i="27"/>
  <c r="GQY10" i="27"/>
  <c r="GRA10" i="27"/>
  <c r="GRC10" i="27"/>
  <c r="GRE10" i="27"/>
  <c r="GRG10" i="27"/>
  <c r="GRI10" i="27"/>
  <c r="GRK10" i="27"/>
  <c r="GRM10" i="27"/>
  <c r="GRO10" i="27"/>
  <c r="GRQ10" i="27"/>
  <c r="GRS10" i="27"/>
  <c r="GRU10" i="27"/>
  <c r="GRW10" i="27"/>
  <c r="GRY10" i="27"/>
  <c r="GSA10" i="27"/>
  <c r="GSC10" i="27"/>
  <c r="GSE10" i="27"/>
  <c r="GSG10" i="27"/>
  <c r="GSI10" i="27"/>
  <c r="GSK10" i="27"/>
  <c r="GSM10" i="27"/>
  <c r="GSO10" i="27"/>
  <c r="GSQ10" i="27"/>
  <c r="GSS10" i="27"/>
  <c r="GSU10" i="27"/>
  <c r="GSW10" i="27"/>
  <c r="GSY10" i="27"/>
  <c r="GTA10" i="27"/>
  <c r="GTC10" i="27"/>
  <c r="GTE10" i="27"/>
  <c r="GTG10" i="27"/>
  <c r="GTI10" i="27"/>
  <c r="GTK10" i="27"/>
  <c r="GTM10" i="27"/>
  <c r="GTO10" i="27"/>
  <c r="GTQ10" i="27"/>
  <c r="GTS10" i="27"/>
  <c r="GTU10" i="27"/>
  <c r="GTW10" i="27"/>
  <c r="GTY10" i="27"/>
  <c r="GUA10" i="27"/>
  <c r="GUC10" i="27"/>
  <c r="GUE10" i="27"/>
  <c r="GUG10" i="27"/>
  <c r="GUI10" i="27"/>
  <c r="GUK10" i="27"/>
  <c r="GUM10" i="27"/>
  <c r="GUO10" i="27"/>
  <c r="GUQ10" i="27"/>
  <c r="GUS10" i="27"/>
  <c r="GUU10" i="27"/>
  <c r="GUW10" i="27"/>
  <c r="GUY10" i="27"/>
  <c r="GVA10" i="27"/>
  <c r="GVC10" i="27"/>
  <c r="GVE10" i="27"/>
  <c r="GVG10" i="27"/>
  <c r="GVI10" i="27"/>
  <c r="GVK10" i="27"/>
  <c r="GVM10" i="27"/>
  <c r="GVO10" i="27"/>
  <c r="GVQ10" i="27"/>
  <c r="GVS10" i="27"/>
  <c r="GVU10" i="27"/>
  <c r="GVW10" i="27"/>
  <c r="GVY10" i="27"/>
  <c r="GWA10" i="27"/>
  <c r="GWC10" i="27"/>
  <c r="GWE10" i="27"/>
  <c r="GWG10" i="27"/>
  <c r="GWI10" i="27"/>
  <c r="GWK10" i="27"/>
  <c r="GWM10" i="27"/>
  <c r="GWO10" i="27"/>
  <c r="GWQ10" i="27"/>
  <c r="GWS10" i="27"/>
  <c r="GWU10" i="27"/>
  <c r="GWW10" i="27"/>
  <c r="GWY10" i="27"/>
  <c r="GXA10" i="27"/>
  <c r="GXC10" i="27"/>
  <c r="GXE10" i="27"/>
  <c r="GXG10" i="27"/>
  <c r="GXI10" i="27"/>
  <c r="GXK10" i="27"/>
  <c r="GXM10" i="27"/>
  <c r="GXO10" i="27"/>
  <c r="GXQ10" i="27"/>
  <c r="GXS10" i="27"/>
  <c r="GXU10" i="27"/>
  <c r="GXW10" i="27"/>
  <c r="GXY10" i="27"/>
  <c r="GYA10" i="27"/>
  <c r="GYC10" i="27"/>
  <c r="GYE10" i="27"/>
  <c r="GYG10" i="27"/>
  <c r="GYI10" i="27"/>
  <c r="GYK10" i="27"/>
  <c r="GYM10" i="27"/>
  <c r="GYO10" i="27"/>
  <c r="GYQ10" i="27"/>
  <c r="GYS10" i="27"/>
  <c r="GYU10" i="27"/>
  <c r="GYW10" i="27"/>
  <c r="GYY10" i="27"/>
  <c r="GZA10" i="27"/>
  <c r="GZC10" i="27"/>
  <c r="GZE10" i="27"/>
  <c r="GZG10" i="27"/>
  <c r="GZI10" i="27"/>
  <c r="GZK10" i="27"/>
  <c r="GZM10" i="27"/>
  <c r="GZO10" i="27"/>
  <c r="GZQ10" i="27"/>
  <c r="GZS10" i="27"/>
  <c r="GZU10" i="27"/>
  <c r="GZW10" i="27"/>
  <c r="GZY10" i="27"/>
  <c r="HAA10" i="27"/>
  <c r="HAC10" i="27"/>
  <c r="HAE10" i="27"/>
  <c r="HAG10" i="27"/>
  <c r="HAI10" i="27"/>
  <c r="HAK10" i="27"/>
  <c r="HAM10" i="27"/>
  <c r="HAO10" i="27"/>
  <c r="HAQ10" i="27"/>
  <c r="HAS10" i="27"/>
  <c r="HAU10" i="27"/>
  <c r="HAW10" i="27"/>
  <c r="HAY10" i="27"/>
  <c r="HBA10" i="27"/>
  <c r="HBC10" i="27"/>
  <c r="HBE10" i="27"/>
  <c r="HBG10" i="27"/>
  <c r="HBI10" i="27"/>
  <c r="HBK10" i="27"/>
  <c r="HBM10" i="27"/>
  <c r="HBO10" i="27"/>
  <c r="HBQ10" i="27"/>
  <c r="HBS10" i="27"/>
  <c r="HBU10" i="27"/>
  <c r="HBW10" i="27"/>
  <c r="HBY10" i="27"/>
  <c r="HCA10" i="27"/>
  <c r="HCC10" i="27"/>
  <c r="HCE10" i="27"/>
  <c r="HCG10" i="27"/>
  <c r="HCI10" i="27"/>
  <c r="HCK10" i="27"/>
  <c r="HCM10" i="27"/>
  <c r="HCO10" i="27"/>
  <c r="HCQ10" i="27"/>
  <c r="HCS10" i="27"/>
  <c r="HCU10" i="27"/>
  <c r="HCW10" i="27"/>
  <c r="HCY10" i="27"/>
  <c r="HDA10" i="27"/>
  <c r="HDC10" i="27"/>
  <c r="HDE10" i="27"/>
  <c r="HDG10" i="27"/>
  <c r="HDI10" i="27"/>
  <c r="HDK10" i="27"/>
  <c r="HDM10" i="27"/>
  <c r="HDO10" i="27"/>
  <c r="HDQ10" i="27"/>
  <c r="HDS10" i="27"/>
  <c r="HDU10" i="27"/>
  <c r="HDW10" i="27"/>
  <c r="HDY10" i="27"/>
  <c r="HEA10" i="27"/>
  <c r="HEC10" i="27"/>
  <c r="HEE10" i="27"/>
  <c r="HEG10" i="27"/>
  <c r="HEI10" i="27"/>
  <c r="HEK10" i="27"/>
  <c r="HEM10" i="27"/>
  <c r="HEO10" i="27"/>
  <c r="HEQ10" i="27"/>
  <c r="HES10" i="27"/>
  <c r="HEU10" i="27"/>
  <c r="HEW10" i="27"/>
  <c r="HEY10" i="27"/>
  <c r="HFA10" i="27"/>
  <c r="HFC10" i="27"/>
  <c r="HFE10" i="27"/>
  <c r="HFG10" i="27"/>
  <c r="HFI10" i="27"/>
  <c r="HFK10" i="27"/>
  <c r="HFM10" i="27"/>
  <c r="HFO10" i="27"/>
  <c r="HFQ10" i="27"/>
  <c r="HFS10" i="27"/>
  <c r="HFU10" i="27"/>
  <c r="HFW10" i="27"/>
  <c r="HFY10" i="27"/>
  <c r="HGA10" i="27"/>
  <c r="HGC10" i="27"/>
  <c r="HGE10" i="27"/>
  <c r="HGG10" i="27"/>
  <c r="HGI10" i="27"/>
  <c r="HGK10" i="27"/>
  <c r="HGM10" i="27"/>
  <c r="HGO10" i="27"/>
  <c r="HGQ10" i="27"/>
  <c r="HGS10" i="27"/>
  <c r="HGU10" i="27"/>
  <c r="HGW10" i="27"/>
  <c r="HGY10" i="27"/>
  <c r="HHA10" i="27"/>
  <c r="HHC10" i="27"/>
  <c r="HHE10" i="27"/>
  <c r="HHG10" i="27"/>
  <c r="HHI10" i="27"/>
  <c r="HHK10" i="27"/>
  <c r="HHM10" i="27"/>
  <c r="HHO10" i="27"/>
  <c r="HHQ10" i="27"/>
  <c r="HHS10" i="27"/>
  <c r="HHU10" i="27"/>
  <c r="HHW10" i="27"/>
  <c r="HHY10" i="27"/>
  <c r="HIA10" i="27"/>
  <c r="HIC10" i="27"/>
  <c r="HIE10" i="27"/>
  <c r="HIG10" i="27"/>
  <c r="HII10" i="27"/>
  <c r="HIK10" i="27"/>
  <c r="HIM10" i="27"/>
  <c r="HIO10" i="27"/>
  <c r="HIQ10" i="27"/>
  <c r="HIS10" i="27"/>
  <c r="HIU10" i="27"/>
  <c r="HIW10" i="27"/>
  <c r="HIY10" i="27"/>
  <c r="HJA10" i="27"/>
  <c r="HJC10" i="27"/>
  <c r="HJE10" i="27"/>
  <c r="HJG10" i="27"/>
  <c r="HJI10" i="27"/>
  <c r="HJK10" i="27"/>
  <c r="HJM10" i="27"/>
  <c r="HJO10" i="27"/>
  <c r="HJQ10" i="27"/>
  <c r="HJS10" i="27"/>
  <c r="HJU10" i="27"/>
  <c r="HJW10" i="27"/>
  <c r="HJY10" i="27"/>
  <c r="HKA10" i="27"/>
  <c r="HKC10" i="27"/>
  <c r="HKE10" i="27"/>
  <c r="HKG10" i="27"/>
  <c r="HKI10" i="27"/>
  <c r="HKK10" i="27"/>
  <c r="HKM10" i="27"/>
  <c r="HKO10" i="27"/>
  <c r="HKQ10" i="27"/>
  <c r="HKS10" i="27"/>
  <c r="HKU10" i="27"/>
  <c r="HKW10" i="27"/>
  <c r="HKY10" i="27"/>
  <c r="HLA10" i="27"/>
  <c r="HLC10" i="27"/>
  <c r="HLE10" i="27"/>
  <c r="HLG10" i="27"/>
  <c r="HLI10" i="27"/>
  <c r="HLK10" i="27"/>
  <c r="HLM10" i="27"/>
  <c r="HLO10" i="27"/>
  <c r="HLQ10" i="27"/>
  <c r="HLS10" i="27"/>
  <c r="HLU10" i="27"/>
  <c r="HLW10" i="27"/>
  <c r="HLY10" i="27"/>
  <c r="HMA10" i="27"/>
  <c r="HMC10" i="27"/>
  <c r="HME10" i="27"/>
  <c r="HMG10" i="27"/>
  <c r="HMI10" i="27"/>
  <c r="HMK10" i="27"/>
  <c r="HMM10" i="27"/>
  <c r="HMO10" i="27"/>
  <c r="HMQ10" i="27"/>
  <c r="HMS10" i="27"/>
  <c r="HMU10" i="27"/>
  <c r="HMW10" i="27"/>
  <c r="HMY10" i="27"/>
  <c r="HNA10" i="27"/>
  <c r="HNC10" i="27"/>
  <c r="HNE10" i="27"/>
  <c r="HNG10" i="27"/>
  <c r="HNI10" i="27"/>
  <c r="HNK10" i="27"/>
  <c r="HNM10" i="27"/>
  <c r="HNO10" i="27"/>
  <c r="HNQ10" i="27"/>
  <c r="HNS10" i="27"/>
  <c r="HNU10" i="27"/>
  <c r="HNW10" i="27"/>
  <c r="HNY10" i="27"/>
  <c r="HOA10" i="27"/>
  <c r="HOC10" i="27"/>
  <c r="HOE10" i="27"/>
  <c r="HOG10" i="27"/>
  <c r="HOI10" i="27"/>
  <c r="HOK10" i="27"/>
  <c r="HOM10" i="27"/>
  <c r="HOO10" i="27"/>
  <c r="HOQ10" i="27"/>
  <c r="HOS10" i="27"/>
  <c r="HOU10" i="27"/>
  <c r="HOW10" i="27"/>
  <c r="HOY10" i="27"/>
  <c r="HPA10" i="27"/>
  <c r="HPC10" i="27"/>
  <c r="HPE10" i="27"/>
  <c r="HPG10" i="27"/>
  <c r="HPI10" i="27"/>
  <c r="HPK10" i="27"/>
  <c r="HPM10" i="27"/>
  <c r="HPO10" i="27"/>
  <c r="HPQ10" i="27"/>
  <c r="HPS10" i="27"/>
  <c r="HPU10" i="27"/>
  <c r="HPW10" i="27"/>
  <c r="HPY10" i="27"/>
  <c r="HQA10" i="27"/>
  <c r="HQC10" i="27"/>
  <c r="HQE10" i="27"/>
  <c r="HQG10" i="27"/>
  <c r="HQI10" i="27"/>
  <c r="HQK10" i="27"/>
  <c r="HQM10" i="27"/>
  <c r="HQO10" i="27"/>
  <c r="HQQ10" i="27"/>
  <c r="HQS10" i="27"/>
  <c r="HQU10" i="27"/>
  <c r="HQW10" i="27"/>
  <c r="HQY10" i="27"/>
  <c r="HRA10" i="27"/>
  <c r="HRC10" i="27"/>
  <c r="HRE10" i="27"/>
  <c r="HRG10" i="27"/>
  <c r="HRI10" i="27"/>
  <c r="HRK10" i="27"/>
  <c r="HRM10" i="27"/>
  <c r="HRO10" i="27"/>
  <c r="HRQ10" i="27"/>
  <c r="HRS10" i="27"/>
  <c r="HRU10" i="27"/>
  <c r="HRW10" i="27"/>
  <c r="HRY10" i="27"/>
  <c r="HSA10" i="27"/>
  <c r="HSC10" i="27"/>
  <c r="HSE10" i="27"/>
  <c r="HSG10" i="27"/>
  <c r="HSI10" i="27"/>
  <c r="HSK10" i="27"/>
  <c r="HSM10" i="27"/>
  <c r="HSO10" i="27"/>
  <c r="HSQ10" i="27"/>
  <c r="HSS10" i="27"/>
  <c r="HSU10" i="27"/>
  <c r="HSW10" i="27"/>
  <c r="HSY10" i="27"/>
  <c r="HTA10" i="27"/>
  <c r="HTC10" i="27"/>
  <c r="HTE10" i="27"/>
  <c r="HTG10" i="27"/>
  <c r="HTI10" i="27"/>
  <c r="HTK10" i="27"/>
  <c r="HTM10" i="27"/>
  <c r="HTO10" i="27"/>
  <c r="HTQ10" i="27"/>
  <c r="HTS10" i="27"/>
  <c r="HTU10" i="27"/>
  <c r="HTW10" i="27"/>
  <c r="HTY10" i="27"/>
  <c r="HUA10" i="27"/>
  <c r="HUC10" i="27"/>
  <c r="HUE10" i="27"/>
  <c r="HUG10" i="27"/>
  <c r="HUI10" i="27"/>
  <c r="HUK10" i="27"/>
  <c r="HUM10" i="27"/>
  <c r="HUO10" i="27"/>
  <c r="HUQ10" i="27"/>
  <c r="HUS10" i="27"/>
  <c r="HUU10" i="27"/>
  <c r="HUW10" i="27"/>
  <c r="HUY10" i="27"/>
  <c r="HVA10" i="27"/>
  <c r="HVC10" i="27"/>
  <c r="HVE10" i="27"/>
  <c r="HVG10" i="27"/>
  <c r="HVI10" i="27"/>
  <c r="HVK10" i="27"/>
  <c r="HVM10" i="27"/>
  <c r="HVO10" i="27"/>
  <c r="HVQ10" i="27"/>
  <c r="HVS10" i="27"/>
  <c r="HVU10" i="27"/>
  <c r="HVW10" i="27"/>
  <c r="HVY10" i="27"/>
  <c r="HWA10" i="27"/>
  <c r="HWC10" i="27"/>
  <c r="HWE10" i="27"/>
  <c r="HWG10" i="27"/>
  <c r="HWI10" i="27"/>
  <c r="HWK10" i="27"/>
  <c r="HWM10" i="27"/>
  <c r="HWO10" i="27"/>
  <c r="HWQ10" i="27"/>
  <c r="HWS10" i="27"/>
  <c r="HWU10" i="27"/>
  <c r="HWW10" i="27"/>
  <c r="HWY10" i="27"/>
  <c r="HXA10" i="27"/>
  <c r="HXC10" i="27"/>
  <c r="HXE10" i="27"/>
  <c r="HXG10" i="27"/>
  <c r="HXI10" i="27"/>
  <c r="HXK10" i="27"/>
  <c r="HXM10" i="27"/>
  <c r="HXO10" i="27"/>
  <c r="HXQ10" i="27"/>
  <c r="HXS10" i="27"/>
  <c r="HXU10" i="27"/>
  <c r="HXW10" i="27"/>
  <c r="HXY10" i="27"/>
  <c r="HYA10" i="27"/>
  <c r="HYC10" i="27"/>
  <c r="HYE10" i="27"/>
  <c r="HYG10" i="27"/>
  <c r="HYI10" i="27"/>
  <c r="HYK10" i="27"/>
  <c r="HYM10" i="27"/>
  <c r="HYO10" i="27"/>
  <c r="HYQ10" i="27"/>
  <c r="HYS10" i="27"/>
  <c r="HYU10" i="27"/>
  <c r="HYW10" i="27"/>
  <c r="HYY10" i="27"/>
  <c r="HZA10" i="27"/>
  <c r="HZC10" i="27"/>
  <c r="HZE10" i="27"/>
  <c r="HZG10" i="27"/>
  <c r="HZI10" i="27"/>
  <c r="HZK10" i="27"/>
  <c r="HZM10" i="27"/>
  <c r="HZO10" i="27"/>
  <c r="HZQ10" i="27"/>
  <c r="HZS10" i="27"/>
  <c r="HZU10" i="27"/>
  <c r="HZW10" i="27"/>
  <c r="HZY10" i="27"/>
  <c r="IAA10" i="27"/>
  <c r="IAC10" i="27"/>
  <c r="IAE10" i="27"/>
  <c r="IAG10" i="27"/>
  <c r="IAI10" i="27"/>
  <c r="IAK10" i="27"/>
  <c r="IAM10" i="27"/>
  <c r="IAO10" i="27"/>
  <c r="IAQ10" i="27"/>
  <c r="IAS10" i="27"/>
  <c r="IAU10" i="27"/>
  <c r="IAW10" i="27"/>
  <c r="IAY10" i="27"/>
  <c r="IBA10" i="27"/>
  <c r="IBC10" i="27"/>
  <c r="IBE10" i="27"/>
  <c r="IBG10" i="27"/>
  <c r="IBI10" i="27"/>
  <c r="IBK10" i="27"/>
  <c r="IBM10" i="27"/>
  <c r="IBO10" i="27"/>
  <c r="IBQ10" i="27"/>
  <c r="IBS10" i="27"/>
  <c r="IBU10" i="27"/>
  <c r="IBW10" i="27"/>
  <c r="IBY10" i="27"/>
  <c r="ICA10" i="27"/>
  <c r="ICC10" i="27"/>
  <c r="ICE10" i="27"/>
  <c r="ICG10" i="27"/>
  <c r="ICI10" i="27"/>
  <c r="ICK10" i="27"/>
  <c r="ICM10" i="27"/>
  <c r="ICO10" i="27"/>
  <c r="ICQ10" i="27"/>
  <c r="ICS10" i="27"/>
  <c r="ICU10" i="27"/>
  <c r="ICW10" i="27"/>
  <c r="ICY10" i="27"/>
  <c r="IDA10" i="27"/>
  <c r="IDC10" i="27"/>
  <c r="IDE10" i="27"/>
  <c r="IDG10" i="27"/>
  <c r="IDI10" i="27"/>
  <c r="IDK10" i="27"/>
  <c r="IDM10" i="27"/>
  <c r="IDO10" i="27"/>
  <c r="IDQ10" i="27"/>
  <c r="IDS10" i="27"/>
  <c r="IDU10" i="27"/>
  <c r="IDW10" i="27"/>
  <c r="IDY10" i="27"/>
  <c r="IEA10" i="27"/>
  <c r="IEC10" i="27"/>
  <c r="IEE10" i="27"/>
  <c r="IEG10" i="27"/>
  <c r="IEI10" i="27"/>
  <c r="IEK10" i="27"/>
  <c r="IEM10" i="27"/>
  <c r="IEO10" i="27"/>
  <c r="IEQ10" i="27"/>
  <c r="IES10" i="27"/>
  <c r="IEU10" i="27"/>
  <c r="IEW10" i="27"/>
  <c r="IEY10" i="27"/>
  <c r="IFA10" i="27"/>
  <c r="IFC10" i="27"/>
  <c r="IFE10" i="27"/>
  <c r="IFG10" i="27"/>
  <c r="IFI10" i="27"/>
  <c r="IFK10" i="27"/>
  <c r="IFM10" i="27"/>
  <c r="IFO10" i="27"/>
  <c r="IFQ10" i="27"/>
  <c r="IFS10" i="27"/>
  <c r="IFU10" i="27"/>
  <c r="IFW10" i="27"/>
  <c r="IFY10" i="27"/>
  <c r="IGA10" i="27"/>
  <c r="IGC10" i="27"/>
  <c r="IGE10" i="27"/>
  <c r="IGG10" i="27"/>
  <c r="IGI10" i="27"/>
  <c r="IGK10" i="27"/>
  <c r="IGM10" i="27"/>
  <c r="IGO10" i="27"/>
  <c r="IGQ10" i="27"/>
  <c r="IGS10" i="27"/>
  <c r="IGU10" i="27"/>
  <c r="IGW10" i="27"/>
  <c r="IGY10" i="27"/>
  <c r="IHA10" i="27"/>
  <c r="IHC10" i="27"/>
  <c r="IHE10" i="27"/>
  <c r="IHG10" i="27"/>
  <c r="IHI10" i="27"/>
  <c r="IHK10" i="27"/>
  <c r="IHM10" i="27"/>
  <c r="IHO10" i="27"/>
  <c r="IHQ10" i="27"/>
  <c r="IHS10" i="27"/>
  <c r="IHU10" i="27"/>
  <c r="IHW10" i="27"/>
  <c r="IHY10" i="27"/>
  <c r="IIA10" i="27"/>
  <c r="IIC10" i="27"/>
  <c r="IIE10" i="27"/>
  <c r="IIG10" i="27"/>
  <c r="III10" i="27"/>
  <c r="IIK10" i="27"/>
  <c r="IIM10" i="27"/>
  <c r="IIO10" i="27"/>
  <c r="IIQ10" i="27"/>
  <c r="IIS10" i="27"/>
  <c r="IIU10" i="27"/>
  <c r="IIW10" i="27"/>
  <c r="IIY10" i="27"/>
  <c r="IJA10" i="27"/>
  <c r="IJC10" i="27"/>
  <c r="IJE10" i="27"/>
  <c r="IJG10" i="27"/>
  <c r="IJI10" i="27"/>
  <c r="IJK10" i="27"/>
  <c r="IJM10" i="27"/>
  <c r="IJO10" i="27"/>
  <c r="IJQ10" i="27"/>
  <c r="IJS10" i="27"/>
  <c r="IJU10" i="27"/>
  <c r="IJW10" i="27"/>
  <c r="IJY10" i="27"/>
  <c r="IKA10" i="27"/>
  <c r="IKC10" i="27"/>
  <c r="IKE10" i="27"/>
  <c r="IKG10" i="27"/>
  <c r="IKI10" i="27"/>
  <c r="IKK10" i="27"/>
  <c r="IKM10" i="27"/>
  <c r="IKO10" i="27"/>
  <c r="IKQ10" i="27"/>
  <c r="IKS10" i="27"/>
  <c r="IKU10" i="27"/>
  <c r="IKW10" i="27"/>
  <c r="IKY10" i="27"/>
  <c r="ILA10" i="27"/>
  <c r="ILC10" i="27"/>
  <c r="ILE10" i="27"/>
  <c r="ILG10" i="27"/>
  <c r="ILI10" i="27"/>
  <c r="ILK10" i="27"/>
  <c r="ILM10" i="27"/>
  <c r="ILO10" i="27"/>
  <c r="ILQ10" i="27"/>
  <c r="ILS10" i="27"/>
  <c r="ILU10" i="27"/>
  <c r="ILW10" i="27"/>
  <c r="ILY10" i="27"/>
  <c r="IMA10" i="27"/>
  <c r="IMC10" i="27"/>
  <c r="IME10" i="27"/>
  <c r="IMG10" i="27"/>
  <c r="IMI10" i="27"/>
  <c r="IMK10" i="27"/>
  <c r="IMM10" i="27"/>
  <c r="IMO10" i="27"/>
  <c r="IMQ10" i="27"/>
  <c r="IMS10" i="27"/>
  <c r="IMU10" i="27"/>
  <c r="IMW10" i="27"/>
  <c r="IMY10" i="27"/>
  <c r="INA10" i="27"/>
  <c r="INC10" i="27"/>
  <c r="INE10" i="27"/>
  <c r="ING10" i="27"/>
  <c r="INI10" i="27"/>
  <c r="INK10" i="27"/>
  <c r="INM10" i="27"/>
  <c r="INO10" i="27"/>
  <c r="INQ10" i="27"/>
  <c r="INS10" i="27"/>
  <c r="INU10" i="27"/>
  <c r="INW10" i="27"/>
  <c r="INY10" i="27"/>
  <c r="IOA10" i="27"/>
  <c r="IOC10" i="27"/>
  <c r="IOE10" i="27"/>
  <c r="IOG10" i="27"/>
  <c r="IOI10" i="27"/>
  <c r="IOK10" i="27"/>
  <c r="IOM10" i="27"/>
  <c r="IOO10" i="27"/>
  <c r="IOQ10" i="27"/>
  <c r="IOS10" i="27"/>
  <c r="IOU10" i="27"/>
  <c r="IOW10" i="27"/>
  <c r="IOY10" i="27"/>
  <c r="IPA10" i="27"/>
  <c r="IPC10" i="27"/>
  <c r="IPE10" i="27"/>
  <c r="IPG10" i="27"/>
  <c r="IPI10" i="27"/>
  <c r="IPK10" i="27"/>
  <c r="IPM10" i="27"/>
  <c r="IPO10" i="27"/>
  <c r="IPQ10" i="27"/>
  <c r="IPS10" i="27"/>
  <c r="IPU10" i="27"/>
  <c r="IPW10" i="27"/>
  <c r="IPY10" i="27"/>
  <c r="IQA10" i="27"/>
  <c r="IQC10" i="27"/>
  <c r="IQE10" i="27"/>
  <c r="IQG10" i="27"/>
  <c r="IQI10" i="27"/>
  <c r="IQK10" i="27"/>
  <c r="IQM10" i="27"/>
  <c r="IQO10" i="27"/>
  <c r="IQQ10" i="27"/>
  <c r="IQS10" i="27"/>
  <c r="IQU10" i="27"/>
  <c r="IQW10" i="27"/>
  <c r="IQY10" i="27"/>
  <c r="IRA10" i="27"/>
  <c r="IRC10" i="27"/>
  <c r="IRE10" i="27"/>
  <c r="IRG10" i="27"/>
  <c r="IRI10" i="27"/>
  <c r="IRK10" i="27"/>
  <c r="IRM10" i="27"/>
  <c r="IRO10" i="27"/>
  <c r="IRQ10" i="27"/>
  <c r="IRS10" i="27"/>
  <c r="IRU10" i="27"/>
  <c r="IRW10" i="27"/>
  <c r="IRY10" i="27"/>
  <c r="ISA10" i="27"/>
  <c r="ISC10" i="27"/>
  <c r="ISE10" i="27"/>
  <c r="ISG10" i="27"/>
  <c r="ISI10" i="27"/>
  <c r="ISK10" i="27"/>
  <c r="ISM10" i="27"/>
  <c r="ISO10" i="27"/>
  <c r="ISQ10" i="27"/>
  <c r="ISS10" i="27"/>
  <c r="ISU10" i="27"/>
  <c r="ISW10" i="27"/>
  <c r="ISY10" i="27"/>
  <c r="ITA10" i="27"/>
  <c r="ITC10" i="27"/>
  <c r="ITE10" i="27"/>
  <c r="ITG10" i="27"/>
  <c r="ITI10" i="27"/>
  <c r="ITK10" i="27"/>
  <c r="ITM10" i="27"/>
  <c r="ITO10" i="27"/>
  <c r="ITQ10" i="27"/>
  <c r="ITS10" i="27"/>
  <c r="ITU10" i="27"/>
  <c r="ITW10" i="27"/>
  <c r="ITY10" i="27"/>
  <c r="IUA10" i="27"/>
  <c r="IUC10" i="27"/>
  <c r="IUE10" i="27"/>
  <c r="IUG10" i="27"/>
  <c r="IUI10" i="27"/>
  <c r="IUK10" i="27"/>
  <c r="IUM10" i="27"/>
  <c r="IUO10" i="27"/>
  <c r="IUQ10" i="27"/>
  <c r="IUS10" i="27"/>
  <c r="IUU10" i="27"/>
  <c r="IUW10" i="27"/>
  <c r="IUY10" i="27"/>
  <c r="IVA10" i="27"/>
  <c r="IVC10" i="27"/>
  <c r="IVE10" i="27"/>
  <c r="IVG10" i="27"/>
  <c r="IVI10" i="27"/>
  <c r="IVK10" i="27"/>
  <c r="IVM10" i="27"/>
  <c r="IVO10" i="27"/>
  <c r="IVQ10" i="27"/>
  <c r="IVS10" i="27"/>
  <c r="IVU10" i="27"/>
  <c r="IVW10" i="27"/>
  <c r="IVY10" i="27"/>
  <c r="IWA10" i="27"/>
  <c r="IWC10" i="27"/>
  <c r="IWE10" i="27"/>
  <c r="IWG10" i="27"/>
  <c r="IWI10" i="27"/>
  <c r="IWK10" i="27"/>
  <c r="IWM10" i="27"/>
  <c r="IWO10" i="27"/>
  <c r="IWQ10" i="27"/>
  <c r="IWS10" i="27"/>
  <c r="IWU10" i="27"/>
  <c r="IWW10" i="27"/>
  <c r="IWY10" i="27"/>
  <c r="IXA10" i="27"/>
  <c r="IXC10" i="27"/>
  <c r="IXE10" i="27"/>
  <c r="IXG10" i="27"/>
  <c r="IXI10" i="27"/>
  <c r="IXK10" i="27"/>
  <c r="IXM10" i="27"/>
  <c r="IXO10" i="27"/>
  <c r="IXQ10" i="27"/>
  <c r="IXS10" i="27"/>
  <c r="IXU10" i="27"/>
  <c r="IXW10" i="27"/>
  <c r="IXY10" i="27"/>
  <c r="IYA10" i="27"/>
  <c r="IYC10" i="27"/>
  <c r="IYE10" i="27"/>
  <c r="IYG10" i="27"/>
  <c r="IYI10" i="27"/>
  <c r="IYK10" i="27"/>
  <c r="IYM10" i="27"/>
  <c r="IYO10" i="27"/>
  <c r="IYQ10" i="27"/>
  <c r="IYS10" i="27"/>
  <c r="IYU10" i="27"/>
  <c r="IYW10" i="27"/>
  <c r="IYY10" i="27"/>
  <c r="IZA10" i="27"/>
  <c r="IZC10" i="27"/>
  <c r="IZE10" i="27"/>
  <c r="IZG10" i="27"/>
  <c r="IZI10" i="27"/>
  <c r="IZK10" i="27"/>
  <c r="IZM10" i="27"/>
  <c r="IZO10" i="27"/>
  <c r="IZQ10" i="27"/>
  <c r="IZS10" i="27"/>
  <c r="IZU10" i="27"/>
  <c r="IZW10" i="27"/>
  <c r="IZY10" i="27"/>
  <c r="JAA10" i="27"/>
  <c r="JAC10" i="27"/>
  <c r="JAE10" i="27"/>
  <c r="JAG10" i="27"/>
  <c r="JAI10" i="27"/>
  <c r="JAK10" i="27"/>
  <c r="JAM10" i="27"/>
  <c r="JAO10" i="27"/>
  <c r="JAQ10" i="27"/>
  <c r="JAS10" i="27"/>
  <c r="JAU10" i="27"/>
  <c r="JAW10" i="27"/>
  <c r="JAY10" i="27"/>
  <c r="JBA10" i="27"/>
  <c r="JBC10" i="27"/>
  <c r="JBE10" i="27"/>
  <c r="JBG10" i="27"/>
  <c r="JBI10" i="27"/>
  <c r="JBK10" i="27"/>
  <c r="JBM10" i="27"/>
  <c r="JBO10" i="27"/>
  <c r="JBQ10" i="27"/>
  <c r="JBS10" i="27"/>
  <c r="JBU10" i="27"/>
  <c r="JBW10" i="27"/>
  <c r="JBY10" i="27"/>
  <c r="JCA10" i="27"/>
  <c r="JCC10" i="27"/>
  <c r="JCE10" i="27"/>
  <c r="JCG10" i="27"/>
  <c r="JCI10" i="27"/>
  <c r="JCK10" i="27"/>
  <c r="JCM10" i="27"/>
  <c r="JCO10" i="27"/>
  <c r="JCQ10" i="27"/>
  <c r="JCS10" i="27"/>
  <c r="JCU10" i="27"/>
  <c r="JCW10" i="27"/>
  <c r="JCY10" i="27"/>
  <c r="JDA10" i="27"/>
  <c r="JDC10" i="27"/>
  <c r="JDE10" i="27"/>
  <c r="JDG10" i="27"/>
  <c r="JDI10" i="27"/>
  <c r="JDK10" i="27"/>
  <c r="JDM10" i="27"/>
  <c r="JDO10" i="27"/>
  <c r="JDQ10" i="27"/>
  <c r="JDS10" i="27"/>
  <c r="JDU10" i="27"/>
  <c r="JDW10" i="27"/>
  <c r="JDY10" i="27"/>
  <c r="JEA10" i="27"/>
  <c r="JEC10" i="27"/>
  <c r="JEE10" i="27"/>
  <c r="JEG10" i="27"/>
  <c r="JEI10" i="27"/>
  <c r="JEK10" i="27"/>
  <c r="JEM10" i="27"/>
  <c r="JEO10" i="27"/>
  <c r="JEQ10" i="27"/>
  <c r="JES10" i="27"/>
  <c r="JEU10" i="27"/>
  <c r="JEW10" i="27"/>
  <c r="JEY10" i="27"/>
  <c r="JFA10" i="27"/>
  <c r="JFC10" i="27"/>
  <c r="JFE10" i="27"/>
  <c r="JFG10" i="27"/>
  <c r="JFI10" i="27"/>
  <c r="JFK10" i="27"/>
  <c r="JFM10" i="27"/>
  <c r="JFO10" i="27"/>
  <c r="JFQ10" i="27"/>
  <c r="JFS10" i="27"/>
  <c r="JFU10" i="27"/>
  <c r="JFW10" i="27"/>
  <c r="JFY10" i="27"/>
  <c r="JGA10" i="27"/>
  <c r="JGC10" i="27"/>
  <c r="JGE10" i="27"/>
  <c r="JGG10" i="27"/>
  <c r="JGI10" i="27"/>
  <c r="JGK10" i="27"/>
  <c r="JGM10" i="27"/>
  <c r="JGO10" i="27"/>
  <c r="JGQ10" i="27"/>
  <c r="JGS10" i="27"/>
  <c r="JGU10" i="27"/>
  <c r="JGW10" i="27"/>
  <c r="JGY10" i="27"/>
  <c r="JHA10" i="27"/>
  <c r="JHC10" i="27"/>
  <c r="JHE10" i="27"/>
  <c r="JHG10" i="27"/>
  <c r="JHI10" i="27"/>
  <c r="JHK10" i="27"/>
  <c r="JHM10" i="27"/>
  <c r="JHO10" i="27"/>
  <c r="JHQ10" i="27"/>
  <c r="JHS10" i="27"/>
  <c r="JHU10" i="27"/>
  <c r="JHW10" i="27"/>
  <c r="JHY10" i="27"/>
  <c r="JIA10" i="27"/>
  <c r="JIC10" i="27"/>
  <c r="JIE10" i="27"/>
  <c r="JIG10" i="27"/>
  <c r="JII10" i="27"/>
  <c r="JIK10" i="27"/>
  <c r="JIM10" i="27"/>
  <c r="JIO10" i="27"/>
  <c r="JIQ10" i="27"/>
  <c r="JIS10" i="27"/>
  <c r="JIU10" i="27"/>
  <c r="JIW10" i="27"/>
  <c r="JIY10" i="27"/>
  <c r="JJA10" i="27"/>
  <c r="JJC10" i="27"/>
  <c r="JJE10" i="27"/>
  <c r="JJG10" i="27"/>
  <c r="JJI10" i="27"/>
  <c r="JJK10" i="27"/>
  <c r="JJM10" i="27"/>
  <c r="JJO10" i="27"/>
  <c r="JJQ10" i="27"/>
  <c r="JJS10" i="27"/>
  <c r="JJU10" i="27"/>
  <c r="JJW10" i="27"/>
  <c r="JJY10" i="27"/>
  <c r="JKA10" i="27"/>
  <c r="JKC10" i="27"/>
  <c r="JKE10" i="27"/>
  <c r="JKG10" i="27"/>
  <c r="JKI10" i="27"/>
  <c r="JKK10" i="27"/>
  <c r="JKM10" i="27"/>
  <c r="JKO10" i="27"/>
  <c r="JKQ10" i="27"/>
  <c r="JKS10" i="27"/>
  <c r="JKU10" i="27"/>
  <c r="JKW10" i="27"/>
  <c r="JKY10" i="27"/>
  <c r="JLA10" i="27"/>
  <c r="JLC10" i="27"/>
  <c r="JLE10" i="27"/>
  <c r="JLG10" i="27"/>
  <c r="JLI10" i="27"/>
  <c r="JLK10" i="27"/>
  <c r="JLM10" i="27"/>
  <c r="JLO10" i="27"/>
  <c r="JLQ10" i="27"/>
  <c r="JLS10" i="27"/>
  <c r="JLU10" i="27"/>
  <c r="JLW10" i="27"/>
  <c r="JLY10" i="27"/>
  <c r="JMA10" i="27"/>
  <c r="JMC10" i="27"/>
  <c r="JME10" i="27"/>
  <c r="JMG10" i="27"/>
  <c r="JMI10" i="27"/>
  <c r="JMK10" i="27"/>
  <c r="JMM10" i="27"/>
  <c r="JMO10" i="27"/>
  <c r="JMQ10" i="27"/>
  <c r="JMS10" i="27"/>
  <c r="JMU10" i="27"/>
  <c r="JMW10" i="27"/>
  <c r="JMY10" i="27"/>
  <c r="JNA10" i="27"/>
  <c r="JNC10" i="27"/>
  <c r="JNE10" i="27"/>
  <c r="JNG10" i="27"/>
  <c r="JNI10" i="27"/>
  <c r="JNK10" i="27"/>
  <c r="JNM10" i="27"/>
  <c r="JNO10" i="27"/>
  <c r="JNQ10" i="27"/>
  <c r="JNS10" i="27"/>
  <c r="JNU10" i="27"/>
  <c r="JNW10" i="27"/>
  <c r="JNY10" i="27"/>
  <c r="JOA10" i="27"/>
  <c r="JOC10" i="27"/>
  <c r="JOE10" i="27"/>
  <c r="JOG10" i="27"/>
  <c r="JOI10" i="27"/>
  <c r="JOK10" i="27"/>
  <c r="JOM10" i="27"/>
  <c r="JOO10" i="27"/>
  <c r="JOQ10" i="27"/>
  <c r="JOS10" i="27"/>
  <c r="JOU10" i="27"/>
  <c r="JOW10" i="27"/>
  <c r="JOY10" i="27"/>
  <c r="JPA10" i="27"/>
  <c r="JPC10" i="27"/>
  <c r="JPE10" i="27"/>
  <c r="JPG10" i="27"/>
  <c r="JPI10" i="27"/>
  <c r="JPK10" i="27"/>
  <c r="JPM10" i="27"/>
  <c r="JPO10" i="27"/>
  <c r="JPQ10" i="27"/>
  <c r="JPS10" i="27"/>
  <c r="JPU10" i="27"/>
  <c r="JPW10" i="27"/>
  <c r="JPY10" i="27"/>
  <c r="JQA10" i="27"/>
  <c r="JQC10" i="27"/>
  <c r="JQE10" i="27"/>
  <c r="JQG10" i="27"/>
  <c r="JQI10" i="27"/>
  <c r="JQK10" i="27"/>
  <c r="JQM10" i="27"/>
  <c r="JQO10" i="27"/>
  <c r="JQQ10" i="27"/>
  <c r="JQS10" i="27"/>
  <c r="JQU10" i="27"/>
  <c r="JQW10" i="27"/>
  <c r="JQY10" i="27"/>
  <c r="JRA10" i="27"/>
  <c r="JRC10" i="27"/>
  <c r="JRE10" i="27"/>
  <c r="JRG10" i="27"/>
  <c r="JRI10" i="27"/>
  <c r="JRK10" i="27"/>
  <c r="JRM10" i="27"/>
  <c r="JRO10" i="27"/>
  <c r="JRQ10" i="27"/>
  <c r="JRS10" i="27"/>
  <c r="JRU10" i="27"/>
  <c r="JRW10" i="27"/>
  <c r="JRY10" i="27"/>
  <c r="JSA10" i="27"/>
  <c r="JSC10" i="27"/>
  <c r="JSE10" i="27"/>
  <c r="JSG10" i="27"/>
  <c r="JSI10" i="27"/>
  <c r="JSK10" i="27"/>
  <c r="JSM10" i="27"/>
  <c r="JSO10" i="27"/>
  <c r="JSQ10" i="27"/>
  <c r="JSS10" i="27"/>
  <c r="JSU10" i="27"/>
  <c r="JSW10" i="27"/>
  <c r="JSY10" i="27"/>
  <c r="JTA10" i="27"/>
  <c r="JTC10" i="27"/>
  <c r="JTE10" i="27"/>
  <c r="JTG10" i="27"/>
  <c r="JTI10" i="27"/>
  <c r="JTK10" i="27"/>
  <c r="JTM10" i="27"/>
  <c r="JTO10" i="27"/>
  <c r="JTQ10" i="27"/>
  <c r="JTS10" i="27"/>
  <c r="JTU10" i="27"/>
  <c r="JTW10" i="27"/>
  <c r="JTY10" i="27"/>
  <c r="JUA10" i="27"/>
  <c r="JUC10" i="27"/>
  <c r="JUE10" i="27"/>
  <c r="JUG10" i="27"/>
  <c r="JUI10" i="27"/>
  <c r="JUK10" i="27"/>
  <c r="JUM10" i="27"/>
  <c r="JUO10" i="27"/>
  <c r="JUQ10" i="27"/>
  <c r="JUS10" i="27"/>
  <c r="JUU10" i="27"/>
  <c r="JUW10" i="27"/>
  <c r="JUY10" i="27"/>
  <c r="JVA10" i="27"/>
  <c r="JVC10" i="27"/>
  <c r="JVE10" i="27"/>
  <c r="JVG10" i="27"/>
  <c r="JVI10" i="27"/>
  <c r="JVK10" i="27"/>
  <c r="JVM10" i="27"/>
  <c r="JVO10" i="27"/>
  <c r="JVQ10" i="27"/>
  <c r="JVS10" i="27"/>
  <c r="JVU10" i="27"/>
  <c r="JVW10" i="27"/>
  <c r="JVY10" i="27"/>
  <c r="JWA10" i="27"/>
  <c r="JWC10" i="27"/>
  <c r="JWE10" i="27"/>
  <c r="JWG10" i="27"/>
  <c r="JWI10" i="27"/>
  <c r="JWK10" i="27"/>
  <c r="JWM10" i="27"/>
  <c r="JWO10" i="27"/>
  <c r="JWQ10" i="27"/>
  <c r="JWS10" i="27"/>
  <c r="JWU10" i="27"/>
  <c r="JWW10" i="27"/>
  <c r="JWY10" i="27"/>
  <c r="JXA10" i="27"/>
  <c r="JXC10" i="27"/>
  <c r="JXE10" i="27"/>
  <c r="JXG10" i="27"/>
  <c r="JXI10" i="27"/>
  <c r="JXK10" i="27"/>
  <c r="JXM10" i="27"/>
  <c r="JXO10" i="27"/>
  <c r="JXQ10" i="27"/>
  <c r="JXS10" i="27"/>
  <c r="JXU10" i="27"/>
  <c r="JXW10" i="27"/>
  <c r="JXY10" i="27"/>
  <c r="JYA10" i="27"/>
  <c r="JYC10" i="27"/>
  <c r="JYE10" i="27"/>
  <c r="JYG10" i="27"/>
  <c r="JYI10" i="27"/>
  <c r="JYK10" i="27"/>
  <c r="JYM10" i="27"/>
  <c r="JYO10" i="27"/>
  <c r="JYQ10" i="27"/>
  <c r="JYS10" i="27"/>
  <c r="JYU10" i="27"/>
  <c r="JYW10" i="27"/>
  <c r="JYY10" i="27"/>
  <c r="JZA10" i="27"/>
  <c r="JZC10" i="27"/>
  <c r="JZE10" i="27"/>
  <c r="JZG10" i="27"/>
  <c r="JZI10" i="27"/>
  <c r="JZK10" i="27"/>
  <c r="JZM10" i="27"/>
  <c r="JZO10" i="27"/>
  <c r="JZQ10" i="27"/>
  <c r="JZS10" i="27"/>
  <c r="JZU10" i="27"/>
  <c r="JZW10" i="27"/>
  <c r="JZY10" i="27"/>
  <c r="KAA10" i="27"/>
  <c r="KAC10" i="27"/>
  <c r="KAE10" i="27"/>
  <c r="KAG10" i="27"/>
  <c r="KAI10" i="27"/>
  <c r="KAK10" i="27"/>
  <c r="KAM10" i="27"/>
  <c r="KAO10" i="27"/>
  <c r="KAQ10" i="27"/>
  <c r="KAS10" i="27"/>
  <c r="KAU10" i="27"/>
  <c r="KAW10" i="27"/>
  <c r="KAY10" i="27"/>
  <c r="KBA10" i="27"/>
  <c r="KBC10" i="27"/>
  <c r="KBE10" i="27"/>
  <c r="KBG10" i="27"/>
  <c r="KBI10" i="27"/>
  <c r="KBK10" i="27"/>
  <c r="KBM10" i="27"/>
  <c r="KBO10" i="27"/>
  <c r="KBQ10" i="27"/>
  <c r="KBS10" i="27"/>
  <c r="KBU10" i="27"/>
  <c r="KBW10" i="27"/>
  <c r="KBY10" i="27"/>
  <c r="KCA10" i="27"/>
  <c r="KCC10" i="27"/>
  <c r="KCE10" i="27"/>
  <c r="KCG10" i="27"/>
  <c r="KCI10" i="27"/>
  <c r="KCK10" i="27"/>
  <c r="KCM10" i="27"/>
  <c r="KCO10" i="27"/>
  <c r="KCQ10" i="27"/>
  <c r="KCS10" i="27"/>
  <c r="KCU10" i="27"/>
  <c r="KCW10" i="27"/>
  <c r="KCY10" i="27"/>
  <c r="KDA10" i="27"/>
  <c r="KDC10" i="27"/>
  <c r="KDE10" i="27"/>
  <c r="KDG10" i="27"/>
  <c r="KDI10" i="27"/>
  <c r="KDK10" i="27"/>
  <c r="KDM10" i="27"/>
  <c r="KDO10" i="27"/>
  <c r="KDQ10" i="27"/>
  <c r="KDS10" i="27"/>
  <c r="KDU10" i="27"/>
  <c r="KDW10" i="27"/>
  <c r="KDY10" i="27"/>
  <c r="KEA10" i="27"/>
  <c r="KEC10" i="27"/>
  <c r="KEE10" i="27"/>
  <c r="KEG10" i="27"/>
  <c r="KEI10" i="27"/>
  <c r="KEK10" i="27"/>
  <c r="KEM10" i="27"/>
  <c r="KEO10" i="27"/>
  <c r="KEQ10" i="27"/>
  <c r="KES10" i="27"/>
  <c r="KEU10" i="27"/>
  <c r="KEW10" i="27"/>
  <c r="KEY10" i="27"/>
  <c r="KFA10" i="27"/>
  <c r="KFC10" i="27"/>
  <c r="KFE10" i="27"/>
  <c r="KFG10" i="27"/>
  <c r="KFI10" i="27"/>
  <c r="KFK10" i="27"/>
  <c r="KFM10" i="27"/>
  <c r="KFO10" i="27"/>
  <c r="KFQ10" i="27"/>
  <c r="KFS10" i="27"/>
  <c r="KFU10" i="27"/>
  <c r="KFW10" i="27"/>
  <c r="KFY10" i="27"/>
  <c r="KGA10" i="27"/>
  <c r="KGC10" i="27"/>
  <c r="KGE10" i="27"/>
  <c r="KGG10" i="27"/>
  <c r="KGI10" i="27"/>
  <c r="KGK10" i="27"/>
  <c r="KGM10" i="27"/>
  <c r="KGO10" i="27"/>
  <c r="KGQ10" i="27"/>
  <c r="KGS10" i="27"/>
  <c r="KGU10" i="27"/>
  <c r="KGW10" i="27"/>
  <c r="KGY10" i="27"/>
  <c r="KHA10" i="27"/>
  <c r="KHC10" i="27"/>
  <c r="KHE10" i="27"/>
  <c r="KHG10" i="27"/>
  <c r="KHI10" i="27"/>
  <c r="KHK10" i="27"/>
  <c r="KHM10" i="27"/>
  <c r="KHO10" i="27"/>
  <c r="KHQ10" i="27"/>
  <c r="KHS10" i="27"/>
  <c r="KHU10" i="27"/>
  <c r="KHW10" i="27"/>
  <c r="KHY10" i="27"/>
  <c r="KIA10" i="27"/>
  <c r="KIC10" i="27"/>
  <c r="KIE10" i="27"/>
  <c r="KIG10" i="27"/>
  <c r="KII10" i="27"/>
  <c r="KIK10" i="27"/>
  <c r="KIM10" i="27"/>
  <c r="KIO10" i="27"/>
  <c r="KIQ10" i="27"/>
  <c r="KIS10" i="27"/>
  <c r="KIU10" i="27"/>
  <c r="KIW10" i="27"/>
  <c r="KIY10" i="27"/>
  <c r="KJA10" i="27"/>
  <c r="KJC10" i="27"/>
  <c r="KJE10" i="27"/>
  <c r="KJG10" i="27"/>
  <c r="KJI10" i="27"/>
  <c r="KJK10" i="27"/>
  <c r="KJM10" i="27"/>
  <c r="KJO10" i="27"/>
  <c r="KJQ10" i="27"/>
  <c r="KJS10" i="27"/>
  <c r="KJU10" i="27"/>
  <c r="KJW10" i="27"/>
  <c r="KJY10" i="27"/>
  <c r="KKA10" i="27"/>
  <c r="KKC10" i="27"/>
  <c r="KKE10" i="27"/>
  <c r="KKG10" i="27"/>
  <c r="KKI10" i="27"/>
  <c r="KKK10" i="27"/>
  <c r="KKM10" i="27"/>
  <c r="KKO10" i="27"/>
  <c r="KKQ10" i="27"/>
  <c r="KKS10" i="27"/>
  <c r="KKU10" i="27"/>
  <c r="KKW10" i="27"/>
  <c r="KKY10" i="27"/>
  <c r="KLA10" i="27"/>
  <c r="KLC10" i="27"/>
  <c r="KLE10" i="27"/>
  <c r="KLG10" i="27"/>
  <c r="KLI10" i="27"/>
  <c r="KLK10" i="27"/>
  <c r="KLM10" i="27"/>
  <c r="KLO10" i="27"/>
  <c r="KLQ10" i="27"/>
  <c r="KLS10" i="27"/>
  <c r="KLU10" i="27"/>
  <c r="KLW10" i="27"/>
  <c r="KLY10" i="27"/>
  <c r="KMA10" i="27"/>
  <c r="KMC10" i="27"/>
  <c r="KME10" i="27"/>
  <c r="KMG10" i="27"/>
  <c r="KMI10" i="27"/>
  <c r="KMK10" i="27"/>
  <c r="KMM10" i="27"/>
  <c r="KMO10" i="27"/>
  <c r="KMQ10" i="27"/>
  <c r="KMS10" i="27"/>
  <c r="KMU10" i="27"/>
  <c r="KMW10" i="27"/>
  <c r="KMY10" i="27"/>
  <c r="KNA10" i="27"/>
  <c r="KNC10" i="27"/>
  <c r="KNE10" i="27"/>
  <c r="KNG10" i="27"/>
  <c r="KNI10" i="27"/>
  <c r="KNK10" i="27"/>
  <c r="KNM10" i="27"/>
  <c r="KNO10" i="27"/>
  <c r="KNQ10" i="27"/>
  <c r="KNS10" i="27"/>
  <c r="KNU10" i="27"/>
  <c r="KNW10" i="27"/>
  <c r="KNY10" i="27"/>
  <c r="KOA10" i="27"/>
  <c r="KOC10" i="27"/>
  <c r="KOE10" i="27"/>
  <c r="KOG10" i="27"/>
  <c r="KOI10" i="27"/>
  <c r="KOK10" i="27"/>
  <c r="KOM10" i="27"/>
  <c r="KOO10" i="27"/>
  <c r="KOQ10" i="27"/>
  <c r="KOS10" i="27"/>
  <c r="KOU10" i="27"/>
  <c r="KOW10" i="27"/>
  <c r="KOY10" i="27"/>
  <c r="KPA10" i="27"/>
  <c r="KPC10" i="27"/>
  <c r="KPE10" i="27"/>
  <c r="KPG10" i="27"/>
  <c r="KPI10" i="27"/>
  <c r="KPK10" i="27"/>
  <c r="KPM10" i="27"/>
  <c r="KPO10" i="27"/>
  <c r="KPQ10" i="27"/>
  <c r="KPS10" i="27"/>
  <c r="KPU10" i="27"/>
  <c r="KPW10" i="27"/>
  <c r="KPY10" i="27"/>
  <c r="KQA10" i="27"/>
  <c r="KQC10" i="27"/>
  <c r="KQE10" i="27"/>
  <c r="KQG10" i="27"/>
  <c r="KQI10" i="27"/>
  <c r="KQK10" i="27"/>
  <c r="KQM10" i="27"/>
  <c r="KQO10" i="27"/>
  <c r="KQQ10" i="27"/>
  <c r="KQS10" i="27"/>
  <c r="KQU10" i="27"/>
  <c r="KQW10" i="27"/>
  <c r="KQY10" i="27"/>
  <c r="KRA10" i="27"/>
  <c r="KRC10" i="27"/>
  <c r="KRE10" i="27"/>
  <c r="KRG10" i="27"/>
  <c r="KRI10" i="27"/>
  <c r="KRK10" i="27"/>
  <c r="KRM10" i="27"/>
  <c r="KRO10" i="27"/>
  <c r="KRQ10" i="27"/>
  <c r="KRS10" i="27"/>
  <c r="KRU10" i="27"/>
  <c r="KRW10" i="27"/>
  <c r="KRY10" i="27"/>
  <c r="KSA10" i="27"/>
  <c r="KSC10" i="27"/>
  <c r="KSE10" i="27"/>
  <c r="KSG10" i="27"/>
  <c r="KSI10" i="27"/>
  <c r="KSK10" i="27"/>
  <c r="KSM10" i="27"/>
  <c r="KSO10" i="27"/>
  <c r="KSQ10" i="27"/>
  <c r="KSS10" i="27"/>
  <c r="KSU10" i="27"/>
  <c r="KSW10" i="27"/>
  <c r="KSY10" i="27"/>
  <c r="KTA10" i="27"/>
  <c r="KTC10" i="27"/>
  <c r="KTE10" i="27"/>
  <c r="KTG10" i="27"/>
  <c r="KTI10" i="27"/>
  <c r="KTK10" i="27"/>
  <c r="KTM10" i="27"/>
  <c r="KTO10" i="27"/>
  <c r="KTQ10" i="27"/>
  <c r="KTS10" i="27"/>
  <c r="KTU10" i="27"/>
  <c r="KTW10" i="27"/>
  <c r="KTY10" i="27"/>
  <c r="KUA10" i="27"/>
  <c r="KUC10" i="27"/>
  <c r="KUE10" i="27"/>
  <c r="KUG10" i="27"/>
  <c r="KUI10" i="27"/>
  <c r="KUK10" i="27"/>
  <c r="KUM10" i="27"/>
  <c r="KUO10" i="27"/>
  <c r="KUQ10" i="27"/>
  <c r="KUS10" i="27"/>
  <c r="KUU10" i="27"/>
  <c r="KUW10" i="27"/>
  <c r="KUY10" i="27"/>
  <c r="KVA10" i="27"/>
  <c r="KVC10" i="27"/>
  <c r="KVE10" i="27"/>
  <c r="KVG10" i="27"/>
  <c r="KVI10" i="27"/>
  <c r="KVK10" i="27"/>
  <c r="KVM10" i="27"/>
  <c r="KVO10" i="27"/>
  <c r="KVQ10" i="27"/>
  <c r="KVS10" i="27"/>
  <c r="KVU10" i="27"/>
  <c r="KVW10" i="27"/>
  <c r="KVY10" i="27"/>
  <c r="KWA10" i="27"/>
  <c r="KWC10" i="27"/>
  <c r="KWE10" i="27"/>
  <c r="KWG10" i="27"/>
  <c r="KWI10" i="27"/>
  <c r="KWK10" i="27"/>
  <c r="KWM10" i="27"/>
  <c r="KWO10" i="27"/>
  <c r="KWQ10" i="27"/>
  <c r="KWS10" i="27"/>
  <c r="KWU10" i="27"/>
  <c r="KWW10" i="27"/>
  <c r="KWY10" i="27"/>
  <c r="KXA10" i="27"/>
  <c r="KXC10" i="27"/>
  <c r="KXE10" i="27"/>
  <c r="KXG10" i="27"/>
  <c r="KXI10" i="27"/>
  <c r="KXK10" i="27"/>
  <c r="KXM10" i="27"/>
  <c r="KXO10" i="27"/>
  <c r="KXQ10" i="27"/>
  <c r="KXS10" i="27"/>
  <c r="KXU10" i="27"/>
  <c r="KXW10" i="27"/>
  <c r="KXY10" i="27"/>
  <c r="KYA10" i="27"/>
  <c r="KYC10" i="27"/>
  <c r="KYE10" i="27"/>
  <c r="KYG10" i="27"/>
  <c r="KYI10" i="27"/>
  <c r="KYK10" i="27"/>
  <c r="KYM10" i="27"/>
  <c r="KYO10" i="27"/>
  <c r="KYQ10" i="27"/>
  <c r="KYS10" i="27"/>
  <c r="KYU10" i="27"/>
  <c r="KYW10" i="27"/>
  <c r="KYY10" i="27"/>
  <c r="KZA10" i="27"/>
  <c r="KZC10" i="27"/>
  <c r="KZE10" i="27"/>
  <c r="KZG10" i="27"/>
  <c r="KZI10" i="27"/>
  <c r="KZK10" i="27"/>
  <c r="KZM10" i="27"/>
  <c r="KZO10" i="27"/>
  <c r="KZQ10" i="27"/>
  <c r="KZS10" i="27"/>
  <c r="KZU10" i="27"/>
  <c r="KZW10" i="27"/>
  <c r="KZY10" i="27"/>
  <c r="LAA10" i="27"/>
  <c r="LAC10" i="27"/>
  <c r="LAE10" i="27"/>
  <c r="LAG10" i="27"/>
  <c r="LAI10" i="27"/>
  <c r="LAK10" i="27"/>
  <c r="LAM10" i="27"/>
  <c r="LAO10" i="27"/>
  <c r="LAQ10" i="27"/>
  <c r="LAS10" i="27"/>
  <c r="LAU10" i="27"/>
  <c r="LAW10" i="27"/>
  <c r="LAY10" i="27"/>
  <c r="LBA10" i="27"/>
  <c r="LBC10" i="27"/>
  <c r="LBE10" i="27"/>
  <c r="LBG10" i="27"/>
  <c r="LBI10" i="27"/>
  <c r="LBK10" i="27"/>
  <c r="LBM10" i="27"/>
  <c r="LBO10" i="27"/>
  <c r="LBQ10" i="27"/>
  <c r="LBS10" i="27"/>
  <c r="LBU10" i="27"/>
  <c r="LBW10" i="27"/>
  <c r="LBY10" i="27"/>
  <c r="LCA10" i="27"/>
  <c r="LCC10" i="27"/>
  <c r="LCE10" i="27"/>
  <c r="LCG10" i="27"/>
  <c r="LCI10" i="27"/>
  <c r="LCK10" i="27"/>
  <c r="LCM10" i="27"/>
  <c r="LCO10" i="27"/>
  <c r="LCQ10" i="27"/>
  <c r="LCS10" i="27"/>
  <c r="LCU10" i="27"/>
  <c r="LCW10" i="27"/>
  <c r="LCY10" i="27"/>
  <c r="LDA10" i="27"/>
  <c r="LDC10" i="27"/>
  <c r="LDE10" i="27"/>
  <c r="LDG10" i="27"/>
  <c r="LDI10" i="27"/>
  <c r="LDK10" i="27"/>
  <c r="LDM10" i="27"/>
  <c r="LDO10" i="27"/>
  <c r="LDQ10" i="27"/>
  <c r="LDS10" i="27"/>
  <c r="LDU10" i="27"/>
  <c r="LDW10" i="27"/>
  <c r="LDY10" i="27"/>
  <c r="LEA10" i="27"/>
  <c r="LEC10" i="27"/>
  <c r="LEE10" i="27"/>
  <c r="LEG10" i="27"/>
  <c r="LEI10" i="27"/>
  <c r="LEK10" i="27"/>
  <c r="LEM10" i="27"/>
  <c r="LEO10" i="27"/>
  <c r="LEQ10" i="27"/>
  <c r="LES10" i="27"/>
  <c r="LEU10" i="27"/>
  <c r="LEW10" i="27"/>
  <c r="LEY10" i="27"/>
  <c r="LFA10" i="27"/>
  <c r="LFC10" i="27"/>
  <c r="LFE10" i="27"/>
  <c r="LFG10" i="27"/>
  <c r="LFI10" i="27"/>
  <c r="LFK10" i="27"/>
  <c r="LFM10" i="27"/>
  <c r="LFO10" i="27"/>
  <c r="LFQ10" i="27"/>
  <c r="LFS10" i="27"/>
  <c r="LFU10" i="27"/>
  <c r="LFW10" i="27"/>
  <c r="LFY10" i="27"/>
  <c r="LGA10" i="27"/>
  <c r="LGC10" i="27"/>
  <c r="LGE10" i="27"/>
  <c r="LGG10" i="27"/>
  <c r="LGI10" i="27"/>
  <c r="LGK10" i="27"/>
  <c r="LGM10" i="27"/>
  <c r="LGO10" i="27"/>
  <c r="LGQ10" i="27"/>
  <c r="LGS10" i="27"/>
  <c r="LGU10" i="27"/>
  <c r="LGW10" i="27"/>
  <c r="LGY10" i="27"/>
  <c r="LHA10" i="27"/>
  <c r="LHC10" i="27"/>
  <c r="LHE10" i="27"/>
  <c r="LHG10" i="27"/>
  <c r="LHI10" i="27"/>
  <c r="LHK10" i="27"/>
  <c r="LHM10" i="27"/>
  <c r="LHO10" i="27"/>
  <c r="LHQ10" i="27"/>
  <c r="LHS10" i="27"/>
  <c r="LHU10" i="27"/>
  <c r="LHW10" i="27"/>
  <c r="LHY10" i="27"/>
  <c r="LIA10" i="27"/>
  <c r="LIC10" i="27"/>
  <c r="LIE10" i="27"/>
  <c r="LIG10" i="27"/>
  <c r="LII10" i="27"/>
  <c r="LIK10" i="27"/>
  <c r="LIM10" i="27"/>
  <c r="LIO10" i="27"/>
  <c r="LIQ10" i="27"/>
  <c r="LIS10" i="27"/>
  <c r="LIU10" i="27"/>
  <c r="LIW10" i="27"/>
  <c r="LIY10" i="27"/>
  <c r="LJA10" i="27"/>
  <c r="LJC10" i="27"/>
  <c r="LJE10" i="27"/>
  <c r="LJG10" i="27"/>
  <c r="LJI10" i="27"/>
  <c r="LJK10" i="27"/>
  <c r="LJM10" i="27"/>
  <c r="LJO10" i="27"/>
  <c r="LJQ10" i="27"/>
  <c r="LJS10" i="27"/>
  <c r="LJU10" i="27"/>
  <c r="LJW10" i="27"/>
  <c r="LJY10" i="27"/>
  <c r="LKA10" i="27"/>
  <c r="LKC10" i="27"/>
  <c r="LKE10" i="27"/>
  <c r="LKG10" i="27"/>
  <c r="LKI10" i="27"/>
  <c r="LKK10" i="27"/>
  <c r="LKM10" i="27"/>
  <c r="LKO10" i="27"/>
  <c r="LKQ10" i="27"/>
  <c r="LKS10" i="27"/>
  <c r="LKU10" i="27"/>
  <c r="LKW10" i="27"/>
  <c r="LKY10" i="27"/>
  <c r="LLA10" i="27"/>
  <c r="LLC10" i="27"/>
  <c r="LLE10" i="27"/>
  <c r="LLG10" i="27"/>
  <c r="LLI10" i="27"/>
  <c r="LLK10" i="27"/>
  <c r="LLM10" i="27"/>
  <c r="LLO10" i="27"/>
  <c r="LLQ10" i="27"/>
  <c r="LLS10" i="27"/>
  <c r="LLU10" i="27"/>
  <c r="LLW10" i="27"/>
  <c r="LLY10" i="27"/>
  <c r="LMA10" i="27"/>
  <c r="LMC10" i="27"/>
  <c r="LME10" i="27"/>
  <c r="LMG10" i="27"/>
  <c r="LMI10" i="27"/>
  <c r="LMK10" i="27"/>
  <c r="LMM10" i="27"/>
  <c r="LMO10" i="27"/>
  <c r="LMQ10" i="27"/>
  <c r="LMS10" i="27"/>
  <c r="LMU10" i="27"/>
  <c r="LMW10" i="27"/>
  <c r="LMY10" i="27"/>
  <c r="LNA10" i="27"/>
  <c r="LNC10" i="27"/>
  <c r="LNE10" i="27"/>
  <c r="LNG10" i="27"/>
  <c r="LNI10" i="27"/>
  <c r="LNK10" i="27"/>
  <c r="LNM10" i="27"/>
  <c r="LNO10" i="27"/>
  <c r="LNQ10" i="27"/>
  <c r="LNS10" i="27"/>
  <c r="LNU10" i="27"/>
  <c r="LNW10" i="27"/>
  <c r="LNY10" i="27"/>
  <c r="LOA10" i="27"/>
  <c r="LOC10" i="27"/>
  <c r="LOE10" i="27"/>
  <c r="LOG10" i="27"/>
  <c r="LOI10" i="27"/>
  <c r="LOK10" i="27"/>
  <c r="LOM10" i="27"/>
  <c r="LOO10" i="27"/>
  <c r="LOQ10" i="27"/>
  <c r="LOS10" i="27"/>
  <c r="LOU10" i="27"/>
  <c r="LOW10" i="27"/>
  <c r="LOY10" i="27"/>
  <c r="LPA10" i="27"/>
  <c r="LPC10" i="27"/>
  <c r="LPE10" i="27"/>
  <c r="LPG10" i="27"/>
  <c r="LPI10" i="27"/>
  <c r="LPK10" i="27"/>
  <c r="LPM10" i="27"/>
  <c r="LPO10" i="27"/>
  <c r="LPQ10" i="27"/>
  <c r="LPS10" i="27"/>
  <c r="LPU10" i="27"/>
  <c r="LPW10" i="27"/>
  <c r="LPY10" i="27"/>
  <c r="LQA10" i="27"/>
  <c r="LQC10" i="27"/>
  <c r="LQE10" i="27"/>
  <c r="LQG10" i="27"/>
  <c r="LQI10" i="27"/>
  <c r="LQK10" i="27"/>
  <c r="LQM10" i="27"/>
  <c r="LQO10" i="27"/>
  <c r="LQQ10" i="27"/>
  <c r="LQS10" i="27"/>
  <c r="LQU10" i="27"/>
  <c r="LQW10" i="27"/>
  <c r="LQY10" i="27"/>
  <c r="LRA10" i="27"/>
  <c r="LRC10" i="27"/>
  <c r="LRE10" i="27"/>
  <c r="LRG10" i="27"/>
  <c r="LRI10" i="27"/>
  <c r="LRK10" i="27"/>
  <c r="LRM10" i="27"/>
  <c r="LRO10" i="27"/>
  <c r="LRQ10" i="27"/>
  <c r="LRS10" i="27"/>
  <c r="LRU10" i="27"/>
  <c r="LRW10" i="27"/>
  <c r="LRY10" i="27"/>
  <c r="LSA10" i="27"/>
  <c r="LSC10" i="27"/>
  <c r="LSE10" i="27"/>
  <c r="LSG10" i="27"/>
  <c r="LSI10" i="27"/>
  <c r="LSK10" i="27"/>
  <c r="LSM10" i="27"/>
  <c r="LSO10" i="27"/>
  <c r="LSQ10" i="27"/>
  <c r="LSS10" i="27"/>
  <c r="LSU10" i="27"/>
  <c r="LSW10" i="27"/>
  <c r="LSY10" i="27"/>
  <c r="LTA10" i="27"/>
  <c r="LTC10" i="27"/>
  <c r="LTE10" i="27"/>
  <c r="LTG10" i="27"/>
  <c r="LTI10" i="27"/>
  <c r="LTK10" i="27"/>
  <c r="LTM10" i="27"/>
  <c r="LTO10" i="27"/>
  <c r="LTQ10" i="27"/>
  <c r="LTS10" i="27"/>
  <c r="LTU10" i="27"/>
  <c r="LTW10" i="27"/>
  <c r="LTY10" i="27"/>
  <c r="LUA10" i="27"/>
  <c r="LUC10" i="27"/>
  <c r="LUE10" i="27"/>
  <c r="LUG10" i="27"/>
  <c r="LUI10" i="27"/>
  <c r="LUK10" i="27"/>
  <c r="LUM10" i="27"/>
  <c r="LUO10" i="27"/>
  <c r="LUQ10" i="27"/>
  <c r="LUS10" i="27"/>
  <c r="LUU10" i="27"/>
  <c r="LUW10" i="27"/>
  <c r="LUY10" i="27"/>
  <c r="LVA10" i="27"/>
  <c r="LVC10" i="27"/>
  <c r="LVE10" i="27"/>
  <c r="LVG10" i="27"/>
  <c r="LVI10" i="27"/>
  <c r="LVK10" i="27"/>
  <c r="LVM10" i="27"/>
  <c r="LVO10" i="27"/>
  <c r="LVQ10" i="27"/>
  <c r="LVS10" i="27"/>
  <c r="LVU10" i="27"/>
  <c r="LVW10" i="27"/>
  <c r="LVY10" i="27"/>
  <c r="LWA10" i="27"/>
  <c r="LWC10" i="27"/>
  <c r="LWE10" i="27"/>
  <c r="LWG10" i="27"/>
  <c r="LWI10" i="27"/>
  <c r="LWK10" i="27"/>
  <c r="LWM10" i="27"/>
  <c r="LWO10" i="27"/>
  <c r="LWQ10" i="27"/>
  <c r="LWS10" i="27"/>
  <c r="LWU10" i="27"/>
  <c r="LWW10" i="27"/>
  <c r="LWY10" i="27"/>
  <c r="LXA10" i="27"/>
  <c r="LXC10" i="27"/>
  <c r="LXE10" i="27"/>
  <c r="LXG10" i="27"/>
  <c r="LXI10" i="27"/>
  <c r="LXK10" i="27"/>
  <c r="LXM10" i="27"/>
  <c r="LXO10" i="27"/>
  <c r="LXQ10" i="27"/>
  <c r="LXS10" i="27"/>
  <c r="LXU10" i="27"/>
  <c r="LXW10" i="27"/>
  <c r="LXY10" i="27"/>
  <c r="LYA10" i="27"/>
  <c r="LYC10" i="27"/>
  <c r="LYE10" i="27"/>
  <c r="LYG10" i="27"/>
  <c r="LYI10" i="27"/>
  <c r="LYK10" i="27"/>
  <c r="LYM10" i="27"/>
  <c r="LYO10" i="27"/>
  <c r="LYQ10" i="27"/>
  <c r="LYS10" i="27"/>
  <c r="LYU10" i="27"/>
  <c r="LYW10" i="27"/>
  <c r="LYY10" i="27"/>
  <c r="LZA10" i="27"/>
  <c r="LZC10" i="27"/>
  <c r="LZE10" i="27"/>
  <c r="LZG10" i="27"/>
  <c r="LZI10" i="27"/>
  <c r="LZK10" i="27"/>
  <c r="LZM10" i="27"/>
  <c r="LZO10" i="27"/>
  <c r="LZQ10" i="27"/>
  <c r="LZS10" i="27"/>
  <c r="LZU10" i="27"/>
  <c r="LZW10" i="27"/>
  <c r="LZY10" i="27"/>
  <c r="MAA10" i="27"/>
  <c r="MAC10" i="27"/>
  <c r="MAE10" i="27"/>
  <c r="MAG10" i="27"/>
  <c r="MAI10" i="27"/>
  <c r="MAK10" i="27"/>
  <c r="MAM10" i="27"/>
  <c r="MAO10" i="27"/>
  <c r="MAQ10" i="27"/>
  <c r="MAS10" i="27"/>
  <c r="MAU10" i="27"/>
  <c r="MAW10" i="27"/>
  <c r="MAY10" i="27"/>
  <c r="MBA10" i="27"/>
  <c r="MBC10" i="27"/>
  <c r="MBE10" i="27"/>
  <c r="MBG10" i="27"/>
  <c r="MBI10" i="27"/>
  <c r="MBK10" i="27"/>
  <c r="MBM10" i="27"/>
  <c r="MBO10" i="27"/>
  <c r="MBQ10" i="27"/>
  <c r="MBS10" i="27"/>
  <c r="MBU10" i="27"/>
  <c r="MBW10" i="27"/>
  <c r="MBY10" i="27"/>
  <c r="MCA10" i="27"/>
  <c r="MCC10" i="27"/>
  <c r="MCE10" i="27"/>
  <c r="MCG10" i="27"/>
  <c r="MCI10" i="27"/>
  <c r="MCK10" i="27"/>
  <c r="MCM10" i="27"/>
  <c r="MCO10" i="27"/>
  <c r="MCQ10" i="27"/>
  <c r="MCS10" i="27"/>
  <c r="MCU10" i="27"/>
  <c r="MCW10" i="27"/>
  <c r="MCY10" i="27"/>
  <c r="MDA10" i="27"/>
  <c r="MDC10" i="27"/>
  <c r="MDE10" i="27"/>
  <c r="MDG10" i="27"/>
  <c r="MDI10" i="27"/>
  <c r="MDK10" i="27"/>
  <c r="MDM10" i="27"/>
  <c r="MDO10" i="27"/>
  <c r="MDQ10" i="27"/>
  <c r="MDS10" i="27"/>
  <c r="MDU10" i="27"/>
  <c r="MDW10" i="27"/>
  <c r="MDY10" i="27"/>
  <c r="MEA10" i="27"/>
  <c r="MEC10" i="27"/>
  <c r="MEE10" i="27"/>
  <c r="MEG10" i="27"/>
  <c r="MEI10" i="27"/>
  <c r="MEK10" i="27"/>
  <c r="MEM10" i="27"/>
  <c r="MEO10" i="27"/>
  <c r="MEQ10" i="27"/>
  <c r="MES10" i="27"/>
  <c r="MEU10" i="27"/>
  <c r="MEW10" i="27"/>
  <c r="MEY10" i="27"/>
  <c r="MFA10" i="27"/>
  <c r="MFC10" i="27"/>
  <c r="MFE10" i="27"/>
  <c r="MFG10" i="27"/>
  <c r="MFI10" i="27"/>
  <c r="MFK10" i="27"/>
  <c r="MFM10" i="27"/>
  <c r="MFO10" i="27"/>
  <c r="MFQ10" i="27"/>
  <c r="MFS10" i="27"/>
  <c r="MFU10" i="27"/>
  <c r="MFW10" i="27"/>
  <c r="MFY10" i="27"/>
  <c r="MGA10" i="27"/>
  <c r="MGC10" i="27"/>
  <c r="MGE10" i="27"/>
  <c r="MGG10" i="27"/>
  <c r="MGI10" i="27"/>
  <c r="MGK10" i="27"/>
  <c r="MGM10" i="27"/>
  <c r="MGO10" i="27"/>
  <c r="MGQ10" i="27"/>
  <c r="MGS10" i="27"/>
  <c r="MGU10" i="27"/>
  <c r="MGW10" i="27"/>
  <c r="MGY10" i="27"/>
  <c r="MHA10" i="27"/>
  <c r="MHC10" i="27"/>
  <c r="MHE10" i="27"/>
  <c r="MHG10" i="27"/>
  <c r="MHI10" i="27"/>
  <c r="MHK10" i="27"/>
  <c r="MHM10" i="27"/>
  <c r="MHO10" i="27"/>
  <c r="MHQ10" i="27"/>
  <c r="MHS10" i="27"/>
  <c r="MHU10" i="27"/>
  <c r="MHW10" i="27"/>
  <c r="MHY10" i="27"/>
  <c r="MIA10" i="27"/>
  <c r="MIC10" i="27"/>
  <c r="MIE10" i="27"/>
  <c r="MIG10" i="27"/>
  <c r="MII10" i="27"/>
  <c r="MIK10" i="27"/>
  <c r="MIM10" i="27"/>
  <c r="MIO10" i="27"/>
  <c r="MIQ10" i="27"/>
  <c r="MIS10" i="27"/>
  <c r="MIU10" i="27"/>
  <c r="MIW10" i="27"/>
  <c r="MIY10" i="27"/>
  <c r="MJA10" i="27"/>
  <c r="MJC10" i="27"/>
  <c r="MJE10" i="27"/>
  <c r="MJG10" i="27"/>
  <c r="MJI10" i="27"/>
  <c r="MJK10" i="27"/>
  <c r="MJM10" i="27"/>
  <c r="MJO10" i="27"/>
  <c r="MJQ10" i="27"/>
  <c r="MJS10" i="27"/>
  <c r="MJU10" i="27"/>
  <c r="MJW10" i="27"/>
  <c r="MJY10" i="27"/>
  <c r="MKA10" i="27"/>
  <c r="MKC10" i="27"/>
  <c r="MKE10" i="27"/>
  <c r="MKG10" i="27"/>
  <c r="MKI10" i="27"/>
  <c r="MKK10" i="27"/>
  <c r="MKM10" i="27"/>
  <c r="MKO10" i="27"/>
  <c r="MKQ10" i="27"/>
  <c r="MKS10" i="27"/>
  <c r="MKU10" i="27"/>
  <c r="MKW10" i="27"/>
  <c r="MKY10" i="27"/>
  <c r="MLA10" i="27"/>
  <c r="MLC10" i="27"/>
  <c r="MLE10" i="27"/>
  <c r="MLG10" i="27"/>
  <c r="MLI10" i="27"/>
  <c r="MLK10" i="27"/>
  <c r="MLM10" i="27"/>
  <c r="MLO10" i="27"/>
  <c r="MLQ10" i="27"/>
  <c r="MLS10" i="27"/>
  <c r="MLU10" i="27"/>
  <c r="MLW10" i="27"/>
  <c r="MLY10" i="27"/>
  <c r="MMA10" i="27"/>
  <c r="MMC10" i="27"/>
  <c r="MME10" i="27"/>
  <c r="MMG10" i="27"/>
  <c r="MMI10" i="27"/>
  <c r="MMK10" i="27"/>
  <c r="MMM10" i="27"/>
  <c r="MMO10" i="27"/>
  <c r="MMQ10" i="27"/>
  <c r="MMS10" i="27"/>
  <c r="MMU10" i="27"/>
  <c r="MMW10" i="27"/>
  <c r="MMY10" i="27"/>
  <c r="MNA10" i="27"/>
  <c r="MNC10" i="27"/>
  <c r="MNE10" i="27"/>
  <c r="MNG10" i="27"/>
  <c r="MNI10" i="27"/>
  <c r="MNK10" i="27"/>
  <c r="MNM10" i="27"/>
  <c r="MNO10" i="27"/>
  <c r="MNQ10" i="27"/>
  <c r="MNS10" i="27"/>
  <c r="MNU10" i="27"/>
  <c r="MNW10" i="27"/>
  <c r="MNY10" i="27"/>
  <c r="MOA10" i="27"/>
  <c r="MOC10" i="27"/>
  <c r="MOE10" i="27"/>
  <c r="MOG10" i="27"/>
  <c r="MOI10" i="27"/>
  <c r="MOK10" i="27"/>
  <c r="MOM10" i="27"/>
  <c r="MOO10" i="27"/>
  <c r="MOQ10" i="27"/>
  <c r="MOS10" i="27"/>
  <c r="MOU10" i="27"/>
  <c r="MOW10" i="27"/>
  <c r="MOY10" i="27"/>
  <c r="MPA10" i="27"/>
  <c r="MPC10" i="27"/>
  <c r="MPE10" i="27"/>
  <c r="MPG10" i="27"/>
  <c r="MPI10" i="27"/>
  <c r="MPK10" i="27"/>
  <c r="MPM10" i="27"/>
  <c r="MPO10" i="27"/>
  <c r="MPQ10" i="27"/>
  <c r="MPS10" i="27"/>
  <c r="MPU10" i="27"/>
  <c r="MPW10" i="27"/>
  <c r="MPY10" i="27"/>
  <c r="MQA10" i="27"/>
  <c r="MQC10" i="27"/>
  <c r="MQE10" i="27"/>
  <c r="MQG10" i="27"/>
  <c r="MQI10" i="27"/>
  <c r="MQK10" i="27"/>
  <c r="MQM10" i="27"/>
  <c r="MQO10" i="27"/>
  <c r="MQQ10" i="27"/>
  <c r="MQS10" i="27"/>
  <c r="MQU10" i="27"/>
  <c r="MQW10" i="27"/>
  <c r="MQY10" i="27"/>
  <c r="MRA10" i="27"/>
  <c r="MRC10" i="27"/>
  <c r="MRE10" i="27"/>
  <c r="MRG10" i="27"/>
  <c r="MRI10" i="27"/>
  <c r="MRK10" i="27"/>
  <c r="MRM10" i="27"/>
  <c r="MRO10" i="27"/>
  <c r="MRQ10" i="27"/>
  <c r="MRS10" i="27"/>
  <c r="MRU10" i="27"/>
  <c r="MRW10" i="27"/>
  <c r="MRY10" i="27"/>
  <c r="MSA10" i="27"/>
  <c r="MSC10" i="27"/>
  <c r="MSE10" i="27"/>
  <c r="MSG10" i="27"/>
  <c r="MSI10" i="27"/>
  <c r="MSK10" i="27"/>
  <c r="MSM10" i="27"/>
  <c r="MSO10" i="27"/>
  <c r="MSQ10" i="27"/>
  <c r="MSS10" i="27"/>
  <c r="MSU10" i="27"/>
  <c r="MSW10" i="27"/>
  <c r="MSY10" i="27"/>
  <c r="MTA10" i="27"/>
  <c r="MTC10" i="27"/>
  <c r="MTE10" i="27"/>
  <c r="MTG10" i="27"/>
  <c r="MTI10" i="27"/>
  <c r="MTK10" i="27"/>
  <c r="MTM10" i="27"/>
  <c r="MTO10" i="27"/>
  <c r="MTQ10" i="27"/>
  <c r="MTS10" i="27"/>
  <c r="MTU10" i="27"/>
  <c r="MTW10" i="27"/>
  <c r="MTY10" i="27"/>
  <c r="MUA10" i="27"/>
  <c r="MUC10" i="27"/>
  <c r="MUE10" i="27"/>
  <c r="MUG10" i="27"/>
  <c r="MUI10" i="27"/>
  <c r="MUK10" i="27"/>
  <c r="MUM10" i="27"/>
  <c r="MUO10" i="27"/>
  <c r="MUQ10" i="27"/>
  <c r="MUS10" i="27"/>
  <c r="MUU10" i="27"/>
  <c r="MUW10" i="27"/>
  <c r="MUY10" i="27"/>
  <c r="MVA10" i="27"/>
  <c r="MVC10" i="27"/>
  <c r="MVE10" i="27"/>
  <c r="MVG10" i="27"/>
  <c r="MVI10" i="27"/>
  <c r="MVK10" i="27"/>
  <c r="MVM10" i="27"/>
  <c r="MVO10" i="27"/>
  <c r="MVQ10" i="27"/>
  <c r="MVS10" i="27"/>
  <c r="MVU10" i="27"/>
  <c r="MVW10" i="27"/>
  <c r="MVY10" i="27"/>
  <c r="MWA10" i="27"/>
  <c r="MWC10" i="27"/>
  <c r="MWE10" i="27"/>
  <c r="MWG10" i="27"/>
  <c r="MWI10" i="27"/>
  <c r="MWK10" i="27"/>
  <c r="MWM10" i="27"/>
  <c r="MWO10" i="27"/>
  <c r="MWQ10" i="27"/>
  <c r="MWS10" i="27"/>
  <c r="MWU10" i="27"/>
  <c r="MWW10" i="27"/>
  <c r="MWY10" i="27"/>
  <c r="MXA10" i="27"/>
  <c r="MXC10" i="27"/>
  <c r="MXE10" i="27"/>
  <c r="MXG10" i="27"/>
  <c r="MXI10" i="27"/>
  <c r="MXK10" i="27"/>
  <c r="MXM10" i="27"/>
  <c r="MXO10" i="27"/>
  <c r="MXQ10" i="27"/>
  <c r="MXS10" i="27"/>
  <c r="MXU10" i="27"/>
  <c r="MXW10" i="27"/>
  <c r="MXY10" i="27"/>
  <c r="MYA10" i="27"/>
  <c r="MYC10" i="27"/>
  <c r="MYE10" i="27"/>
  <c r="MYG10" i="27"/>
  <c r="MYI10" i="27"/>
  <c r="MYK10" i="27"/>
  <c r="MYM10" i="27"/>
  <c r="MYO10" i="27"/>
  <c r="MYQ10" i="27"/>
  <c r="MYS10" i="27"/>
  <c r="MYU10" i="27"/>
  <c r="MYW10" i="27"/>
  <c r="MYY10" i="27"/>
  <c r="MZA10" i="27"/>
  <c r="MZC10" i="27"/>
  <c r="MZE10" i="27"/>
  <c r="MZG10" i="27"/>
  <c r="MZI10" i="27"/>
  <c r="MZK10" i="27"/>
  <c r="MZM10" i="27"/>
  <c r="MZO10" i="27"/>
  <c r="MZQ10" i="27"/>
  <c r="MZS10" i="27"/>
  <c r="MZU10" i="27"/>
  <c r="MZW10" i="27"/>
  <c r="MZY10" i="27"/>
  <c r="NAA10" i="27"/>
  <c r="NAC10" i="27"/>
  <c r="NAE10" i="27"/>
  <c r="NAG10" i="27"/>
  <c r="NAI10" i="27"/>
  <c r="NAK10" i="27"/>
  <c r="NAM10" i="27"/>
  <c r="NAO10" i="27"/>
  <c r="NAQ10" i="27"/>
  <c r="NAS10" i="27"/>
  <c r="NAU10" i="27"/>
  <c r="NAW10" i="27"/>
  <c r="NAY10" i="27"/>
  <c r="NBA10" i="27"/>
  <c r="NBC10" i="27"/>
  <c r="NBE10" i="27"/>
  <c r="NBG10" i="27"/>
  <c r="NBI10" i="27"/>
  <c r="NBK10" i="27"/>
  <c r="NBM10" i="27"/>
  <c r="NBO10" i="27"/>
  <c r="NBQ10" i="27"/>
  <c r="NBS10" i="27"/>
  <c r="NBU10" i="27"/>
  <c r="NBW10" i="27"/>
  <c r="NBY10" i="27"/>
  <c r="NCA10" i="27"/>
  <c r="NCC10" i="27"/>
  <c r="NCE10" i="27"/>
  <c r="NCG10" i="27"/>
  <c r="NCI10" i="27"/>
  <c r="NCK10" i="27"/>
  <c r="NCM10" i="27"/>
  <c r="NCO10" i="27"/>
  <c r="NCQ10" i="27"/>
  <c r="NCS10" i="27"/>
  <c r="NCU10" i="27"/>
  <c r="NCW10" i="27"/>
  <c r="NCY10" i="27"/>
  <c r="NDA10" i="27"/>
  <c r="NDC10" i="27"/>
  <c r="NDE10" i="27"/>
  <c r="NDG10" i="27"/>
  <c r="NDI10" i="27"/>
  <c r="NDK10" i="27"/>
  <c r="NDM10" i="27"/>
  <c r="NDO10" i="27"/>
  <c r="NDQ10" i="27"/>
  <c r="NDS10" i="27"/>
  <c r="NDU10" i="27"/>
  <c r="NDW10" i="27"/>
  <c r="NDY10" i="27"/>
  <c r="NEA10" i="27"/>
  <c r="NEC10" i="27"/>
  <c r="NEE10" i="27"/>
  <c r="NEG10" i="27"/>
  <c r="NEI10" i="27"/>
  <c r="NEK10" i="27"/>
  <c r="NEM10" i="27"/>
  <c r="NEO10" i="27"/>
  <c r="NEQ10" i="27"/>
  <c r="NES10" i="27"/>
  <c r="NEU10" i="27"/>
  <c r="NEW10" i="27"/>
  <c r="NEY10" i="27"/>
  <c r="NFA10" i="27"/>
  <c r="NFC10" i="27"/>
  <c r="NFE10" i="27"/>
  <c r="NFG10" i="27"/>
  <c r="NFI10" i="27"/>
  <c r="NFK10" i="27"/>
  <c r="NFM10" i="27"/>
  <c r="NFO10" i="27"/>
  <c r="NFQ10" i="27"/>
  <c r="NFS10" i="27"/>
  <c r="NFU10" i="27"/>
  <c r="NFW10" i="27"/>
  <c r="NFY10" i="27"/>
  <c r="NGA10" i="27"/>
  <c r="NGC10" i="27"/>
  <c r="NGE10" i="27"/>
  <c r="NGG10" i="27"/>
  <c r="NGI10" i="27"/>
  <c r="NGK10" i="27"/>
  <c r="NGM10" i="27"/>
  <c r="NGO10" i="27"/>
  <c r="NGQ10" i="27"/>
  <c r="NGS10" i="27"/>
  <c r="NGU10" i="27"/>
  <c r="NGW10" i="27"/>
  <c r="NGY10" i="27"/>
  <c r="NHA10" i="27"/>
  <c r="NHC10" i="27"/>
  <c r="NHE10" i="27"/>
  <c r="NHG10" i="27"/>
  <c r="NHI10" i="27"/>
  <c r="NHK10" i="27"/>
  <c r="NHM10" i="27"/>
  <c r="NHO10" i="27"/>
  <c r="NHQ10" i="27"/>
  <c r="NHS10" i="27"/>
  <c r="NHU10" i="27"/>
  <c r="NHW10" i="27"/>
  <c r="NHY10" i="27"/>
  <c r="NIA10" i="27"/>
  <c r="NIC10" i="27"/>
  <c r="NIE10" i="27"/>
  <c r="NIG10" i="27"/>
  <c r="NII10" i="27"/>
  <c r="NIK10" i="27"/>
  <c r="NIM10" i="27"/>
  <c r="NIO10" i="27"/>
  <c r="NIQ10" i="27"/>
  <c r="NIS10" i="27"/>
  <c r="NIU10" i="27"/>
  <c r="NIW10" i="27"/>
  <c r="NIY10" i="27"/>
  <c r="NJA10" i="27"/>
  <c r="NJC10" i="27"/>
  <c r="NJE10" i="27"/>
  <c r="NJG10" i="27"/>
  <c r="NJI10" i="27"/>
  <c r="NJK10" i="27"/>
  <c r="NJM10" i="27"/>
  <c r="NJO10" i="27"/>
  <c r="NJQ10" i="27"/>
  <c r="NJS10" i="27"/>
  <c r="NJU10" i="27"/>
  <c r="NJW10" i="27"/>
  <c r="NJY10" i="27"/>
  <c r="NKA10" i="27"/>
  <c r="NKC10" i="27"/>
  <c r="NKE10" i="27"/>
  <c r="NKG10" i="27"/>
  <c r="NKI10" i="27"/>
  <c r="NKK10" i="27"/>
  <c r="NKM10" i="27"/>
  <c r="NKO10" i="27"/>
  <c r="NKQ10" i="27"/>
  <c r="NKS10" i="27"/>
  <c r="NKU10" i="27"/>
  <c r="NKW10" i="27"/>
  <c r="NKY10" i="27"/>
  <c r="NLA10" i="27"/>
  <c r="NLC10" i="27"/>
  <c r="NLE10" i="27"/>
  <c r="NLG10" i="27"/>
  <c r="NLI10" i="27"/>
  <c r="NLK10" i="27"/>
  <c r="NLM10" i="27"/>
  <c r="NLO10" i="27"/>
  <c r="NLQ10" i="27"/>
  <c r="NLS10" i="27"/>
  <c r="NLU10" i="27"/>
  <c r="NLW10" i="27"/>
  <c r="NLY10" i="27"/>
  <c r="NMA10" i="27"/>
  <c r="NMC10" i="27"/>
  <c r="NME10" i="27"/>
  <c r="NMG10" i="27"/>
  <c r="NMI10" i="27"/>
  <c r="NMK10" i="27"/>
  <c r="NMM10" i="27"/>
  <c r="NMO10" i="27"/>
  <c r="NMQ10" i="27"/>
  <c r="NMS10" i="27"/>
  <c r="NMU10" i="27"/>
  <c r="NMW10" i="27"/>
  <c r="NMY10" i="27"/>
  <c r="NNA10" i="27"/>
  <c r="NNC10" i="27"/>
  <c r="NNE10" i="27"/>
  <c r="NNG10" i="27"/>
  <c r="NNI10" i="27"/>
  <c r="NNK10" i="27"/>
  <c r="NNM10" i="27"/>
  <c r="NNO10" i="27"/>
  <c r="NNQ10" i="27"/>
  <c r="NNS10" i="27"/>
  <c r="NNU10" i="27"/>
  <c r="NNW10" i="27"/>
  <c r="NNY10" i="27"/>
  <c r="NOA10" i="27"/>
  <c r="NOC10" i="27"/>
  <c r="NOE10" i="27"/>
  <c r="NOG10" i="27"/>
  <c r="NOI10" i="27"/>
  <c r="NOK10" i="27"/>
  <c r="NOM10" i="27"/>
  <c r="NOO10" i="27"/>
  <c r="NOQ10" i="27"/>
  <c r="NOS10" i="27"/>
  <c r="NOU10" i="27"/>
  <c r="NOW10" i="27"/>
  <c r="NOY10" i="27"/>
  <c r="NPA10" i="27"/>
  <c r="NPC10" i="27"/>
  <c r="NPE10" i="27"/>
  <c r="NPG10" i="27"/>
  <c r="NPI10" i="27"/>
  <c r="NPK10" i="27"/>
  <c r="NPM10" i="27"/>
  <c r="NPO10" i="27"/>
  <c r="NPQ10" i="27"/>
  <c r="NPS10" i="27"/>
  <c r="NPU10" i="27"/>
  <c r="NPW10" i="27"/>
  <c r="NPY10" i="27"/>
  <c r="NQA10" i="27"/>
  <c r="NQC10" i="27"/>
  <c r="NQE10" i="27"/>
  <c r="NQG10" i="27"/>
  <c r="NQI10" i="27"/>
  <c r="NQK10" i="27"/>
  <c r="NQM10" i="27"/>
  <c r="NQO10" i="27"/>
  <c r="NQQ10" i="27"/>
  <c r="NQS10" i="27"/>
  <c r="NQU10" i="27"/>
  <c r="NQW10" i="27"/>
  <c r="NQY10" i="27"/>
  <c r="NRA10" i="27"/>
  <c r="NRC10" i="27"/>
  <c r="NRE10" i="27"/>
  <c r="NRG10" i="27"/>
  <c r="NRI10" i="27"/>
  <c r="NRK10" i="27"/>
  <c r="NRM10" i="27"/>
  <c r="NRO10" i="27"/>
  <c r="NRQ10" i="27"/>
  <c r="NRS10" i="27"/>
  <c r="NRU10" i="27"/>
  <c r="NRW10" i="27"/>
  <c r="NRY10" i="27"/>
  <c r="NSA10" i="27"/>
  <c r="NSC10" i="27"/>
  <c r="NSE10" i="27"/>
  <c r="NSG10" i="27"/>
  <c r="NSI10" i="27"/>
  <c r="NSK10" i="27"/>
  <c r="NSM10" i="27"/>
  <c r="NSO10" i="27"/>
  <c r="NSQ10" i="27"/>
  <c r="NSS10" i="27"/>
  <c r="NSU10" i="27"/>
  <c r="NSW10" i="27"/>
  <c r="NSY10" i="27"/>
  <c r="NTA10" i="27"/>
  <c r="NTC10" i="27"/>
  <c r="NTE10" i="27"/>
  <c r="NTG10" i="27"/>
  <c r="NTI10" i="27"/>
  <c r="NTK10" i="27"/>
  <c r="NTM10" i="27"/>
  <c r="NTO10" i="27"/>
  <c r="NTQ10" i="27"/>
  <c r="NTS10" i="27"/>
  <c r="NTU10" i="27"/>
  <c r="NTW10" i="27"/>
  <c r="NTY10" i="27"/>
  <c r="NUA10" i="27"/>
  <c r="NUC10" i="27"/>
  <c r="NUE10" i="27"/>
  <c r="NUG10" i="27"/>
  <c r="NUI10" i="27"/>
  <c r="NUK10" i="27"/>
  <c r="NUM10" i="27"/>
  <c r="NUO10" i="27"/>
  <c r="NUQ10" i="27"/>
  <c r="NUS10" i="27"/>
  <c r="NUU10" i="27"/>
  <c r="NUW10" i="27"/>
  <c r="NUY10" i="27"/>
  <c r="NVA10" i="27"/>
  <c r="NVC10" i="27"/>
  <c r="NVE10" i="27"/>
  <c r="NVG10" i="27"/>
  <c r="NVI10" i="27"/>
  <c r="NVK10" i="27"/>
  <c r="NVM10" i="27"/>
  <c r="NVO10" i="27"/>
  <c r="NVQ10" i="27"/>
  <c r="NVS10" i="27"/>
  <c r="NVU10" i="27"/>
  <c r="NVW10" i="27"/>
  <c r="NVY10" i="27"/>
  <c r="NWA10" i="27"/>
  <c r="NWC10" i="27"/>
  <c r="NWE10" i="27"/>
  <c r="NWG10" i="27"/>
  <c r="NWI10" i="27"/>
  <c r="NWK10" i="27"/>
  <c r="NWM10" i="27"/>
  <c r="NWO10" i="27"/>
  <c r="NWQ10" i="27"/>
  <c r="NWS10" i="27"/>
  <c r="NWU10" i="27"/>
  <c r="NWW10" i="27"/>
  <c r="NWY10" i="27"/>
  <c r="NXA10" i="27"/>
  <c r="NXC10" i="27"/>
  <c r="NXE10" i="27"/>
  <c r="NXG10" i="27"/>
  <c r="NXI10" i="27"/>
  <c r="NXK10" i="27"/>
  <c r="NXM10" i="27"/>
  <c r="NXO10" i="27"/>
  <c r="NXQ10" i="27"/>
  <c r="NXS10" i="27"/>
  <c r="NXU10" i="27"/>
  <c r="NXW10" i="27"/>
  <c r="NXY10" i="27"/>
  <c r="NYA10" i="27"/>
  <c r="NYC10" i="27"/>
  <c r="NYE10" i="27"/>
  <c r="NYG10" i="27"/>
  <c r="NYI10" i="27"/>
  <c r="NYK10" i="27"/>
  <c r="NYM10" i="27"/>
  <c r="NYO10" i="27"/>
  <c r="NYQ10" i="27"/>
  <c r="NYS10" i="27"/>
  <c r="NYU10" i="27"/>
  <c r="NYW10" i="27"/>
  <c r="NYY10" i="27"/>
  <c r="NZA10" i="27"/>
  <c r="NZC10" i="27"/>
  <c r="NZE10" i="27"/>
  <c r="NZG10" i="27"/>
  <c r="NZI10" i="27"/>
  <c r="NZK10" i="27"/>
  <c r="NZM10" i="27"/>
  <c r="NZO10" i="27"/>
  <c r="NZQ10" i="27"/>
  <c r="NZS10" i="27"/>
  <c r="NZU10" i="27"/>
  <c r="NZW10" i="27"/>
  <c r="NZY10" i="27"/>
  <c r="OAA10" i="27"/>
  <c r="OAC10" i="27"/>
  <c r="OAE10" i="27"/>
  <c r="OAG10" i="27"/>
  <c r="OAI10" i="27"/>
  <c r="OAK10" i="27"/>
  <c r="OAM10" i="27"/>
  <c r="OAO10" i="27"/>
  <c r="OAQ10" i="27"/>
  <c r="OAS10" i="27"/>
  <c r="OAU10" i="27"/>
  <c r="OAW10" i="27"/>
  <c r="OAY10" i="27"/>
  <c r="OBA10" i="27"/>
  <c r="OBC10" i="27"/>
  <c r="OBE10" i="27"/>
  <c r="OBG10" i="27"/>
  <c r="OBI10" i="27"/>
  <c r="OBK10" i="27"/>
  <c r="OBM10" i="27"/>
  <c r="OBO10" i="27"/>
  <c r="OBQ10" i="27"/>
  <c r="OBS10" i="27"/>
  <c r="OBU10" i="27"/>
  <c r="OBW10" i="27"/>
  <c r="OBY10" i="27"/>
  <c r="OCA10" i="27"/>
  <c r="OCC10" i="27"/>
  <c r="OCE10" i="27"/>
  <c r="OCG10" i="27"/>
  <c r="OCI10" i="27"/>
  <c r="OCK10" i="27"/>
  <c r="OCM10" i="27"/>
  <c r="OCO10" i="27"/>
  <c r="OCQ10" i="27"/>
  <c r="OCS10" i="27"/>
  <c r="OCU10" i="27"/>
  <c r="OCW10" i="27"/>
  <c r="OCY10" i="27"/>
  <c r="ODA10" i="27"/>
  <c r="ODC10" i="27"/>
  <c r="ODE10" i="27"/>
  <c r="ODG10" i="27"/>
  <c r="ODI10" i="27"/>
  <c r="ODK10" i="27"/>
  <c r="ODM10" i="27"/>
  <c r="ODO10" i="27"/>
  <c r="ODQ10" i="27"/>
  <c r="ODS10" i="27"/>
  <c r="ODU10" i="27"/>
  <c r="ODW10" i="27"/>
  <c r="ODY10" i="27"/>
  <c r="OEA10" i="27"/>
  <c r="OEC10" i="27"/>
  <c r="OEE10" i="27"/>
  <c r="OEG10" i="27"/>
  <c r="OEI10" i="27"/>
  <c r="OEK10" i="27"/>
  <c r="OEM10" i="27"/>
  <c r="OEO10" i="27"/>
  <c r="OEQ10" i="27"/>
  <c r="OES10" i="27"/>
  <c r="OEU10" i="27"/>
  <c r="OEW10" i="27"/>
  <c r="OEY10" i="27"/>
  <c r="OFA10" i="27"/>
  <c r="OFC10" i="27"/>
  <c r="OFE10" i="27"/>
  <c r="OFG10" i="27"/>
  <c r="OFI10" i="27"/>
  <c r="OFK10" i="27"/>
  <c r="OFM10" i="27"/>
  <c r="OFO10" i="27"/>
  <c r="OFQ10" i="27"/>
  <c r="OFS10" i="27"/>
  <c r="OFU10" i="27"/>
  <c r="OFW10" i="27"/>
  <c r="OFY10" i="27"/>
  <c r="OGA10" i="27"/>
  <c r="OGC10" i="27"/>
  <c r="OGE10" i="27"/>
  <c r="OGG10" i="27"/>
  <c r="OGI10" i="27"/>
  <c r="OGK10" i="27"/>
  <c r="OGM10" i="27"/>
  <c r="OGO10" i="27"/>
  <c r="OGQ10" i="27"/>
  <c r="OGS10" i="27"/>
  <c r="OGU10" i="27"/>
  <c r="OGW10" i="27"/>
  <c r="OGY10" i="27"/>
  <c r="OHA10" i="27"/>
  <c r="OHC10" i="27"/>
  <c r="OHE10" i="27"/>
  <c r="OHG10" i="27"/>
  <c r="OHI10" i="27"/>
  <c r="OHK10" i="27"/>
  <c r="OHM10" i="27"/>
  <c r="OHO10" i="27"/>
  <c r="OHQ10" i="27"/>
  <c r="OHS10" i="27"/>
  <c r="OHU10" i="27"/>
  <c r="OHW10" i="27"/>
  <c r="OHY10" i="27"/>
  <c r="OIA10" i="27"/>
  <c r="OIC10" i="27"/>
  <c r="OIE10" i="27"/>
  <c r="OIG10" i="27"/>
  <c r="OII10" i="27"/>
  <c r="OIK10" i="27"/>
  <c r="OIM10" i="27"/>
  <c r="OIO10" i="27"/>
  <c r="OIQ10" i="27"/>
  <c r="OIS10" i="27"/>
  <c r="OIU10" i="27"/>
  <c r="OIW10" i="27"/>
  <c r="OIY10" i="27"/>
  <c r="OJA10" i="27"/>
  <c r="OJC10" i="27"/>
  <c r="OJE10" i="27"/>
  <c r="OJG10" i="27"/>
  <c r="OJI10" i="27"/>
  <c r="OJK10" i="27"/>
  <c r="OJM10" i="27"/>
  <c r="OJO10" i="27"/>
  <c r="OJQ10" i="27"/>
  <c r="OJS10" i="27"/>
  <c r="OJU10" i="27"/>
  <c r="OJW10" i="27"/>
  <c r="OJY10" i="27"/>
  <c r="OKA10" i="27"/>
  <c r="OKC10" i="27"/>
  <c r="OKE10" i="27"/>
  <c r="OKG10" i="27"/>
  <c r="OKI10" i="27"/>
  <c r="OKK10" i="27"/>
  <c r="OKM10" i="27"/>
  <c r="OKO10" i="27"/>
  <c r="OKQ10" i="27"/>
  <c r="OKS10" i="27"/>
  <c r="OKU10" i="27"/>
  <c r="OKW10" i="27"/>
  <c r="OKY10" i="27"/>
  <c r="OLA10" i="27"/>
  <c r="OLC10" i="27"/>
  <c r="OLE10" i="27"/>
  <c r="OLG10" i="27"/>
  <c r="OLI10" i="27"/>
  <c r="OLK10" i="27"/>
  <c r="OLM10" i="27"/>
  <c r="OLO10" i="27"/>
  <c r="OLQ10" i="27"/>
  <c r="OLS10" i="27"/>
  <c r="OLU10" i="27"/>
  <c r="OLW10" i="27"/>
  <c r="OLY10" i="27"/>
  <c r="OMA10" i="27"/>
  <c r="OMC10" i="27"/>
  <c r="OME10" i="27"/>
  <c r="OMG10" i="27"/>
  <c r="OMI10" i="27"/>
  <c r="OMK10" i="27"/>
  <c r="OMM10" i="27"/>
  <c r="OMO10" i="27"/>
  <c r="OMQ10" i="27"/>
  <c r="OMS10" i="27"/>
  <c r="OMU10" i="27"/>
  <c r="OMW10" i="27"/>
  <c r="OMY10" i="27"/>
  <c r="ONA10" i="27"/>
  <c r="ONC10" i="27"/>
  <c r="ONE10" i="27"/>
  <c r="ONG10" i="27"/>
  <c r="ONI10" i="27"/>
  <c r="ONK10" i="27"/>
  <c r="ONM10" i="27"/>
  <c r="ONO10" i="27"/>
  <c r="ONQ10" i="27"/>
  <c r="ONS10" i="27"/>
  <c r="ONU10" i="27"/>
  <c r="ONW10" i="27"/>
  <c r="ONY10" i="27"/>
  <c r="OOA10" i="27"/>
  <c r="OOC10" i="27"/>
  <c r="OOE10" i="27"/>
  <c r="OOG10" i="27"/>
  <c r="OOI10" i="27"/>
  <c r="OOK10" i="27"/>
  <c r="OOM10" i="27"/>
  <c r="OOO10" i="27"/>
  <c r="OOQ10" i="27"/>
  <c r="OOS10" i="27"/>
  <c r="OOU10" i="27"/>
  <c r="OOW10" i="27"/>
  <c r="OOY10" i="27"/>
  <c r="OPA10" i="27"/>
  <c r="OPC10" i="27"/>
  <c r="OPE10" i="27"/>
  <c r="OPG10" i="27"/>
  <c r="OPI10" i="27"/>
  <c r="OPK10" i="27"/>
  <c r="OPM10" i="27"/>
  <c r="OPO10" i="27"/>
  <c r="OPQ10" i="27"/>
  <c r="OPS10" i="27"/>
  <c r="OPU10" i="27"/>
  <c r="OPW10" i="27"/>
  <c r="OPY10" i="27"/>
  <c r="OQA10" i="27"/>
  <c r="OQC10" i="27"/>
  <c r="OQE10" i="27"/>
  <c r="OQG10" i="27"/>
  <c r="OQI10" i="27"/>
  <c r="OQK10" i="27"/>
  <c r="OQM10" i="27"/>
  <c r="OQO10" i="27"/>
  <c r="OQQ10" i="27"/>
  <c r="OQS10" i="27"/>
  <c r="OQU10" i="27"/>
  <c r="OQW10" i="27"/>
  <c r="OQY10" i="27"/>
  <c r="ORA10" i="27"/>
  <c r="ORC10" i="27"/>
  <c r="ORE10" i="27"/>
  <c r="ORG10" i="27"/>
  <c r="ORI10" i="27"/>
  <c r="ORK10" i="27"/>
  <c r="ORM10" i="27"/>
  <c r="ORO10" i="27"/>
  <c r="ORQ10" i="27"/>
  <c r="ORS10" i="27"/>
  <c r="ORU10" i="27"/>
  <c r="ORW10" i="27"/>
  <c r="ORY10" i="27"/>
  <c r="OSA10" i="27"/>
  <c r="OSC10" i="27"/>
  <c r="OSE10" i="27"/>
  <c r="OSG10" i="27"/>
  <c r="OSI10" i="27"/>
  <c r="OSK10" i="27"/>
  <c r="OSM10" i="27"/>
  <c r="OSO10" i="27"/>
  <c r="OSQ10" i="27"/>
  <c r="OSS10" i="27"/>
  <c r="OSU10" i="27"/>
  <c r="OSW10" i="27"/>
  <c r="OSY10" i="27"/>
  <c r="OTA10" i="27"/>
  <c r="OTC10" i="27"/>
  <c r="OTE10" i="27"/>
  <c r="OTG10" i="27"/>
  <c r="OTI10" i="27"/>
  <c r="OTK10" i="27"/>
  <c r="OTM10" i="27"/>
  <c r="OTO10" i="27"/>
  <c r="OTQ10" i="27"/>
  <c r="OTS10" i="27"/>
  <c r="OTU10" i="27"/>
  <c r="OTW10" i="27"/>
  <c r="OTY10" i="27"/>
  <c r="OUA10" i="27"/>
  <c r="OUC10" i="27"/>
  <c r="OUE10" i="27"/>
  <c r="OUG10" i="27"/>
  <c r="OUI10" i="27"/>
  <c r="OUK10" i="27"/>
  <c r="OUM10" i="27"/>
  <c r="OUO10" i="27"/>
  <c r="OUQ10" i="27"/>
  <c r="OUS10" i="27"/>
  <c r="OUU10" i="27"/>
  <c r="OUW10" i="27"/>
  <c r="OUY10" i="27"/>
  <c r="OVA10" i="27"/>
  <c r="OVC10" i="27"/>
  <c r="OVE10" i="27"/>
  <c r="OVG10" i="27"/>
  <c r="OVI10" i="27"/>
  <c r="OVK10" i="27"/>
  <c r="OVM10" i="27"/>
  <c r="OVO10" i="27"/>
  <c r="OVQ10" i="27"/>
  <c r="OVS10" i="27"/>
  <c r="OVU10" i="27"/>
  <c r="OVW10" i="27"/>
  <c r="OVY10" i="27"/>
  <c r="OWA10" i="27"/>
  <c r="OWC10" i="27"/>
  <c r="OWE10" i="27"/>
  <c r="OWG10" i="27"/>
  <c r="OWI10" i="27"/>
  <c r="OWK10" i="27"/>
  <c r="OWM10" i="27"/>
  <c r="OWO10" i="27"/>
  <c r="OWQ10" i="27"/>
  <c r="OWS10" i="27"/>
  <c r="OWU10" i="27"/>
  <c r="OWW10" i="27"/>
  <c r="OWY10" i="27"/>
  <c r="OXA10" i="27"/>
  <c r="OXC10" i="27"/>
  <c r="OXE10" i="27"/>
  <c r="OXG10" i="27"/>
  <c r="OXI10" i="27"/>
  <c r="OXK10" i="27"/>
  <c r="OXM10" i="27"/>
  <c r="OXO10" i="27"/>
  <c r="OXQ10" i="27"/>
  <c r="OXS10" i="27"/>
  <c r="OXU10" i="27"/>
  <c r="OXW10" i="27"/>
  <c r="OXY10" i="27"/>
  <c r="OYA10" i="27"/>
  <c r="OYC10" i="27"/>
  <c r="OYE10" i="27"/>
  <c r="OYG10" i="27"/>
  <c r="OYI10" i="27"/>
  <c r="OYK10" i="27"/>
  <c r="OYM10" i="27"/>
  <c r="OYO10" i="27"/>
  <c r="OYQ10" i="27"/>
  <c r="OYS10" i="27"/>
  <c r="OYU10" i="27"/>
  <c r="OYW10" i="27"/>
  <c r="OYY10" i="27"/>
  <c r="OZA10" i="27"/>
  <c r="OZC10" i="27"/>
  <c r="OZE10" i="27"/>
  <c r="OZG10" i="27"/>
  <c r="OZI10" i="27"/>
  <c r="OZK10" i="27"/>
  <c r="OZM10" i="27"/>
  <c r="OZO10" i="27"/>
  <c r="OZQ10" i="27"/>
  <c r="OZS10" i="27"/>
  <c r="OZU10" i="27"/>
  <c r="OZW10" i="27"/>
  <c r="OZY10" i="27"/>
  <c r="PAA10" i="27"/>
  <c r="PAC10" i="27"/>
  <c r="PAE10" i="27"/>
  <c r="PAG10" i="27"/>
  <c r="PAI10" i="27"/>
  <c r="PAK10" i="27"/>
  <c r="PAM10" i="27"/>
  <c r="PAO10" i="27"/>
  <c r="PAQ10" i="27"/>
  <c r="PAS10" i="27"/>
  <c r="PAU10" i="27"/>
  <c r="PAW10" i="27"/>
  <c r="PAY10" i="27"/>
  <c r="PBA10" i="27"/>
  <c r="PBC10" i="27"/>
  <c r="PBE10" i="27"/>
  <c r="PBG10" i="27"/>
  <c r="PBI10" i="27"/>
  <c r="PBK10" i="27"/>
  <c r="PBM10" i="27"/>
  <c r="PBO10" i="27"/>
  <c r="PBQ10" i="27"/>
  <c r="PBS10" i="27"/>
  <c r="PBU10" i="27"/>
  <c r="PBW10" i="27"/>
  <c r="PBY10" i="27"/>
  <c r="PCA10" i="27"/>
  <c r="PCC10" i="27"/>
  <c r="PCE10" i="27"/>
  <c r="PCG10" i="27"/>
  <c r="PCI10" i="27"/>
  <c r="PCK10" i="27"/>
  <c r="PCM10" i="27"/>
  <c r="PCO10" i="27"/>
  <c r="PCQ10" i="27"/>
  <c r="PCS10" i="27"/>
  <c r="PCU10" i="27"/>
  <c r="PCW10" i="27"/>
  <c r="PCY10" i="27"/>
  <c r="PDA10" i="27"/>
  <c r="PDC10" i="27"/>
  <c r="PDE10" i="27"/>
  <c r="PDG10" i="27"/>
  <c r="PDI10" i="27"/>
  <c r="PDK10" i="27"/>
  <c r="PDM10" i="27"/>
  <c r="PDO10" i="27"/>
  <c r="PDQ10" i="27"/>
  <c r="PDS10" i="27"/>
  <c r="PDU10" i="27"/>
  <c r="PDW10" i="27"/>
  <c r="PDY10" i="27"/>
  <c r="PEA10" i="27"/>
  <c r="PEC10" i="27"/>
  <c r="PEE10" i="27"/>
  <c r="PEG10" i="27"/>
  <c r="PEI10" i="27"/>
  <c r="PEK10" i="27"/>
  <c r="PEM10" i="27"/>
  <c r="PEO10" i="27"/>
  <c r="PEQ10" i="27"/>
  <c r="PES10" i="27"/>
  <c r="PEU10" i="27"/>
  <c r="PEW10" i="27"/>
  <c r="PEY10" i="27"/>
  <c r="PFA10" i="27"/>
  <c r="PFC10" i="27"/>
  <c r="PFE10" i="27"/>
  <c r="PFG10" i="27"/>
  <c r="PFI10" i="27"/>
  <c r="PFK10" i="27"/>
  <c r="PFM10" i="27"/>
  <c r="PFO10" i="27"/>
  <c r="PFQ10" i="27"/>
  <c r="PFS10" i="27"/>
  <c r="PFU10" i="27"/>
  <c r="PFW10" i="27"/>
  <c r="PFY10" i="27"/>
  <c r="PGA10" i="27"/>
  <c r="PGC10" i="27"/>
  <c r="PGE10" i="27"/>
  <c r="PGG10" i="27"/>
  <c r="PGI10" i="27"/>
  <c r="PGK10" i="27"/>
  <c r="PGM10" i="27"/>
  <c r="PGO10" i="27"/>
  <c r="PGQ10" i="27"/>
  <c r="PGS10" i="27"/>
  <c r="PGU10" i="27"/>
  <c r="PGW10" i="27"/>
  <c r="PGY10" i="27"/>
  <c r="PHA10" i="27"/>
  <c r="PHC10" i="27"/>
  <c r="PHE10" i="27"/>
  <c r="PHG10" i="27"/>
  <c r="PHI10" i="27"/>
  <c r="PHK10" i="27"/>
  <c r="PHM10" i="27"/>
  <c r="PHO10" i="27"/>
  <c r="PHQ10" i="27"/>
  <c r="PHS10" i="27"/>
  <c r="PHU10" i="27"/>
  <c r="PHW10" i="27"/>
  <c r="PHY10" i="27"/>
  <c r="PIA10" i="27"/>
  <c r="PIC10" i="27"/>
  <c r="PIE10" i="27"/>
  <c r="PIG10" i="27"/>
  <c r="PII10" i="27"/>
  <c r="PIK10" i="27"/>
  <c r="PIM10" i="27"/>
  <c r="PIO10" i="27"/>
  <c r="PIQ10" i="27"/>
  <c r="PIS10" i="27"/>
  <c r="PIU10" i="27"/>
  <c r="PIW10" i="27"/>
  <c r="PIY10" i="27"/>
  <c r="PJA10" i="27"/>
  <c r="PJC10" i="27"/>
  <c r="PJE10" i="27"/>
  <c r="PJG10" i="27"/>
  <c r="PJI10" i="27"/>
  <c r="PJK10" i="27"/>
  <c r="PJM10" i="27"/>
  <c r="PJO10" i="27"/>
  <c r="PJQ10" i="27"/>
  <c r="PJS10" i="27"/>
  <c r="PJU10" i="27"/>
  <c r="PJW10" i="27"/>
  <c r="PJY10" i="27"/>
  <c r="PKA10" i="27"/>
  <c r="PKC10" i="27"/>
  <c r="PKE10" i="27"/>
  <c r="PKG10" i="27"/>
  <c r="PKI10" i="27"/>
  <c r="PKK10" i="27"/>
  <c r="PKM10" i="27"/>
  <c r="PKO10" i="27"/>
  <c r="PKQ10" i="27"/>
  <c r="PKS10" i="27"/>
  <c r="PKU10" i="27"/>
  <c r="PKW10" i="27"/>
  <c r="PKY10" i="27"/>
  <c r="PLA10" i="27"/>
  <c r="PLC10" i="27"/>
  <c r="PLE10" i="27"/>
  <c r="PLG10" i="27"/>
  <c r="PLI10" i="27"/>
  <c r="PLK10" i="27"/>
  <c r="PLM10" i="27"/>
  <c r="PLO10" i="27"/>
  <c r="PLQ10" i="27"/>
  <c r="PLS10" i="27"/>
  <c r="PLU10" i="27"/>
  <c r="PLW10" i="27"/>
  <c r="PLY10" i="27"/>
  <c r="PMA10" i="27"/>
  <c r="PMC10" i="27"/>
  <c r="PME10" i="27"/>
  <c r="PMG10" i="27"/>
  <c r="PMI10" i="27"/>
  <c r="PMK10" i="27"/>
  <c r="PMM10" i="27"/>
  <c r="PMO10" i="27"/>
  <c r="PMQ10" i="27"/>
  <c r="PMS10" i="27"/>
  <c r="PMU10" i="27"/>
  <c r="PMW10" i="27"/>
  <c r="PMY10" i="27"/>
  <c r="PNA10" i="27"/>
  <c r="PNC10" i="27"/>
  <c r="PNE10" i="27"/>
  <c r="PNG10" i="27"/>
  <c r="PNI10" i="27"/>
  <c r="PNK10" i="27"/>
  <c r="PNM10" i="27"/>
  <c r="PNO10" i="27"/>
  <c r="PNQ10" i="27"/>
  <c r="PNS10" i="27"/>
  <c r="PNU10" i="27"/>
  <c r="PNW10" i="27"/>
  <c r="PNY10" i="27"/>
  <c r="POA10" i="27"/>
  <c r="POC10" i="27"/>
  <c r="POE10" i="27"/>
  <c r="POG10" i="27"/>
  <c r="POI10" i="27"/>
  <c r="POK10" i="27"/>
  <c r="POM10" i="27"/>
  <c r="POO10" i="27"/>
  <c r="POQ10" i="27"/>
  <c r="POS10" i="27"/>
  <c r="POU10" i="27"/>
  <c r="POW10" i="27"/>
  <c r="POY10" i="27"/>
  <c r="PPA10" i="27"/>
  <c r="PPC10" i="27"/>
  <c r="PPE10" i="27"/>
  <c r="PPG10" i="27"/>
  <c r="PPI10" i="27"/>
  <c r="PPK10" i="27"/>
  <c r="PPM10" i="27"/>
  <c r="PPO10" i="27"/>
  <c r="PPQ10" i="27"/>
  <c r="PPS10" i="27"/>
  <c r="PPU10" i="27"/>
  <c r="PPW10" i="27"/>
  <c r="PPY10" i="27"/>
  <c r="PQA10" i="27"/>
  <c r="PQC10" i="27"/>
  <c r="PQE10" i="27"/>
  <c r="PQG10" i="27"/>
  <c r="PQI10" i="27"/>
  <c r="PQK10" i="27"/>
  <c r="PQM10" i="27"/>
  <c r="PQO10" i="27"/>
  <c r="PQQ10" i="27"/>
  <c r="PQS10" i="27"/>
  <c r="PQU10" i="27"/>
  <c r="PQW10" i="27"/>
  <c r="PQY10" i="27"/>
  <c r="PRA10" i="27"/>
  <c r="PRC10" i="27"/>
  <c r="PRE10" i="27"/>
  <c r="PRG10" i="27"/>
  <c r="PRI10" i="27"/>
  <c r="PRK10" i="27"/>
  <c r="PRM10" i="27"/>
  <c r="PRO10" i="27"/>
  <c r="PRQ10" i="27"/>
  <c r="PRS10" i="27"/>
  <c r="PRU10" i="27"/>
  <c r="PRW10" i="27"/>
  <c r="PRY10" i="27"/>
  <c r="PSA10" i="27"/>
  <c r="PSC10" i="27"/>
  <c r="PSE10" i="27"/>
  <c r="PSG10" i="27"/>
  <c r="PSI10" i="27"/>
  <c r="PSK10" i="27"/>
  <c r="PSM10" i="27"/>
  <c r="PSO10" i="27"/>
  <c r="PSQ10" i="27"/>
  <c r="PSS10" i="27"/>
  <c r="PSU10" i="27"/>
  <c r="PSW10" i="27"/>
  <c r="PSY10" i="27"/>
  <c r="PTA10" i="27"/>
  <c r="PTC10" i="27"/>
  <c r="PTE10" i="27"/>
  <c r="PTG10" i="27"/>
  <c r="PTI10" i="27"/>
  <c r="PTK10" i="27"/>
  <c r="PTM10" i="27"/>
  <c r="PTO10" i="27"/>
  <c r="PTQ10" i="27"/>
  <c r="PTS10" i="27"/>
  <c r="PTU10" i="27"/>
  <c r="PTW10" i="27"/>
  <c r="PTY10" i="27"/>
  <c r="PUA10" i="27"/>
  <c r="PUC10" i="27"/>
  <c r="PUE10" i="27"/>
  <c r="PUG10" i="27"/>
  <c r="PUI10" i="27"/>
  <c r="PUK10" i="27"/>
  <c r="PUM10" i="27"/>
  <c r="PUO10" i="27"/>
  <c r="PUQ10" i="27"/>
  <c r="PUS10" i="27"/>
  <c r="PUU10" i="27"/>
  <c r="PUW10" i="27"/>
  <c r="PUY10" i="27"/>
  <c r="PVA10" i="27"/>
  <c r="PVC10" i="27"/>
  <c r="PVE10" i="27"/>
  <c r="PVG10" i="27"/>
  <c r="PVI10" i="27"/>
  <c r="PVK10" i="27"/>
  <c r="PVM10" i="27"/>
  <c r="PVO10" i="27"/>
  <c r="PVQ10" i="27"/>
  <c r="PVS10" i="27"/>
  <c r="PVU10" i="27"/>
  <c r="PVW10" i="27"/>
  <c r="PVY10" i="27"/>
  <c r="PWA10" i="27"/>
  <c r="PWC10" i="27"/>
  <c r="PWE10" i="27"/>
  <c r="PWG10" i="27"/>
  <c r="PWI10" i="27"/>
  <c r="PWK10" i="27"/>
  <c r="PWM10" i="27"/>
  <c r="PWO10" i="27"/>
  <c r="PWQ10" i="27"/>
  <c r="PWS10" i="27"/>
  <c r="PWU10" i="27"/>
  <c r="PWW10" i="27"/>
  <c r="PWY10" i="27"/>
  <c r="PXA10" i="27"/>
  <c r="PXC10" i="27"/>
  <c r="PXE10" i="27"/>
  <c r="PXG10" i="27"/>
  <c r="PXI10" i="27"/>
  <c r="PXK10" i="27"/>
  <c r="PXM10" i="27"/>
  <c r="PXO10" i="27"/>
  <c r="PXQ10" i="27"/>
  <c r="PXS10" i="27"/>
  <c r="PXU10" i="27"/>
  <c r="PXW10" i="27"/>
  <c r="PXY10" i="27"/>
  <c r="PYA10" i="27"/>
  <c r="PYC10" i="27"/>
  <c r="PYE10" i="27"/>
  <c r="PYG10" i="27"/>
  <c r="PYI10" i="27"/>
  <c r="PYK10" i="27"/>
  <c r="PYM10" i="27"/>
  <c r="PYO10" i="27"/>
  <c r="PYQ10" i="27"/>
  <c r="PYS10" i="27"/>
  <c r="PYU10" i="27"/>
  <c r="PYW10" i="27"/>
  <c r="PYY10" i="27"/>
  <c r="PZA10" i="27"/>
  <c r="PZC10" i="27"/>
  <c r="PZE10" i="27"/>
  <c r="PZG10" i="27"/>
  <c r="PZI10" i="27"/>
  <c r="PZK10" i="27"/>
  <c r="PZM10" i="27"/>
  <c r="PZO10" i="27"/>
  <c r="PZQ10" i="27"/>
  <c r="PZS10" i="27"/>
  <c r="PZU10" i="27"/>
  <c r="PZW10" i="27"/>
  <c r="PZY10" i="27"/>
  <c r="QAA10" i="27"/>
  <c r="QAC10" i="27"/>
  <c r="QAE10" i="27"/>
  <c r="QAG10" i="27"/>
  <c r="QAI10" i="27"/>
  <c r="QAK10" i="27"/>
  <c r="QAM10" i="27"/>
  <c r="QAO10" i="27"/>
  <c r="QAQ10" i="27"/>
  <c r="QAS10" i="27"/>
  <c r="QAU10" i="27"/>
  <c r="QAW10" i="27"/>
  <c r="QAY10" i="27"/>
  <c r="QBA10" i="27"/>
  <c r="QBC10" i="27"/>
  <c r="QBE10" i="27"/>
  <c r="QBG10" i="27"/>
  <c r="QBI10" i="27"/>
  <c r="QBK10" i="27"/>
  <c r="QBM10" i="27"/>
  <c r="QBO10" i="27"/>
  <c r="QBQ10" i="27"/>
  <c r="QBS10" i="27"/>
  <c r="QBU10" i="27"/>
  <c r="QBW10" i="27"/>
  <c r="QBY10" i="27"/>
  <c r="QCA10" i="27"/>
  <c r="QCC10" i="27"/>
  <c r="QCE10" i="27"/>
  <c r="QCG10" i="27"/>
  <c r="QCI10" i="27"/>
  <c r="QCK10" i="27"/>
  <c r="QCM10" i="27"/>
  <c r="QCO10" i="27"/>
  <c r="QCQ10" i="27"/>
  <c r="QCS10" i="27"/>
  <c r="QCU10" i="27"/>
  <c r="QCW10" i="27"/>
  <c r="QCY10" i="27"/>
  <c r="QDA10" i="27"/>
  <c r="QDC10" i="27"/>
  <c r="QDE10" i="27"/>
  <c r="QDG10" i="27"/>
  <c r="QDI10" i="27"/>
  <c r="QDK10" i="27"/>
  <c r="QDM10" i="27"/>
  <c r="QDO10" i="27"/>
  <c r="QDQ10" i="27"/>
  <c r="QDS10" i="27"/>
  <c r="QDU10" i="27"/>
  <c r="QDW10" i="27"/>
  <c r="QDY10" i="27"/>
  <c r="QEA10" i="27"/>
  <c r="QEC10" i="27"/>
  <c r="QEE10" i="27"/>
  <c r="QEG10" i="27"/>
  <c r="QEI10" i="27"/>
  <c r="QEK10" i="27"/>
  <c r="QEM10" i="27"/>
  <c r="QEO10" i="27"/>
  <c r="QEQ10" i="27"/>
  <c r="QES10" i="27"/>
  <c r="QEU10" i="27"/>
  <c r="QEW10" i="27"/>
  <c r="QEY10" i="27"/>
  <c r="QFA10" i="27"/>
  <c r="QFC10" i="27"/>
  <c r="QFE10" i="27"/>
  <c r="QFG10" i="27"/>
  <c r="QFI10" i="27"/>
  <c r="QFK10" i="27"/>
  <c r="QFM10" i="27"/>
  <c r="QFO10" i="27"/>
  <c r="QFQ10" i="27"/>
  <c r="QFS10" i="27"/>
  <c r="QFU10" i="27"/>
  <c r="QFW10" i="27"/>
  <c r="QFY10" i="27"/>
  <c r="QGA10" i="27"/>
  <c r="QGC10" i="27"/>
  <c r="QGE10" i="27"/>
  <c r="QGG10" i="27"/>
  <c r="QGI10" i="27"/>
  <c r="QGK10" i="27"/>
  <c r="QGM10" i="27"/>
  <c r="QGO10" i="27"/>
  <c r="QGQ10" i="27"/>
  <c r="QGS10" i="27"/>
  <c r="QGU10" i="27"/>
  <c r="QGW10" i="27"/>
  <c r="QGY10" i="27"/>
  <c r="QHA10" i="27"/>
  <c r="QHC10" i="27"/>
  <c r="QHE10" i="27"/>
  <c r="QHG10" i="27"/>
  <c r="QHI10" i="27"/>
  <c r="QHK10" i="27"/>
  <c r="QHM10" i="27"/>
  <c r="QHO10" i="27"/>
  <c r="QHQ10" i="27"/>
  <c r="QHS10" i="27"/>
  <c r="QHU10" i="27"/>
  <c r="QHW10" i="27"/>
  <c r="QHY10" i="27"/>
  <c r="QIA10" i="27"/>
  <c r="QIC10" i="27"/>
  <c r="QIE10" i="27"/>
  <c r="QIG10" i="27"/>
  <c r="QII10" i="27"/>
  <c r="QIK10" i="27"/>
  <c r="QIM10" i="27"/>
  <c r="QIO10" i="27"/>
  <c r="QIQ10" i="27"/>
  <c r="QIS10" i="27"/>
  <c r="QIU10" i="27"/>
  <c r="QIW10" i="27"/>
  <c r="QIY10" i="27"/>
  <c r="QJA10" i="27"/>
  <c r="QJC10" i="27"/>
  <c r="QJE10" i="27"/>
  <c r="QJG10" i="27"/>
  <c r="QJI10" i="27"/>
  <c r="QJK10" i="27"/>
  <c r="QJM10" i="27"/>
  <c r="QJO10" i="27"/>
  <c r="QJQ10" i="27"/>
  <c r="QJS10" i="27"/>
  <c r="QJU10" i="27"/>
  <c r="QJW10" i="27"/>
  <c r="QJY10" i="27"/>
  <c r="QKA10" i="27"/>
  <c r="QKC10" i="27"/>
  <c r="QKE10" i="27"/>
  <c r="QKG10" i="27"/>
  <c r="QKI10" i="27"/>
  <c r="QKK10" i="27"/>
  <c r="QKM10" i="27"/>
  <c r="QKO10" i="27"/>
  <c r="QKQ10" i="27"/>
  <c r="QKS10" i="27"/>
  <c r="QKU10" i="27"/>
  <c r="QKW10" i="27"/>
  <c r="QKY10" i="27"/>
  <c r="QLA10" i="27"/>
  <c r="QLC10" i="27"/>
  <c r="QLE10" i="27"/>
  <c r="QLG10" i="27"/>
  <c r="QLI10" i="27"/>
  <c r="QLK10" i="27"/>
  <c r="QLM10" i="27"/>
  <c r="QLO10" i="27"/>
  <c r="QLQ10" i="27"/>
  <c r="QLS10" i="27"/>
  <c r="QLU10" i="27"/>
  <c r="QLW10" i="27"/>
  <c r="QLY10" i="27"/>
  <c r="QMA10" i="27"/>
  <c r="QMC10" i="27"/>
  <c r="QME10" i="27"/>
  <c r="QMG10" i="27"/>
  <c r="QMI10" i="27"/>
  <c r="QMK10" i="27"/>
  <c r="QMM10" i="27"/>
  <c r="QMO10" i="27"/>
  <c r="QMQ10" i="27"/>
  <c r="QMS10" i="27"/>
  <c r="QMU10" i="27"/>
  <c r="QMW10" i="27"/>
  <c r="QMY10" i="27"/>
  <c r="QNA10" i="27"/>
  <c r="QNC10" i="27"/>
  <c r="QNE10" i="27"/>
  <c r="QNG10" i="27"/>
  <c r="QNI10" i="27"/>
  <c r="QNK10" i="27"/>
  <c r="QNM10" i="27"/>
  <c r="QNO10" i="27"/>
  <c r="QNQ10" i="27"/>
  <c r="QNS10" i="27"/>
  <c r="QNU10" i="27"/>
  <c r="QNW10" i="27"/>
  <c r="QNY10" i="27"/>
  <c r="QOA10" i="27"/>
  <c r="QOC10" i="27"/>
  <c r="QOE10" i="27"/>
  <c r="QOG10" i="27"/>
  <c r="QOI10" i="27"/>
  <c r="QOK10" i="27"/>
  <c r="QOM10" i="27"/>
  <c r="QOO10" i="27"/>
  <c r="QOQ10" i="27"/>
  <c r="QOS10" i="27"/>
  <c r="QOU10" i="27"/>
  <c r="QOW10" i="27"/>
  <c r="QOY10" i="27"/>
  <c r="QPA10" i="27"/>
  <c r="QPC10" i="27"/>
  <c r="QPE10" i="27"/>
  <c r="QPG10" i="27"/>
  <c r="QPI10" i="27"/>
  <c r="QPK10" i="27"/>
  <c r="QPM10" i="27"/>
  <c r="QPO10" i="27"/>
  <c r="QPQ10" i="27"/>
  <c r="QPS10" i="27"/>
  <c r="QPU10" i="27"/>
  <c r="QPW10" i="27"/>
  <c r="QPY10" i="27"/>
  <c r="QQA10" i="27"/>
  <c r="QQC10" i="27"/>
  <c r="QQE10" i="27"/>
  <c r="QQG10" i="27"/>
  <c r="QQI10" i="27"/>
  <c r="QQK10" i="27"/>
  <c r="QQM10" i="27"/>
  <c r="QQO10" i="27"/>
  <c r="QQQ10" i="27"/>
  <c r="QQS10" i="27"/>
  <c r="QQU10" i="27"/>
  <c r="QQW10" i="27"/>
  <c r="QQY10" i="27"/>
  <c r="QRA10" i="27"/>
  <c r="QRC10" i="27"/>
  <c r="QRE10" i="27"/>
  <c r="QRG10" i="27"/>
  <c r="QRI10" i="27"/>
  <c r="QRK10" i="27"/>
  <c r="QRM10" i="27"/>
  <c r="QRO10" i="27"/>
  <c r="QRQ10" i="27"/>
  <c r="QRS10" i="27"/>
  <c r="QRU10" i="27"/>
  <c r="QRW10" i="27"/>
  <c r="QRY10" i="27"/>
  <c r="QSA10" i="27"/>
  <c r="QSC10" i="27"/>
  <c r="QSE10" i="27"/>
  <c r="QSG10" i="27"/>
  <c r="QSI10" i="27"/>
  <c r="QSK10" i="27"/>
  <c r="QSM10" i="27"/>
  <c r="QSO10" i="27"/>
  <c r="QSQ10" i="27"/>
  <c r="QSS10" i="27"/>
  <c r="QSU10" i="27"/>
  <c r="QSW10" i="27"/>
  <c r="QSY10" i="27"/>
  <c r="QTA10" i="27"/>
  <c r="QTC10" i="27"/>
  <c r="QTE10" i="27"/>
  <c r="QTG10" i="27"/>
  <c r="QTI10" i="27"/>
  <c r="QTK10" i="27"/>
  <c r="QTM10" i="27"/>
  <c r="QTO10" i="27"/>
  <c r="QTQ10" i="27"/>
  <c r="QTS10" i="27"/>
  <c r="QTU10" i="27"/>
  <c r="QTW10" i="27"/>
  <c r="QTY10" i="27"/>
  <c r="QUA10" i="27"/>
  <c r="QUC10" i="27"/>
  <c r="QUE10" i="27"/>
  <c r="QUG10" i="27"/>
  <c r="QUI10" i="27"/>
  <c r="QUK10" i="27"/>
  <c r="QUM10" i="27"/>
  <c r="QUO10" i="27"/>
  <c r="QUQ10" i="27"/>
  <c r="QUS10" i="27"/>
  <c r="QUU10" i="27"/>
  <c r="QUW10" i="27"/>
  <c r="QUY10" i="27"/>
  <c r="QVA10" i="27"/>
  <c r="QVC10" i="27"/>
  <c r="QVE10" i="27"/>
  <c r="QVG10" i="27"/>
  <c r="QVI10" i="27"/>
  <c r="QVK10" i="27"/>
  <c r="QVM10" i="27"/>
  <c r="QVO10" i="27"/>
  <c r="QVQ10" i="27"/>
  <c r="QVS10" i="27"/>
  <c r="QVU10" i="27"/>
  <c r="QVW10" i="27"/>
  <c r="QVY10" i="27"/>
  <c r="QWA10" i="27"/>
  <c r="QWC10" i="27"/>
  <c r="QWE10" i="27"/>
  <c r="QWG10" i="27"/>
  <c r="QWI10" i="27"/>
  <c r="QWK10" i="27"/>
  <c r="QWM10" i="27"/>
  <c r="QWO10" i="27"/>
  <c r="QWQ10" i="27"/>
  <c r="QWS10" i="27"/>
  <c r="QWU10" i="27"/>
  <c r="QWW10" i="27"/>
  <c r="QWY10" i="27"/>
  <c r="QXA10" i="27"/>
  <c r="QXC10" i="27"/>
  <c r="QXE10" i="27"/>
  <c r="QXG10" i="27"/>
  <c r="QXI10" i="27"/>
  <c r="QXK10" i="27"/>
  <c r="QXM10" i="27"/>
  <c r="QXO10" i="27"/>
  <c r="QXQ10" i="27"/>
  <c r="QXS10" i="27"/>
  <c r="QXU10" i="27"/>
  <c r="QXW10" i="27"/>
  <c r="QXY10" i="27"/>
  <c r="QYA10" i="27"/>
  <c r="QYC10" i="27"/>
  <c r="QYE10" i="27"/>
  <c r="QYG10" i="27"/>
  <c r="QYI10" i="27"/>
  <c r="QYK10" i="27"/>
  <c r="QYM10" i="27"/>
  <c r="QYO10" i="27"/>
  <c r="QYQ10" i="27"/>
  <c r="QYS10" i="27"/>
  <c r="QYU10" i="27"/>
  <c r="QYW10" i="27"/>
  <c r="QYY10" i="27"/>
  <c r="QZA10" i="27"/>
  <c r="QZC10" i="27"/>
  <c r="QZE10" i="27"/>
  <c r="QZG10" i="27"/>
  <c r="QZI10" i="27"/>
  <c r="QZK10" i="27"/>
  <c r="QZM10" i="27"/>
  <c r="QZO10" i="27"/>
  <c r="QZQ10" i="27"/>
  <c r="QZS10" i="27"/>
  <c r="QZU10" i="27"/>
  <c r="QZW10" i="27"/>
  <c r="QZY10" i="27"/>
  <c r="RAA10" i="27"/>
  <c r="RAC10" i="27"/>
  <c r="RAE10" i="27"/>
  <c r="RAG10" i="27"/>
  <c r="RAI10" i="27"/>
  <c r="RAK10" i="27"/>
  <c r="RAM10" i="27"/>
  <c r="RAO10" i="27"/>
  <c r="RAQ10" i="27"/>
  <c r="RAS10" i="27"/>
  <c r="RAU10" i="27"/>
  <c r="RAW10" i="27"/>
  <c r="RAY10" i="27"/>
  <c r="RBA10" i="27"/>
  <c r="RBC10" i="27"/>
  <c r="RBE10" i="27"/>
  <c r="RBG10" i="27"/>
  <c r="RBI10" i="27"/>
  <c r="RBK10" i="27"/>
  <c r="RBM10" i="27"/>
  <c r="RBO10" i="27"/>
  <c r="RBQ10" i="27"/>
  <c r="RBS10" i="27"/>
  <c r="RBU10" i="27"/>
  <c r="RBW10" i="27"/>
  <c r="RBY10" i="27"/>
  <c r="RCA10" i="27"/>
  <c r="RCC10" i="27"/>
  <c r="RCE10" i="27"/>
  <c r="RCG10" i="27"/>
  <c r="RCI10" i="27"/>
  <c r="RCK10" i="27"/>
  <c r="RCM10" i="27"/>
  <c r="RCO10" i="27"/>
  <c r="RCQ10" i="27"/>
  <c r="RCS10" i="27"/>
  <c r="RCU10" i="27"/>
  <c r="RCW10" i="27"/>
  <c r="RCY10" i="27"/>
  <c r="RDA10" i="27"/>
  <c r="RDC10" i="27"/>
  <c r="RDE10" i="27"/>
  <c r="RDG10" i="27"/>
  <c r="RDI10" i="27"/>
  <c r="RDK10" i="27"/>
  <c r="RDM10" i="27"/>
  <c r="RDO10" i="27"/>
  <c r="RDQ10" i="27"/>
  <c r="RDS10" i="27"/>
  <c r="RDU10" i="27"/>
  <c r="RDW10" i="27"/>
  <c r="RDY10" i="27"/>
  <c r="REA10" i="27"/>
  <c r="REC10" i="27"/>
  <c r="REE10" i="27"/>
  <c r="REG10" i="27"/>
  <c r="REI10" i="27"/>
  <c r="REK10" i="27"/>
  <c r="REM10" i="27"/>
  <c r="REO10" i="27"/>
  <c r="REQ10" i="27"/>
  <c r="RES10" i="27"/>
  <c r="REU10" i="27"/>
  <c r="REW10" i="27"/>
  <c r="REY10" i="27"/>
  <c r="RFA10" i="27"/>
  <c r="RFC10" i="27"/>
  <c r="RFE10" i="27"/>
  <c r="RFG10" i="27"/>
  <c r="RFI10" i="27"/>
  <c r="RFK10" i="27"/>
  <c r="RFM10" i="27"/>
  <c r="RFO10" i="27"/>
  <c r="RFQ10" i="27"/>
  <c r="RFS10" i="27"/>
  <c r="RFU10" i="27"/>
  <c r="RFW10" i="27"/>
  <c r="RFY10" i="27"/>
  <c r="RGA10" i="27"/>
  <c r="RGC10" i="27"/>
  <c r="RGE10" i="27"/>
  <c r="RGG10" i="27"/>
  <c r="RGI10" i="27"/>
  <c r="RGK10" i="27"/>
  <c r="RGM10" i="27"/>
  <c r="RGO10" i="27"/>
  <c r="RGQ10" i="27"/>
  <c r="RGS10" i="27"/>
  <c r="RGU10" i="27"/>
  <c r="RGW10" i="27"/>
  <c r="RGY10" i="27"/>
  <c r="RHA10" i="27"/>
  <c r="RHC10" i="27"/>
  <c r="RHE10" i="27"/>
  <c r="RHG10" i="27"/>
  <c r="RHI10" i="27"/>
  <c r="RHK10" i="27"/>
  <c r="RHM10" i="27"/>
  <c r="RHO10" i="27"/>
  <c r="RHQ10" i="27"/>
  <c r="RHS10" i="27"/>
  <c r="RHU10" i="27"/>
  <c r="RHW10" i="27"/>
  <c r="RHY10" i="27"/>
  <c r="RIA10" i="27"/>
  <c r="RIC10" i="27"/>
  <c r="RIE10" i="27"/>
  <c r="RIG10" i="27"/>
  <c r="RII10" i="27"/>
  <c r="RIK10" i="27"/>
  <c r="RIM10" i="27"/>
  <c r="RIO10" i="27"/>
  <c r="RIQ10" i="27"/>
  <c r="RIS10" i="27"/>
  <c r="RIU10" i="27"/>
  <c r="RIW10" i="27"/>
  <c r="RIY10" i="27"/>
  <c r="RJA10" i="27"/>
  <c r="RJC10" i="27"/>
  <c r="RJE10" i="27"/>
  <c r="RJG10" i="27"/>
  <c r="RJI10" i="27"/>
  <c r="RJK10" i="27"/>
  <c r="RJM10" i="27"/>
  <c r="RJO10" i="27"/>
  <c r="RJQ10" i="27"/>
  <c r="RJS10" i="27"/>
  <c r="RJU10" i="27"/>
  <c r="RJW10" i="27"/>
  <c r="RJY10" i="27"/>
  <c r="RKA10" i="27"/>
  <c r="RKC10" i="27"/>
  <c r="RKE10" i="27"/>
  <c r="RKG10" i="27"/>
  <c r="RKI10" i="27"/>
  <c r="RKK10" i="27"/>
  <c r="RKM10" i="27"/>
  <c r="RKO10" i="27"/>
  <c r="RKQ10" i="27"/>
  <c r="RKS10" i="27"/>
  <c r="RKU10" i="27"/>
  <c r="RKW10" i="27"/>
  <c r="RKY10" i="27"/>
  <c r="RLA10" i="27"/>
  <c r="RLC10" i="27"/>
  <c r="RLE10" i="27"/>
  <c r="RLG10" i="27"/>
  <c r="RLI10" i="27"/>
  <c r="RLK10" i="27"/>
  <c r="RLM10" i="27"/>
  <c r="RLO10" i="27"/>
  <c r="RLQ10" i="27"/>
  <c r="RLS10" i="27"/>
  <c r="RLU10" i="27"/>
  <c r="RLW10" i="27"/>
  <c r="RLY10" i="27"/>
  <c r="RMA10" i="27"/>
  <c r="RMC10" i="27"/>
  <c r="RME10" i="27"/>
  <c r="RMG10" i="27"/>
  <c r="RMI10" i="27"/>
  <c r="RMK10" i="27"/>
  <c r="RMM10" i="27"/>
  <c r="RMO10" i="27"/>
  <c r="RMQ10" i="27"/>
  <c r="RMS10" i="27"/>
  <c r="RMU10" i="27"/>
  <c r="RMW10" i="27"/>
  <c r="RMY10" i="27"/>
  <c r="RNA10" i="27"/>
  <c r="RNC10" i="27"/>
  <c r="RNE10" i="27"/>
  <c r="RNG10" i="27"/>
  <c r="RNI10" i="27"/>
  <c r="RNK10" i="27"/>
  <c r="RNM10" i="27"/>
  <c r="RNO10" i="27"/>
  <c r="RNQ10" i="27"/>
  <c r="RNS10" i="27"/>
  <c r="RNU10" i="27"/>
  <c r="RNW10" i="27"/>
  <c r="RNY10" i="27"/>
  <c r="ROA10" i="27"/>
  <c r="ROC10" i="27"/>
  <c r="ROE10" i="27"/>
  <c r="ROG10" i="27"/>
  <c r="ROI10" i="27"/>
  <c r="ROK10" i="27"/>
  <c r="ROM10" i="27"/>
  <c r="ROO10" i="27"/>
  <c r="ROQ10" i="27"/>
  <c r="ROS10" i="27"/>
  <c r="ROU10" i="27"/>
  <c r="ROW10" i="27"/>
  <c r="ROY10" i="27"/>
  <c r="RPA10" i="27"/>
  <c r="RPC10" i="27"/>
  <c r="RPE10" i="27"/>
  <c r="RPG10" i="27"/>
  <c r="RPI10" i="27"/>
  <c r="RPK10" i="27"/>
  <c r="RPM10" i="27"/>
  <c r="RPO10" i="27"/>
  <c r="RPQ10" i="27"/>
  <c r="RPS10" i="27"/>
  <c r="RPU10" i="27"/>
  <c r="RPW10" i="27"/>
  <c r="RPY10" i="27"/>
  <c r="RQA10" i="27"/>
  <c r="RQC10" i="27"/>
  <c r="RQE10" i="27"/>
  <c r="RQG10" i="27"/>
  <c r="RQI10" i="27"/>
  <c r="RQK10" i="27"/>
  <c r="RQM10" i="27"/>
  <c r="RQO10" i="27"/>
  <c r="RQQ10" i="27"/>
  <c r="RQS10" i="27"/>
  <c r="RQU10" i="27"/>
  <c r="RQW10" i="27"/>
  <c r="RQY10" i="27"/>
  <c r="RRA10" i="27"/>
  <c r="RRC10" i="27"/>
  <c r="RRE10" i="27"/>
  <c r="RRG10" i="27"/>
  <c r="RRI10" i="27"/>
  <c r="RRK10" i="27"/>
  <c r="RRM10" i="27"/>
  <c r="RRO10" i="27"/>
  <c r="RRQ10" i="27"/>
  <c r="RRS10" i="27"/>
  <c r="RRU10" i="27"/>
  <c r="RRW10" i="27"/>
  <c r="RRY10" i="27"/>
  <c r="RSA10" i="27"/>
  <c r="RSC10" i="27"/>
  <c r="RSE10" i="27"/>
  <c r="RSG10" i="27"/>
  <c r="RSI10" i="27"/>
  <c r="RSK10" i="27"/>
  <c r="RSM10" i="27"/>
  <c r="RSO10" i="27"/>
  <c r="RSQ10" i="27"/>
  <c r="RSS10" i="27"/>
  <c r="RSU10" i="27"/>
  <c r="RSW10" i="27"/>
  <c r="RSY10" i="27"/>
  <c r="RTA10" i="27"/>
  <c r="RTC10" i="27"/>
  <c r="RTE10" i="27"/>
  <c r="RTG10" i="27"/>
  <c r="RTI10" i="27"/>
  <c r="RTK10" i="27"/>
  <c r="RTM10" i="27"/>
  <c r="RTO10" i="27"/>
  <c r="RTQ10" i="27"/>
  <c r="RTS10" i="27"/>
  <c r="RTU10" i="27"/>
  <c r="RTW10" i="27"/>
  <c r="RTY10" i="27"/>
  <c r="RUA10" i="27"/>
  <c r="RUC10" i="27"/>
  <c r="RUE10" i="27"/>
  <c r="RUG10" i="27"/>
  <c r="RUI10" i="27"/>
  <c r="RUK10" i="27"/>
  <c r="RUM10" i="27"/>
  <c r="RUO10" i="27"/>
  <c r="RUQ10" i="27"/>
  <c r="RUS10" i="27"/>
  <c r="RUU10" i="27"/>
  <c r="RUW10" i="27"/>
  <c r="RUY10" i="27"/>
  <c r="RVA10" i="27"/>
  <c r="RVC10" i="27"/>
  <c r="RVE10" i="27"/>
  <c r="RVG10" i="27"/>
  <c r="RVI10" i="27"/>
  <c r="RVK10" i="27"/>
  <c r="RVM10" i="27"/>
  <c r="RVO10" i="27"/>
  <c r="RVQ10" i="27"/>
  <c r="RVS10" i="27"/>
  <c r="RVU10" i="27"/>
  <c r="RVW10" i="27"/>
  <c r="RVY10" i="27"/>
  <c r="RWA10" i="27"/>
  <c r="RWC10" i="27"/>
  <c r="RWE10" i="27"/>
  <c r="RWG10" i="27"/>
  <c r="RWI10" i="27"/>
  <c r="RWK10" i="27"/>
  <c r="RWM10" i="27"/>
  <c r="RWO10" i="27"/>
  <c r="RWQ10" i="27"/>
  <c r="RWS10" i="27"/>
  <c r="RWU10" i="27"/>
  <c r="RWW10" i="27"/>
  <c r="RWY10" i="27"/>
  <c r="RXA10" i="27"/>
  <c r="RXC10" i="27"/>
  <c r="RXE10" i="27"/>
  <c r="RXG10" i="27"/>
  <c r="RXI10" i="27"/>
  <c r="RXK10" i="27"/>
  <c r="RXM10" i="27"/>
  <c r="RXO10" i="27"/>
  <c r="RXQ10" i="27"/>
  <c r="RXS10" i="27"/>
  <c r="RXU10" i="27"/>
  <c r="RXW10" i="27"/>
  <c r="RXY10" i="27"/>
  <c r="RYA10" i="27"/>
  <c r="RYC10" i="27"/>
  <c r="RYE10" i="27"/>
  <c r="RYG10" i="27"/>
  <c r="RYI10" i="27"/>
  <c r="RYK10" i="27"/>
  <c r="RYM10" i="27"/>
  <c r="RYO10" i="27"/>
  <c r="RYQ10" i="27"/>
  <c r="RYS10" i="27"/>
  <c r="RYU10" i="27"/>
  <c r="RYW10" i="27"/>
  <c r="RYY10" i="27"/>
  <c r="RZA10" i="27"/>
  <c r="RZC10" i="27"/>
  <c r="RZE10" i="27"/>
  <c r="RZG10" i="27"/>
  <c r="RZI10" i="27"/>
  <c r="RZK10" i="27"/>
  <c r="RZM10" i="27"/>
  <c r="RZO10" i="27"/>
  <c r="RZQ10" i="27"/>
  <c r="RZS10" i="27"/>
  <c r="RZU10" i="27"/>
  <c r="RZW10" i="27"/>
  <c r="RZY10" i="27"/>
  <c r="SAA10" i="27"/>
  <c r="SAC10" i="27"/>
  <c r="SAE10" i="27"/>
  <c r="SAG10" i="27"/>
  <c r="SAI10" i="27"/>
  <c r="SAK10" i="27"/>
  <c r="SAM10" i="27"/>
  <c r="SAO10" i="27"/>
  <c r="SAQ10" i="27"/>
  <c r="SAS10" i="27"/>
  <c r="SAU10" i="27"/>
  <c r="SAW10" i="27"/>
  <c r="SAY10" i="27"/>
  <c r="SBA10" i="27"/>
  <c r="SBC10" i="27"/>
  <c r="SBE10" i="27"/>
  <c r="SBG10" i="27"/>
  <c r="SBI10" i="27"/>
  <c r="SBK10" i="27"/>
  <c r="SBM10" i="27"/>
  <c r="SBO10" i="27"/>
  <c r="SBQ10" i="27"/>
  <c r="SBS10" i="27"/>
  <c r="SBU10" i="27"/>
  <c r="SBW10" i="27"/>
  <c r="SBY10" i="27"/>
  <c r="SCA10" i="27"/>
  <c r="SCC10" i="27"/>
  <c r="SCE10" i="27"/>
  <c r="SCG10" i="27"/>
  <c r="SCI10" i="27"/>
  <c r="SCK10" i="27"/>
  <c r="SCM10" i="27"/>
  <c r="SCO10" i="27"/>
  <c r="SCQ10" i="27"/>
  <c r="SCS10" i="27"/>
  <c r="SCU10" i="27"/>
  <c r="SCW10" i="27"/>
  <c r="SCY10" i="27"/>
  <c r="SDA10" i="27"/>
  <c r="SDC10" i="27"/>
  <c r="SDE10" i="27"/>
  <c r="SDG10" i="27"/>
  <c r="SDI10" i="27"/>
  <c r="SDK10" i="27"/>
  <c r="SDM10" i="27"/>
  <c r="SDO10" i="27"/>
  <c r="SDQ10" i="27"/>
  <c r="SDS10" i="27"/>
  <c r="SDU10" i="27"/>
  <c r="SDW10" i="27"/>
  <c r="SDY10" i="27"/>
  <c r="SEA10" i="27"/>
  <c r="SEC10" i="27"/>
  <c r="SEE10" i="27"/>
  <c r="SEG10" i="27"/>
  <c r="SEI10" i="27"/>
  <c r="SEK10" i="27"/>
  <c r="SEM10" i="27"/>
  <c r="SEO10" i="27"/>
  <c r="SEQ10" i="27"/>
  <c r="SES10" i="27"/>
  <c r="SEU10" i="27"/>
  <c r="SEW10" i="27"/>
  <c r="SEY10" i="27"/>
  <c r="SFA10" i="27"/>
  <c r="SFC10" i="27"/>
  <c r="SFE10" i="27"/>
  <c r="SFG10" i="27"/>
  <c r="SFI10" i="27"/>
  <c r="SFK10" i="27"/>
  <c r="SFM10" i="27"/>
  <c r="SFO10" i="27"/>
  <c r="SFQ10" i="27"/>
  <c r="SFS10" i="27"/>
  <c r="SFU10" i="27"/>
  <c r="SFW10" i="27"/>
  <c r="SFY10" i="27"/>
  <c r="SGA10" i="27"/>
  <c r="SGC10" i="27"/>
  <c r="SGE10" i="27"/>
  <c r="SGG10" i="27"/>
  <c r="SGI10" i="27"/>
  <c r="SGK10" i="27"/>
  <c r="SGM10" i="27"/>
  <c r="SGO10" i="27"/>
  <c r="SGQ10" i="27"/>
  <c r="SGS10" i="27"/>
  <c r="SGU10" i="27"/>
  <c r="SGW10" i="27"/>
  <c r="SGY10" i="27"/>
  <c r="SHA10" i="27"/>
  <c r="SHC10" i="27"/>
  <c r="SHE10" i="27"/>
  <c r="SHG10" i="27"/>
  <c r="SHI10" i="27"/>
  <c r="SHK10" i="27"/>
  <c r="SHM10" i="27"/>
  <c r="SHO10" i="27"/>
  <c r="SHQ10" i="27"/>
  <c r="SHS10" i="27"/>
  <c r="SHU10" i="27"/>
  <c r="SHW10" i="27"/>
  <c r="SHY10" i="27"/>
  <c r="SIA10" i="27"/>
  <c r="SIC10" i="27"/>
  <c r="SIE10" i="27"/>
  <c r="SIG10" i="27"/>
  <c r="SII10" i="27"/>
  <c r="SIK10" i="27"/>
  <c r="SIM10" i="27"/>
  <c r="SIO10" i="27"/>
  <c r="SIQ10" i="27"/>
  <c r="SIS10" i="27"/>
  <c r="SIU10" i="27"/>
  <c r="SIW10" i="27"/>
  <c r="SIY10" i="27"/>
  <c r="SJA10" i="27"/>
  <c r="SJC10" i="27"/>
  <c r="SJE10" i="27"/>
  <c r="SJG10" i="27"/>
  <c r="SJI10" i="27"/>
  <c r="SJK10" i="27"/>
  <c r="SJM10" i="27"/>
  <c r="SJO10" i="27"/>
  <c r="SJQ10" i="27"/>
  <c r="SJS10" i="27"/>
  <c r="SJU10" i="27"/>
  <c r="SJW10" i="27"/>
  <c r="SJY10" i="27"/>
  <c r="SKA10" i="27"/>
  <c r="SKC10" i="27"/>
  <c r="SKE10" i="27"/>
  <c r="SKG10" i="27"/>
  <c r="SKI10" i="27"/>
  <c r="SKK10" i="27"/>
  <c r="SKM10" i="27"/>
  <c r="SKO10" i="27"/>
  <c r="SKQ10" i="27"/>
  <c r="SKS10" i="27"/>
  <c r="SKU10" i="27"/>
  <c r="SKW10" i="27"/>
  <c r="SKY10" i="27"/>
  <c r="SLA10" i="27"/>
  <c r="SLC10" i="27"/>
  <c r="SLE10" i="27"/>
  <c r="SLG10" i="27"/>
  <c r="SLI10" i="27"/>
  <c r="SLK10" i="27"/>
  <c r="SLM10" i="27"/>
  <c r="SLO10" i="27"/>
  <c r="SLQ10" i="27"/>
  <c r="SLS10" i="27"/>
  <c r="SLU10" i="27"/>
  <c r="SLW10" i="27"/>
  <c r="SLY10" i="27"/>
  <c r="SMA10" i="27"/>
  <c r="SMC10" i="27"/>
  <c r="SME10" i="27"/>
  <c r="SMG10" i="27"/>
  <c r="SMI10" i="27"/>
  <c r="SMK10" i="27"/>
  <c r="SMM10" i="27"/>
  <c r="SMO10" i="27"/>
  <c r="SMQ10" i="27"/>
  <c r="SMS10" i="27"/>
  <c r="SMU10" i="27"/>
  <c r="SMW10" i="27"/>
  <c r="SMY10" i="27"/>
  <c r="SNA10" i="27"/>
  <c r="SNC10" i="27"/>
  <c r="SNE10" i="27"/>
  <c r="SNG10" i="27"/>
  <c r="SNI10" i="27"/>
  <c r="SNK10" i="27"/>
  <c r="SNM10" i="27"/>
  <c r="SNO10" i="27"/>
  <c r="SNQ10" i="27"/>
  <c r="SNS10" i="27"/>
  <c r="SNU10" i="27"/>
  <c r="SNW10" i="27"/>
  <c r="SNY10" i="27"/>
  <c r="SOA10" i="27"/>
  <c r="SOC10" i="27"/>
  <c r="SOE10" i="27"/>
  <c r="SOG10" i="27"/>
  <c r="SOI10" i="27"/>
  <c r="SOK10" i="27"/>
  <c r="SOM10" i="27"/>
  <c r="SOO10" i="27"/>
  <c r="SOQ10" i="27"/>
  <c r="SOS10" i="27"/>
  <c r="SOU10" i="27"/>
  <c r="SOW10" i="27"/>
  <c r="SOY10" i="27"/>
  <c r="SPA10" i="27"/>
  <c r="SPC10" i="27"/>
  <c r="SPE10" i="27"/>
  <c r="SPG10" i="27"/>
  <c r="SPI10" i="27"/>
  <c r="SPK10" i="27"/>
  <c r="SPM10" i="27"/>
  <c r="SPO10" i="27"/>
  <c r="SPQ10" i="27"/>
  <c r="SPS10" i="27"/>
  <c r="SPU10" i="27"/>
  <c r="SPW10" i="27"/>
  <c r="SPY10" i="27"/>
  <c r="SQA10" i="27"/>
  <c r="SQC10" i="27"/>
  <c r="SQE10" i="27"/>
  <c r="SQG10" i="27"/>
  <c r="SQI10" i="27"/>
  <c r="SQK10" i="27"/>
  <c r="SQM10" i="27"/>
  <c r="SQO10" i="27"/>
  <c r="SQQ10" i="27"/>
  <c r="SQS10" i="27"/>
  <c r="SQU10" i="27"/>
  <c r="SQW10" i="27"/>
  <c r="SQY10" i="27"/>
  <c r="SRA10" i="27"/>
  <c r="SRC10" i="27"/>
  <c r="SRE10" i="27"/>
  <c r="SRG10" i="27"/>
  <c r="SRI10" i="27"/>
  <c r="SRK10" i="27"/>
  <c r="SRM10" i="27"/>
  <c r="SRO10" i="27"/>
  <c r="SRQ10" i="27"/>
  <c r="SRS10" i="27"/>
  <c r="SRU10" i="27"/>
  <c r="SRW10" i="27"/>
  <c r="SRY10" i="27"/>
  <c r="SSA10" i="27"/>
  <c r="SSC10" i="27"/>
  <c r="SSE10" i="27"/>
  <c r="SSG10" i="27"/>
  <c r="SSI10" i="27"/>
  <c r="SSK10" i="27"/>
  <c r="SSM10" i="27"/>
  <c r="SSO10" i="27"/>
  <c r="SSQ10" i="27"/>
  <c r="SSS10" i="27"/>
  <c r="SSU10" i="27"/>
  <c r="SSW10" i="27"/>
  <c r="SSY10" i="27"/>
  <c r="STA10" i="27"/>
  <c r="STC10" i="27"/>
  <c r="STE10" i="27"/>
  <c r="STG10" i="27"/>
  <c r="STI10" i="27"/>
  <c r="STK10" i="27"/>
  <c r="STM10" i="27"/>
  <c r="STO10" i="27"/>
  <c r="STQ10" i="27"/>
  <c r="STS10" i="27"/>
  <c r="STU10" i="27"/>
  <c r="STW10" i="27"/>
  <c r="STY10" i="27"/>
  <c r="SUA10" i="27"/>
  <c r="SUC10" i="27"/>
  <c r="SUE10" i="27"/>
  <c r="SUG10" i="27"/>
  <c r="SUI10" i="27"/>
  <c r="SUK10" i="27"/>
  <c r="SUM10" i="27"/>
  <c r="SUO10" i="27"/>
  <c r="SUQ10" i="27"/>
  <c r="SUS10" i="27"/>
  <c r="SUU10" i="27"/>
  <c r="SUW10" i="27"/>
  <c r="SUY10" i="27"/>
  <c r="SVA10" i="27"/>
  <c r="SVC10" i="27"/>
  <c r="SVE10" i="27"/>
  <c r="SVG10" i="27"/>
  <c r="SVI10" i="27"/>
  <c r="SVK10" i="27"/>
  <c r="SVM10" i="27"/>
  <c r="SVO10" i="27"/>
  <c r="SVQ10" i="27"/>
  <c r="SVS10" i="27"/>
  <c r="SVU10" i="27"/>
  <c r="SVW10" i="27"/>
  <c r="SVY10" i="27"/>
  <c r="SWA10" i="27"/>
  <c r="SWC10" i="27"/>
  <c r="SWE10" i="27"/>
  <c r="SWG10" i="27"/>
  <c r="SWI10" i="27"/>
  <c r="SWK10" i="27"/>
  <c r="SWM10" i="27"/>
  <c r="SWO10" i="27"/>
  <c r="SWQ10" i="27"/>
  <c r="SWS10" i="27"/>
  <c r="SWU10" i="27"/>
  <c r="SWW10" i="27"/>
  <c r="SWY10" i="27"/>
  <c r="SXA10" i="27"/>
  <c r="SXC10" i="27"/>
  <c r="SXE10" i="27"/>
  <c r="SXG10" i="27"/>
  <c r="SXI10" i="27"/>
  <c r="SXK10" i="27"/>
  <c r="SXM10" i="27"/>
  <c r="SXO10" i="27"/>
  <c r="SXQ10" i="27"/>
  <c r="SXS10" i="27"/>
  <c r="SXU10" i="27"/>
  <c r="SXW10" i="27"/>
  <c r="SXY10" i="27"/>
  <c r="SYA10" i="27"/>
  <c r="SYC10" i="27"/>
  <c r="SYE10" i="27"/>
  <c r="SYG10" i="27"/>
  <c r="SYI10" i="27"/>
  <c r="SYK10" i="27"/>
  <c r="SYM10" i="27"/>
  <c r="SYO10" i="27"/>
  <c r="SYQ10" i="27"/>
  <c r="SYS10" i="27"/>
  <c r="SYU10" i="27"/>
  <c r="SYW10" i="27"/>
  <c r="SYY10" i="27"/>
  <c r="SZA10" i="27"/>
  <c r="SZC10" i="27"/>
  <c r="SZE10" i="27"/>
  <c r="SZG10" i="27"/>
  <c r="SZI10" i="27"/>
  <c r="SZK10" i="27"/>
  <c r="SZM10" i="27"/>
  <c r="SZO10" i="27"/>
  <c r="SZQ10" i="27"/>
  <c r="SZS10" i="27"/>
  <c r="SZU10" i="27"/>
  <c r="SZW10" i="27"/>
  <c r="SZY10" i="27"/>
  <c r="TAA10" i="27"/>
  <c r="TAC10" i="27"/>
  <c r="TAE10" i="27"/>
  <c r="TAG10" i="27"/>
  <c r="TAI10" i="27"/>
  <c r="TAK10" i="27"/>
  <c r="TAM10" i="27"/>
  <c r="TAO10" i="27"/>
  <c r="TAQ10" i="27"/>
  <c r="TAS10" i="27"/>
  <c r="TAU10" i="27"/>
  <c r="TAW10" i="27"/>
  <c r="TAY10" i="27"/>
  <c r="TBA10" i="27"/>
  <c r="TBC10" i="27"/>
  <c r="TBE10" i="27"/>
  <c r="TBG10" i="27"/>
  <c r="TBI10" i="27"/>
  <c r="TBK10" i="27"/>
  <c r="TBM10" i="27"/>
  <c r="TBO10" i="27"/>
  <c r="TBQ10" i="27"/>
  <c r="TBS10" i="27"/>
  <c r="TBU10" i="27"/>
  <c r="TBW10" i="27"/>
  <c r="TBY10" i="27"/>
  <c r="TCA10" i="27"/>
  <c r="TCC10" i="27"/>
  <c r="TCE10" i="27"/>
  <c r="TCG10" i="27"/>
  <c r="TCI10" i="27"/>
  <c r="TCK10" i="27"/>
  <c r="TCM10" i="27"/>
  <c r="TCO10" i="27"/>
  <c r="TCQ10" i="27"/>
  <c r="TCS10" i="27"/>
  <c r="TCU10" i="27"/>
  <c r="TCW10" i="27"/>
  <c r="TCY10" i="27"/>
  <c r="TDA10" i="27"/>
  <c r="TDC10" i="27"/>
  <c r="TDE10" i="27"/>
  <c r="TDG10" i="27"/>
  <c r="TDI10" i="27"/>
  <c r="TDK10" i="27"/>
  <c r="TDM10" i="27"/>
  <c r="TDO10" i="27"/>
  <c r="TDQ10" i="27"/>
  <c r="TDS10" i="27"/>
  <c r="TDU10" i="27"/>
  <c r="TDW10" i="27"/>
  <c r="TDY10" i="27"/>
  <c r="TEA10" i="27"/>
  <c r="TEC10" i="27"/>
  <c r="TEE10" i="27"/>
  <c r="TEG10" i="27"/>
  <c r="TEI10" i="27"/>
  <c r="TEK10" i="27"/>
  <c r="TEM10" i="27"/>
  <c r="TEO10" i="27"/>
  <c r="TEQ10" i="27"/>
  <c r="TES10" i="27"/>
  <c r="TEU10" i="27"/>
  <c r="TEW10" i="27"/>
  <c r="TEY10" i="27"/>
  <c r="TFA10" i="27"/>
  <c r="TFC10" i="27"/>
  <c r="TFE10" i="27"/>
  <c r="TFG10" i="27"/>
  <c r="TFI10" i="27"/>
  <c r="TFK10" i="27"/>
  <c r="TFM10" i="27"/>
  <c r="TFO10" i="27"/>
  <c r="TFQ10" i="27"/>
  <c r="TFS10" i="27"/>
  <c r="TFU10" i="27"/>
  <c r="TFW10" i="27"/>
  <c r="TFY10" i="27"/>
  <c r="TGA10" i="27"/>
  <c r="TGC10" i="27"/>
  <c r="TGE10" i="27"/>
  <c r="TGG10" i="27"/>
  <c r="TGI10" i="27"/>
  <c r="TGK10" i="27"/>
  <c r="TGM10" i="27"/>
  <c r="TGO10" i="27"/>
  <c r="TGQ10" i="27"/>
  <c r="TGS10" i="27"/>
  <c r="TGU10" i="27"/>
  <c r="TGW10" i="27"/>
  <c r="TGY10" i="27"/>
  <c r="THA10" i="27"/>
  <c r="THC10" i="27"/>
  <c r="THE10" i="27"/>
  <c r="THG10" i="27"/>
  <c r="THI10" i="27"/>
  <c r="THK10" i="27"/>
  <c r="THM10" i="27"/>
  <c r="THO10" i="27"/>
  <c r="THQ10" i="27"/>
  <c r="THS10" i="27"/>
  <c r="THU10" i="27"/>
  <c r="THW10" i="27"/>
  <c r="THY10" i="27"/>
  <c r="TIA10" i="27"/>
  <c r="TIC10" i="27"/>
  <c r="TIE10" i="27"/>
  <c r="TIG10" i="27"/>
  <c r="TII10" i="27"/>
  <c r="TIK10" i="27"/>
  <c r="TIM10" i="27"/>
  <c r="TIO10" i="27"/>
  <c r="TIQ10" i="27"/>
  <c r="TIS10" i="27"/>
  <c r="TIU10" i="27"/>
  <c r="TIW10" i="27"/>
  <c r="TIY10" i="27"/>
  <c r="TJA10" i="27"/>
  <c r="TJC10" i="27"/>
  <c r="TJE10" i="27"/>
  <c r="TJG10" i="27"/>
  <c r="TJI10" i="27"/>
  <c r="TJK10" i="27"/>
  <c r="TJM10" i="27"/>
  <c r="TJO10" i="27"/>
  <c r="TJQ10" i="27"/>
  <c r="TJS10" i="27"/>
  <c r="TJU10" i="27"/>
  <c r="TJW10" i="27"/>
  <c r="TJY10" i="27"/>
  <c r="TKA10" i="27"/>
  <c r="TKC10" i="27"/>
  <c r="TKE10" i="27"/>
  <c r="TKG10" i="27"/>
  <c r="TKI10" i="27"/>
  <c r="TKK10" i="27"/>
  <c r="TKM10" i="27"/>
  <c r="TKO10" i="27"/>
  <c r="TKQ10" i="27"/>
  <c r="TKS10" i="27"/>
  <c r="TKU10" i="27"/>
  <c r="TKW10" i="27"/>
  <c r="TKY10" i="27"/>
  <c r="TLA10" i="27"/>
  <c r="TLC10" i="27"/>
  <c r="TLE10" i="27"/>
  <c r="TLG10" i="27"/>
  <c r="TLI10" i="27"/>
  <c r="TLK10" i="27"/>
  <c r="TLM10" i="27"/>
  <c r="TLO10" i="27"/>
  <c r="TLQ10" i="27"/>
  <c r="TLS10" i="27"/>
  <c r="TLU10" i="27"/>
  <c r="TLW10" i="27"/>
  <c r="TLY10" i="27"/>
  <c r="TMA10" i="27"/>
  <c r="TMC10" i="27"/>
  <c r="TME10" i="27"/>
  <c r="TMG10" i="27"/>
  <c r="TMI10" i="27"/>
  <c r="TMK10" i="27"/>
  <c r="TMM10" i="27"/>
  <c r="TMO10" i="27"/>
  <c r="TMQ10" i="27"/>
  <c r="TMS10" i="27"/>
  <c r="TMU10" i="27"/>
  <c r="TMW10" i="27"/>
  <c r="TMY10" i="27"/>
  <c r="TNA10" i="27"/>
  <c r="TNC10" i="27"/>
  <c r="TNE10" i="27"/>
  <c r="TNG10" i="27"/>
  <c r="TNI10" i="27"/>
  <c r="TNK10" i="27"/>
  <c r="TNM10" i="27"/>
  <c r="TNO10" i="27"/>
  <c r="TNQ10" i="27"/>
  <c r="TNS10" i="27"/>
  <c r="TNU10" i="27"/>
  <c r="TNW10" i="27"/>
  <c r="TNY10" i="27"/>
  <c r="TOA10" i="27"/>
  <c r="TOC10" i="27"/>
  <c r="TOE10" i="27"/>
  <c r="TOG10" i="27"/>
  <c r="TOI10" i="27"/>
  <c r="TOK10" i="27"/>
  <c r="TOM10" i="27"/>
  <c r="TOO10" i="27"/>
  <c r="TOQ10" i="27"/>
  <c r="TOS10" i="27"/>
  <c r="TOU10" i="27"/>
  <c r="TOW10" i="27"/>
  <c r="TOY10" i="27"/>
  <c r="TPA10" i="27"/>
  <c r="TPC10" i="27"/>
  <c r="TPE10" i="27"/>
  <c r="TPG10" i="27"/>
  <c r="TPI10" i="27"/>
  <c r="TPK10" i="27"/>
  <c r="TPM10" i="27"/>
  <c r="TPO10" i="27"/>
  <c r="TPQ10" i="27"/>
  <c r="TPS10" i="27"/>
  <c r="TPU10" i="27"/>
  <c r="TPW10" i="27"/>
  <c r="TPY10" i="27"/>
  <c r="TQA10" i="27"/>
  <c r="TQC10" i="27"/>
  <c r="TQE10" i="27"/>
  <c r="TQG10" i="27"/>
  <c r="TQI10" i="27"/>
  <c r="TQK10" i="27"/>
  <c r="TQM10" i="27"/>
  <c r="TQO10" i="27"/>
  <c r="TQQ10" i="27"/>
  <c r="TQS10" i="27"/>
  <c r="TQU10" i="27"/>
  <c r="TQW10" i="27"/>
  <c r="TQY10" i="27"/>
  <c r="TRA10" i="27"/>
  <c r="TRC10" i="27"/>
  <c r="TRE10" i="27"/>
  <c r="TRG10" i="27"/>
  <c r="TRI10" i="27"/>
  <c r="TRK10" i="27"/>
  <c r="TRM10" i="27"/>
  <c r="TRO10" i="27"/>
  <c r="TRQ10" i="27"/>
  <c r="TRS10" i="27"/>
  <c r="TRU10" i="27"/>
  <c r="TRW10" i="27"/>
  <c r="TRY10" i="27"/>
  <c r="TSA10" i="27"/>
  <c r="TSC10" i="27"/>
  <c r="TSE10" i="27"/>
  <c r="TSG10" i="27"/>
  <c r="TSI10" i="27"/>
  <c r="TSK10" i="27"/>
  <c r="TSM10" i="27"/>
  <c r="TSO10" i="27"/>
  <c r="TSQ10" i="27"/>
  <c r="TSS10" i="27"/>
  <c r="TSU10" i="27"/>
  <c r="TSW10" i="27"/>
  <c r="TSY10" i="27"/>
  <c r="TTA10" i="27"/>
  <c r="TTC10" i="27"/>
  <c r="TTE10" i="27"/>
  <c r="TTG10" i="27"/>
  <c r="TTI10" i="27"/>
  <c r="TTK10" i="27"/>
  <c r="TTM10" i="27"/>
  <c r="TTO10" i="27"/>
  <c r="TTQ10" i="27"/>
  <c r="TTS10" i="27"/>
  <c r="TTU10" i="27"/>
  <c r="TTW10" i="27"/>
  <c r="TTY10" i="27"/>
  <c r="TUA10" i="27"/>
  <c r="TUC10" i="27"/>
  <c r="TUE10" i="27"/>
  <c r="TUG10" i="27"/>
  <c r="TUI10" i="27"/>
  <c r="TUK10" i="27"/>
  <c r="TUM10" i="27"/>
  <c r="TUO10" i="27"/>
  <c r="TUQ10" i="27"/>
  <c r="TUS10" i="27"/>
  <c r="TUU10" i="27"/>
  <c r="TUW10" i="27"/>
  <c r="TUY10" i="27"/>
  <c r="TVA10" i="27"/>
  <c r="TVC10" i="27"/>
  <c r="TVE10" i="27"/>
  <c r="TVG10" i="27"/>
  <c r="TVI10" i="27"/>
  <c r="TVK10" i="27"/>
  <c r="TVM10" i="27"/>
  <c r="TVO10" i="27"/>
  <c r="TVQ10" i="27"/>
  <c r="TVS10" i="27"/>
  <c r="TVU10" i="27"/>
  <c r="TVW10" i="27"/>
  <c r="TVY10" i="27"/>
  <c r="TWA10" i="27"/>
  <c r="TWC10" i="27"/>
  <c r="TWE10" i="27"/>
  <c r="TWG10" i="27"/>
  <c r="TWI10" i="27"/>
  <c r="TWK10" i="27"/>
  <c r="TWM10" i="27"/>
  <c r="TWO10" i="27"/>
  <c r="TWQ10" i="27"/>
  <c r="TWS10" i="27"/>
  <c r="TWU10" i="27"/>
  <c r="TWW10" i="27"/>
  <c r="TWY10" i="27"/>
  <c r="TXA10" i="27"/>
  <c r="TXC10" i="27"/>
  <c r="TXE10" i="27"/>
  <c r="TXG10" i="27"/>
  <c r="TXI10" i="27"/>
  <c r="TXK10" i="27"/>
  <c r="TXM10" i="27"/>
  <c r="TXO10" i="27"/>
  <c r="TXQ10" i="27"/>
  <c r="TXS10" i="27"/>
  <c r="TXU10" i="27"/>
  <c r="TXW10" i="27"/>
  <c r="TXY10" i="27"/>
  <c r="TYA10" i="27"/>
  <c r="TYC10" i="27"/>
  <c r="TYE10" i="27"/>
  <c r="TYG10" i="27"/>
  <c r="TYI10" i="27"/>
  <c r="TYK10" i="27"/>
  <c r="TYM10" i="27"/>
  <c r="TYO10" i="27"/>
  <c r="TYQ10" i="27"/>
  <c r="TYS10" i="27"/>
  <c r="TYU10" i="27"/>
  <c r="TYW10" i="27"/>
  <c r="TYY10" i="27"/>
  <c r="TZA10" i="27"/>
  <c r="TZC10" i="27"/>
  <c r="TZE10" i="27"/>
  <c r="TZG10" i="27"/>
  <c r="TZI10" i="27"/>
  <c r="TZK10" i="27"/>
  <c r="TZM10" i="27"/>
  <c r="TZO10" i="27"/>
  <c r="TZQ10" i="27"/>
  <c r="TZS10" i="27"/>
  <c r="TZU10" i="27"/>
  <c r="TZW10" i="27"/>
  <c r="TZY10" i="27"/>
  <c r="UAA10" i="27"/>
  <c r="UAC10" i="27"/>
  <c r="UAE10" i="27"/>
  <c r="UAG10" i="27"/>
  <c r="UAI10" i="27"/>
  <c r="UAK10" i="27"/>
  <c r="UAM10" i="27"/>
  <c r="UAO10" i="27"/>
  <c r="UAQ10" i="27"/>
  <c r="UAS10" i="27"/>
  <c r="UAU10" i="27"/>
  <c r="UAW10" i="27"/>
  <c r="UAY10" i="27"/>
  <c r="UBA10" i="27"/>
  <c r="UBC10" i="27"/>
  <c r="UBE10" i="27"/>
  <c r="UBG10" i="27"/>
  <c r="UBI10" i="27"/>
  <c r="UBK10" i="27"/>
  <c r="UBM10" i="27"/>
  <c r="UBO10" i="27"/>
  <c r="UBQ10" i="27"/>
  <c r="UBS10" i="27"/>
  <c r="UBU10" i="27"/>
  <c r="UBW10" i="27"/>
  <c r="UBY10" i="27"/>
  <c r="UCA10" i="27"/>
  <c r="UCC10" i="27"/>
  <c r="UCE10" i="27"/>
  <c r="UCG10" i="27"/>
  <c r="UCI10" i="27"/>
  <c r="UCK10" i="27"/>
  <c r="UCM10" i="27"/>
  <c r="UCO10" i="27"/>
  <c r="UCQ10" i="27"/>
  <c r="UCS10" i="27"/>
  <c r="UCU10" i="27"/>
  <c r="UCW10" i="27"/>
  <c r="UCY10" i="27"/>
  <c r="UDA10" i="27"/>
  <c r="UDC10" i="27"/>
  <c r="UDE10" i="27"/>
  <c r="UDG10" i="27"/>
  <c r="UDI10" i="27"/>
  <c r="UDK10" i="27"/>
  <c r="UDM10" i="27"/>
  <c r="UDO10" i="27"/>
  <c r="UDQ10" i="27"/>
  <c r="UDS10" i="27"/>
  <c r="UDU10" i="27"/>
  <c r="UDW10" i="27"/>
  <c r="UDY10" i="27"/>
  <c r="UEA10" i="27"/>
  <c r="UEC10" i="27"/>
  <c r="UEE10" i="27"/>
  <c r="UEG10" i="27"/>
  <c r="UEI10" i="27"/>
  <c r="UEK10" i="27"/>
  <c r="UEM10" i="27"/>
  <c r="UEO10" i="27"/>
  <c r="UEQ10" i="27"/>
  <c r="UES10" i="27"/>
  <c r="UEU10" i="27"/>
  <c r="UEW10" i="27"/>
  <c r="UEY10" i="27"/>
  <c r="UFA10" i="27"/>
  <c r="UFC10" i="27"/>
  <c r="UFE10" i="27"/>
  <c r="UFG10" i="27"/>
  <c r="UFI10" i="27"/>
  <c r="UFK10" i="27"/>
  <c r="UFM10" i="27"/>
  <c r="UFO10" i="27"/>
  <c r="UFQ10" i="27"/>
  <c r="UFS10" i="27"/>
  <c r="UFU10" i="27"/>
  <c r="UFW10" i="27"/>
  <c r="UFY10" i="27"/>
  <c r="UGA10" i="27"/>
  <c r="UGC10" i="27"/>
  <c r="UGE10" i="27"/>
  <c r="UGG10" i="27"/>
  <c r="UGI10" i="27"/>
  <c r="UGK10" i="27"/>
  <c r="UGM10" i="27"/>
  <c r="UGO10" i="27"/>
  <c r="UGQ10" i="27"/>
  <c r="UGS10" i="27"/>
  <c r="UGU10" i="27"/>
  <c r="UGW10" i="27"/>
  <c r="UGY10" i="27"/>
  <c r="UHA10" i="27"/>
  <c r="UHC10" i="27"/>
  <c r="UHE10" i="27"/>
  <c r="UHG10" i="27"/>
  <c r="UHI10" i="27"/>
  <c r="UHK10" i="27"/>
  <c r="UHM10" i="27"/>
  <c r="UHO10" i="27"/>
  <c r="UHQ10" i="27"/>
  <c r="UHS10" i="27"/>
  <c r="UHU10" i="27"/>
  <c r="UHW10" i="27"/>
  <c r="UHY10" i="27"/>
  <c r="UIA10" i="27"/>
  <c r="UIC10" i="27"/>
  <c r="UIE10" i="27"/>
  <c r="UIG10" i="27"/>
  <c r="UII10" i="27"/>
  <c r="UIK10" i="27"/>
  <c r="UIM10" i="27"/>
  <c r="UIO10" i="27"/>
  <c r="UIQ10" i="27"/>
  <c r="UIS10" i="27"/>
  <c r="UIU10" i="27"/>
  <c r="UIW10" i="27"/>
  <c r="UIY10" i="27"/>
  <c r="UJA10" i="27"/>
  <c r="UJC10" i="27"/>
  <c r="UJE10" i="27"/>
  <c r="UJG10" i="27"/>
  <c r="UJI10" i="27"/>
  <c r="UJK10" i="27"/>
  <c r="UJM10" i="27"/>
  <c r="UJO10" i="27"/>
  <c r="UJQ10" i="27"/>
  <c r="UJS10" i="27"/>
  <c r="UJU10" i="27"/>
  <c r="UJW10" i="27"/>
  <c r="UJY10" i="27"/>
  <c r="UKA10" i="27"/>
  <c r="UKC10" i="27"/>
  <c r="UKE10" i="27"/>
  <c r="UKG10" i="27"/>
  <c r="UKI10" i="27"/>
  <c r="UKK10" i="27"/>
  <c r="UKM10" i="27"/>
  <c r="UKO10" i="27"/>
  <c r="UKQ10" i="27"/>
  <c r="UKS10" i="27"/>
  <c r="UKU10" i="27"/>
  <c r="UKW10" i="27"/>
  <c r="UKY10" i="27"/>
  <c r="ULA10" i="27"/>
  <c r="ULC10" i="27"/>
  <c r="ULE10" i="27"/>
  <c r="ULG10" i="27"/>
  <c r="ULI10" i="27"/>
  <c r="ULK10" i="27"/>
  <c r="ULM10" i="27"/>
  <c r="ULO10" i="27"/>
  <c r="ULQ10" i="27"/>
  <c r="ULS10" i="27"/>
  <c r="ULU10" i="27"/>
  <c r="ULW10" i="27"/>
  <c r="ULY10" i="27"/>
  <c r="UMA10" i="27"/>
  <c r="UMC10" i="27"/>
  <c r="UME10" i="27"/>
  <c r="UMG10" i="27"/>
  <c r="UMI10" i="27"/>
  <c r="UMK10" i="27"/>
  <c r="UMM10" i="27"/>
  <c r="UMO10" i="27"/>
  <c r="UMQ10" i="27"/>
  <c r="UMS10" i="27"/>
  <c r="UMU10" i="27"/>
  <c r="UMW10" i="27"/>
  <c r="UMY10" i="27"/>
  <c r="UNA10" i="27"/>
  <c r="UNC10" i="27"/>
  <c r="UNE10" i="27"/>
  <c r="UNG10" i="27"/>
  <c r="UNI10" i="27"/>
  <c r="UNK10" i="27"/>
  <c r="UNM10" i="27"/>
  <c r="UNO10" i="27"/>
  <c r="UNQ10" i="27"/>
  <c r="UNS10" i="27"/>
  <c r="UNU10" i="27"/>
  <c r="UNW10" i="27"/>
  <c r="UNY10" i="27"/>
  <c r="UOA10" i="27"/>
  <c r="UOC10" i="27"/>
  <c r="UOE10" i="27"/>
  <c r="UOG10" i="27"/>
  <c r="UOI10" i="27"/>
  <c r="UOK10" i="27"/>
  <c r="UOM10" i="27"/>
  <c r="UOO10" i="27"/>
  <c r="UOQ10" i="27"/>
  <c r="UOS10" i="27"/>
  <c r="UOU10" i="27"/>
  <c r="UOW10" i="27"/>
  <c r="UOY10" i="27"/>
  <c r="UPA10" i="27"/>
  <c r="UPC10" i="27"/>
  <c r="UPE10" i="27"/>
  <c r="UPG10" i="27"/>
  <c r="UPI10" i="27"/>
  <c r="UPK10" i="27"/>
  <c r="UPM10" i="27"/>
  <c r="UPO10" i="27"/>
  <c r="UPQ10" i="27"/>
  <c r="UPS10" i="27"/>
  <c r="UPU10" i="27"/>
  <c r="UPW10" i="27"/>
  <c r="UPY10" i="27"/>
  <c r="UQA10" i="27"/>
  <c r="UQC10" i="27"/>
  <c r="UQE10" i="27"/>
  <c r="UQG10" i="27"/>
  <c r="UQI10" i="27"/>
  <c r="UQK10" i="27"/>
  <c r="UQM10" i="27"/>
  <c r="UQO10" i="27"/>
  <c r="UQQ10" i="27"/>
  <c r="UQS10" i="27"/>
  <c r="UQU10" i="27"/>
  <c r="UQW10" i="27"/>
  <c r="UQY10" i="27"/>
  <c r="URA10" i="27"/>
  <c r="URC10" i="27"/>
  <c r="URE10" i="27"/>
  <c r="URG10" i="27"/>
  <c r="URI10" i="27"/>
  <c r="URK10" i="27"/>
  <c r="URM10" i="27"/>
  <c r="URO10" i="27"/>
  <c r="URQ10" i="27"/>
  <c r="URS10" i="27"/>
  <c r="URU10" i="27"/>
  <c r="URW10" i="27"/>
  <c r="URY10" i="27"/>
  <c r="USA10" i="27"/>
  <c r="USC10" i="27"/>
  <c r="USE10" i="27"/>
  <c r="USG10" i="27"/>
  <c r="USI10" i="27"/>
  <c r="USK10" i="27"/>
  <c r="USM10" i="27"/>
  <c r="USO10" i="27"/>
  <c r="USQ10" i="27"/>
  <c r="USS10" i="27"/>
  <c r="USU10" i="27"/>
  <c r="USW10" i="27"/>
  <c r="USY10" i="27"/>
  <c r="UTA10" i="27"/>
  <c r="UTC10" i="27"/>
  <c r="UTE10" i="27"/>
  <c r="UTG10" i="27"/>
  <c r="UTI10" i="27"/>
  <c r="UTK10" i="27"/>
  <c r="UTM10" i="27"/>
  <c r="UTO10" i="27"/>
  <c r="UTQ10" i="27"/>
  <c r="UTS10" i="27"/>
  <c r="UTU10" i="27"/>
  <c r="UTW10" i="27"/>
  <c r="UTY10" i="27"/>
  <c r="UUA10" i="27"/>
  <c r="UUC10" i="27"/>
  <c r="UUE10" i="27"/>
  <c r="UUG10" i="27"/>
  <c r="UUI10" i="27"/>
  <c r="UUK10" i="27"/>
  <c r="UUM10" i="27"/>
  <c r="UUO10" i="27"/>
  <c r="UUQ10" i="27"/>
  <c r="UUS10" i="27"/>
  <c r="UUU10" i="27"/>
  <c r="UUW10" i="27"/>
  <c r="UUY10" i="27"/>
  <c r="UVA10" i="27"/>
  <c r="UVC10" i="27"/>
  <c r="UVE10" i="27"/>
  <c r="UVG10" i="27"/>
  <c r="UVI10" i="27"/>
  <c r="UVK10" i="27"/>
  <c r="UVM10" i="27"/>
  <c r="UVO10" i="27"/>
  <c r="UVQ10" i="27"/>
  <c r="UVS10" i="27"/>
  <c r="UVU10" i="27"/>
  <c r="UVW10" i="27"/>
  <c r="UVY10" i="27"/>
  <c r="UWA10" i="27"/>
  <c r="UWC10" i="27"/>
  <c r="UWE10" i="27"/>
  <c r="UWG10" i="27"/>
  <c r="UWI10" i="27"/>
  <c r="UWK10" i="27"/>
  <c r="UWM10" i="27"/>
  <c r="UWO10" i="27"/>
  <c r="UWQ10" i="27"/>
  <c r="UWS10" i="27"/>
  <c r="UWU10" i="27"/>
  <c r="UWW10" i="27"/>
  <c r="UWY10" i="27"/>
  <c r="UXA10" i="27"/>
  <c r="UXC10" i="27"/>
  <c r="UXE10" i="27"/>
  <c r="UXG10" i="27"/>
  <c r="UXI10" i="27"/>
  <c r="UXK10" i="27"/>
  <c r="UXM10" i="27"/>
  <c r="UXO10" i="27"/>
  <c r="UXQ10" i="27"/>
  <c r="UXS10" i="27"/>
  <c r="UXU10" i="27"/>
  <c r="UXW10" i="27"/>
  <c r="UXY10" i="27"/>
  <c r="UYA10" i="27"/>
  <c r="UYC10" i="27"/>
  <c r="UYE10" i="27"/>
  <c r="UYG10" i="27"/>
  <c r="UYI10" i="27"/>
  <c r="UYK10" i="27"/>
  <c r="UYM10" i="27"/>
  <c r="UYO10" i="27"/>
  <c r="UYQ10" i="27"/>
  <c r="UYS10" i="27"/>
  <c r="UYU10" i="27"/>
  <c r="UYW10" i="27"/>
  <c r="UYY10" i="27"/>
  <c r="UZA10" i="27"/>
  <c r="UZC10" i="27"/>
  <c r="UZE10" i="27"/>
  <c r="UZG10" i="27"/>
  <c r="UZI10" i="27"/>
  <c r="UZK10" i="27"/>
  <c r="UZM10" i="27"/>
  <c r="UZO10" i="27"/>
  <c r="UZQ10" i="27"/>
  <c r="UZS10" i="27"/>
  <c r="UZU10" i="27"/>
  <c r="UZW10" i="27"/>
  <c r="UZY10" i="27"/>
  <c r="VAA10" i="27"/>
  <c r="VAC10" i="27"/>
  <c r="VAE10" i="27"/>
  <c r="VAG10" i="27"/>
  <c r="VAI10" i="27"/>
  <c r="VAK10" i="27"/>
  <c r="VAM10" i="27"/>
  <c r="VAO10" i="27"/>
  <c r="VAQ10" i="27"/>
  <c r="VAS10" i="27"/>
  <c r="VAU10" i="27"/>
  <c r="VAW10" i="27"/>
  <c r="VAY10" i="27"/>
  <c r="VBA10" i="27"/>
  <c r="VBC10" i="27"/>
  <c r="VBE10" i="27"/>
  <c r="VBG10" i="27"/>
  <c r="VBI10" i="27"/>
  <c r="VBK10" i="27"/>
  <c r="VBM10" i="27"/>
  <c r="VBO10" i="27"/>
  <c r="VBQ10" i="27"/>
  <c r="VBS10" i="27"/>
  <c r="VBU10" i="27"/>
  <c r="VBW10" i="27"/>
  <c r="VBY10" i="27"/>
  <c r="VCA10" i="27"/>
  <c r="VCC10" i="27"/>
  <c r="VCE10" i="27"/>
  <c r="VCG10" i="27"/>
  <c r="VCI10" i="27"/>
  <c r="VCK10" i="27"/>
  <c r="VCM10" i="27"/>
  <c r="VCO10" i="27"/>
  <c r="VCQ10" i="27"/>
  <c r="VCS10" i="27"/>
  <c r="VCU10" i="27"/>
  <c r="VCW10" i="27"/>
  <c r="VCY10" i="27"/>
  <c r="VDA10" i="27"/>
  <c r="VDC10" i="27"/>
  <c r="VDE10" i="27"/>
  <c r="VDG10" i="27"/>
  <c r="VDI10" i="27"/>
  <c r="VDK10" i="27"/>
  <c r="VDM10" i="27"/>
  <c r="VDO10" i="27"/>
  <c r="VDQ10" i="27"/>
  <c r="VDS10" i="27"/>
  <c r="VDU10" i="27"/>
  <c r="VDW10" i="27"/>
  <c r="VDY10" i="27"/>
  <c r="VEA10" i="27"/>
  <c r="VEC10" i="27"/>
  <c r="VEE10" i="27"/>
  <c r="VEG10" i="27"/>
  <c r="VEI10" i="27"/>
  <c r="VEK10" i="27"/>
  <c r="VEM10" i="27"/>
  <c r="VEO10" i="27"/>
  <c r="VEQ10" i="27"/>
  <c r="VES10" i="27"/>
  <c r="VEU10" i="27"/>
  <c r="VEW10" i="27"/>
  <c r="VEY10" i="27"/>
  <c r="VFA10" i="27"/>
  <c r="VFC10" i="27"/>
  <c r="VFE10" i="27"/>
  <c r="VFG10" i="27"/>
  <c r="VFI10" i="27"/>
  <c r="VFK10" i="27"/>
  <c r="VFM10" i="27"/>
  <c r="VFO10" i="27"/>
  <c r="VFQ10" i="27"/>
  <c r="VFS10" i="27"/>
  <c r="VFU10" i="27"/>
  <c r="VFW10" i="27"/>
  <c r="VFY10" i="27"/>
  <c r="VGA10" i="27"/>
  <c r="VGC10" i="27"/>
  <c r="VGE10" i="27"/>
  <c r="VGG10" i="27"/>
  <c r="VGI10" i="27"/>
  <c r="VGK10" i="27"/>
  <c r="VGM10" i="27"/>
  <c r="VGO10" i="27"/>
  <c r="VGQ10" i="27"/>
  <c r="VGS10" i="27"/>
  <c r="VGU10" i="27"/>
  <c r="VGW10" i="27"/>
  <c r="VGY10" i="27"/>
  <c r="VHA10" i="27"/>
  <c r="VHC10" i="27"/>
  <c r="VHE10" i="27"/>
  <c r="VHG10" i="27"/>
  <c r="VHI10" i="27"/>
  <c r="VHK10" i="27"/>
  <c r="VHM10" i="27"/>
  <c r="VHO10" i="27"/>
  <c r="VHQ10" i="27"/>
  <c r="VHS10" i="27"/>
  <c r="VHU10" i="27"/>
  <c r="VHW10" i="27"/>
  <c r="VHY10" i="27"/>
  <c r="VIA10" i="27"/>
  <c r="VIC10" i="27"/>
  <c r="VIE10" i="27"/>
  <c r="VIG10" i="27"/>
  <c r="VII10" i="27"/>
  <c r="VIK10" i="27"/>
  <c r="VIM10" i="27"/>
  <c r="VIO10" i="27"/>
  <c r="VIQ10" i="27"/>
  <c r="VIS10" i="27"/>
  <c r="VIU10" i="27"/>
  <c r="VIW10" i="27"/>
  <c r="VIY10" i="27"/>
  <c r="VJA10" i="27"/>
  <c r="VJC10" i="27"/>
  <c r="VJE10" i="27"/>
  <c r="VJG10" i="27"/>
  <c r="VJI10" i="27"/>
  <c r="VJK10" i="27"/>
  <c r="VJM10" i="27"/>
  <c r="VJO10" i="27"/>
  <c r="VJQ10" i="27"/>
  <c r="VJS10" i="27"/>
  <c r="VJU10" i="27"/>
  <c r="VJW10" i="27"/>
  <c r="VJY10" i="27"/>
  <c r="VKA10" i="27"/>
  <c r="VKC10" i="27"/>
  <c r="VKE10" i="27"/>
  <c r="VKG10" i="27"/>
  <c r="VKI10" i="27"/>
  <c r="VKK10" i="27"/>
  <c r="VKM10" i="27"/>
  <c r="VKO10" i="27"/>
  <c r="VKQ10" i="27"/>
  <c r="VKS10" i="27"/>
  <c r="VKU10" i="27"/>
  <c r="VKW10" i="27"/>
  <c r="VKY10" i="27"/>
  <c r="VLA10" i="27"/>
  <c r="VLC10" i="27"/>
  <c r="VLE10" i="27"/>
  <c r="VLG10" i="27"/>
  <c r="VLI10" i="27"/>
  <c r="VLK10" i="27"/>
  <c r="VLM10" i="27"/>
  <c r="VLO10" i="27"/>
  <c r="VLQ10" i="27"/>
  <c r="VLS10" i="27"/>
  <c r="VLU10" i="27"/>
  <c r="VLW10" i="27"/>
  <c r="VLY10" i="27"/>
  <c r="VMA10" i="27"/>
  <c r="VMC10" i="27"/>
  <c r="VME10" i="27"/>
  <c r="VMG10" i="27"/>
  <c r="VMI10" i="27"/>
  <c r="VMK10" i="27"/>
  <c r="VMM10" i="27"/>
  <c r="VMO10" i="27"/>
  <c r="VMQ10" i="27"/>
  <c r="VMS10" i="27"/>
  <c r="VMU10" i="27"/>
  <c r="VMW10" i="27"/>
  <c r="VMY10" i="27"/>
  <c r="VNA10" i="27"/>
  <c r="VNC10" i="27"/>
  <c r="VNE10" i="27"/>
  <c r="VNG10" i="27"/>
  <c r="VNI10" i="27"/>
  <c r="VNK10" i="27"/>
  <c r="VNM10" i="27"/>
  <c r="VNO10" i="27"/>
  <c r="VNQ10" i="27"/>
  <c r="VNS10" i="27"/>
  <c r="VNU10" i="27"/>
  <c r="VNW10" i="27"/>
  <c r="VNY10" i="27"/>
  <c r="VOA10" i="27"/>
  <c r="VOC10" i="27"/>
  <c r="VOE10" i="27"/>
  <c r="VOG10" i="27"/>
  <c r="VOI10" i="27"/>
  <c r="VOK10" i="27"/>
  <c r="VOM10" i="27"/>
  <c r="VOO10" i="27"/>
  <c r="VOQ10" i="27"/>
  <c r="VOS10" i="27"/>
  <c r="VOU10" i="27"/>
  <c r="VOW10" i="27"/>
  <c r="VOY10" i="27"/>
  <c r="VPA10" i="27"/>
  <c r="VPC10" i="27"/>
  <c r="VPE10" i="27"/>
  <c r="VPG10" i="27"/>
  <c r="VPI10" i="27"/>
  <c r="VPK10" i="27"/>
  <c r="VPM10" i="27"/>
  <c r="VPO10" i="27"/>
  <c r="VPQ10" i="27"/>
  <c r="VPS10" i="27"/>
  <c r="VPU10" i="27"/>
  <c r="VPW10" i="27"/>
  <c r="VPY10" i="27"/>
  <c r="VQA10" i="27"/>
  <c r="VQC10" i="27"/>
  <c r="VQE10" i="27"/>
  <c r="VQG10" i="27"/>
  <c r="VQI10" i="27"/>
  <c r="VQK10" i="27"/>
  <c r="VQM10" i="27"/>
  <c r="VQO10" i="27"/>
  <c r="VQQ10" i="27"/>
  <c r="VQS10" i="27"/>
  <c r="VQU10" i="27"/>
  <c r="VQW10" i="27"/>
  <c r="VQY10" i="27"/>
  <c r="VRA10" i="27"/>
  <c r="VRC10" i="27"/>
  <c r="VRE10" i="27"/>
  <c r="VRG10" i="27"/>
  <c r="VRI10" i="27"/>
  <c r="VRK10" i="27"/>
  <c r="VRM10" i="27"/>
  <c r="VRO10" i="27"/>
  <c r="VRQ10" i="27"/>
  <c r="VRS10" i="27"/>
  <c r="VRU10" i="27"/>
  <c r="VRW10" i="27"/>
  <c r="VRY10" i="27"/>
  <c r="VSA10" i="27"/>
  <c r="VSC10" i="27"/>
  <c r="VSE10" i="27"/>
  <c r="VSG10" i="27"/>
  <c r="VSI10" i="27"/>
  <c r="VSK10" i="27"/>
  <c r="VSM10" i="27"/>
  <c r="VSO10" i="27"/>
  <c r="VSQ10" i="27"/>
  <c r="VSS10" i="27"/>
  <c r="VSU10" i="27"/>
  <c r="VSW10" i="27"/>
  <c r="VSY10" i="27"/>
  <c r="VTA10" i="27"/>
  <c r="VTC10" i="27"/>
  <c r="VTE10" i="27"/>
  <c r="VTG10" i="27"/>
  <c r="VTI10" i="27"/>
  <c r="VTK10" i="27"/>
  <c r="VTM10" i="27"/>
  <c r="VTO10" i="27"/>
  <c r="VTQ10" i="27"/>
  <c r="VTS10" i="27"/>
  <c r="VTU10" i="27"/>
  <c r="VTW10" i="27"/>
  <c r="VTY10" i="27"/>
  <c r="VUA10" i="27"/>
  <c r="VUC10" i="27"/>
  <c r="VUE10" i="27"/>
  <c r="VUG10" i="27"/>
  <c r="VUI10" i="27"/>
  <c r="VUK10" i="27"/>
  <c r="VUM10" i="27"/>
  <c r="VUO10" i="27"/>
  <c r="VUQ10" i="27"/>
  <c r="VUS10" i="27"/>
  <c r="VUU10" i="27"/>
  <c r="VUW10" i="27"/>
  <c r="VUY10" i="27"/>
  <c r="VVA10" i="27"/>
  <c r="VVC10" i="27"/>
  <c r="VVE10" i="27"/>
  <c r="VVG10" i="27"/>
  <c r="VVI10" i="27"/>
  <c r="VVK10" i="27"/>
  <c r="VVM10" i="27"/>
  <c r="VVO10" i="27"/>
  <c r="VVQ10" i="27"/>
  <c r="VVS10" i="27"/>
  <c r="VVU10" i="27"/>
  <c r="VVW10" i="27"/>
  <c r="VVY10" i="27"/>
  <c r="VWA10" i="27"/>
  <c r="VWC10" i="27"/>
  <c r="VWE10" i="27"/>
  <c r="VWG10" i="27"/>
  <c r="VWI10" i="27"/>
  <c r="VWK10" i="27"/>
  <c r="VWM10" i="27"/>
  <c r="VWO10" i="27"/>
  <c r="VWQ10" i="27"/>
  <c r="VWS10" i="27"/>
  <c r="VWU10" i="27"/>
  <c r="VWW10" i="27"/>
  <c r="VWY10" i="27"/>
  <c r="VXA10" i="27"/>
  <c r="VXC10" i="27"/>
  <c r="VXE10" i="27"/>
  <c r="VXG10" i="27"/>
  <c r="VXI10" i="27"/>
  <c r="VXK10" i="27"/>
  <c r="VXM10" i="27"/>
  <c r="VXO10" i="27"/>
  <c r="VXQ10" i="27"/>
  <c r="VXS10" i="27"/>
  <c r="VXU10" i="27"/>
  <c r="VXW10" i="27"/>
  <c r="VXY10" i="27"/>
  <c r="VYA10" i="27"/>
  <c r="VYC10" i="27"/>
  <c r="VYE10" i="27"/>
  <c r="VYG10" i="27"/>
  <c r="VYI10" i="27"/>
  <c r="VYK10" i="27"/>
  <c r="VYM10" i="27"/>
  <c r="VYO10" i="27"/>
  <c r="VYQ10" i="27"/>
  <c r="VYS10" i="27"/>
  <c r="VYU10" i="27"/>
  <c r="VYW10" i="27"/>
  <c r="VYY10" i="27"/>
  <c r="VZA10" i="27"/>
  <c r="VZC10" i="27"/>
  <c r="VZE10" i="27"/>
  <c r="VZG10" i="27"/>
  <c r="VZI10" i="27"/>
  <c r="VZK10" i="27"/>
  <c r="VZM10" i="27"/>
  <c r="VZO10" i="27"/>
  <c r="VZQ10" i="27"/>
  <c r="VZS10" i="27"/>
  <c r="VZU10" i="27"/>
  <c r="VZW10" i="27"/>
  <c r="VZY10" i="27"/>
  <c r="WAA10" i="27"/>
  <c r="WAC10" i="27"/>
  <c r="WAE10" i="27"/>
  <c r="WAG10" i="27"/>
  <c r="WAI10" i="27"/>
  <c r="WAK10" i="27"/>
  <c r="WAM10" i="27"/>
  <c r="WAO10" i="27"/>
  <c r="WAQ10" i="27"/>
  <c r="WAS10" i="27"/>
  <c r="WAU10" i="27"/>
  <c r="WAW10" i="27"/>
  <c r="WAY10" i="27"/>
  <c r="WBA10" i="27"/>
  <c r="WBC10" i="27"/>
  <c r="WBE10" i="27"/>
  <c r="WBG10" i="27"/>
  <c r="WBI10" i="27"/>
  <c r="WBK10" i="27"/>
  <c r="WBM10" i="27"/>
  <c r="WBO10" i="27"/>
  <c r="WBQ10" i="27"/>
  <c r="WBS10" i="27"/>
  <c r="WBU10" i="27"/>
  <c r="WBW10" i="27"/>
  <c r="WBY10" i="27"/>
  <c r="WCA10" i="27"/>
  <c r="WCC10" i="27"/>
  <c r="WCE10" i="27"/>
  <c r="WCG10" i="27"/>
  <c r="WCI10" i="27"/>
  <c r="WCK10" i="27"/>
  <c r="WCM10" i="27"/>
  <c r="WCO10" i="27"/>
  <c r="WCQ10" i="27"/>
  <c r="WCS10" i="27"/>
  <c r="WCU10" i="27"/>
  <c r="WCW10" i="27"/>
  <c r="WCY10" i="27"/>
  <c r="WDA10" i="27"/>
  <c r="WDC10" i="27"/>
  <c r="WDE10" i="27"/>
  <c r="WDG10" i="27"/>
  <c r="WDI10" i="27"/>
  <c r="WDK10" i="27"/>
  <c r="WDM10" i="27"/>
  <c r="WDO10" i="27"/>
  <c r="WDQ10" i="27"/>
  <c r="WDS10" i="27"/>
  <c r="WDU10" i="27"/>
  <c r="WDW10" i="27"/>
  <c r="WDY10" i="27"/>
  <c r="WEA10" i="27"/>
  <c r="WEC10" i="27"/>
  <c r="WEE10" i="27"/>
  <c r="WEG10" i="27"/>
  <c r="WEI10" i="27"/>
  <c r="WEK10" i="27"/>
  <c r="WEM10" i="27"/>
  <c r="WEO10" i="27"/>
  <c r="WEQ10" i="27"/>
  <c r="WES10" i="27"/>
  <c r="WEU10" i="27"/>
  <c r="WEW10" i="27"/>
  <c r="WEY10" i="27"/>
  <c r="WFA10" i="27"/>
  <c r="WFC10" i="27"/>
  <c r="WFE10" i="27"/>
  <c r="WFG10" i="27"/>
  <c r="WFI10" i="27"/>
  <c r="WFK10" i="27"/>
  <c r="WFM10" i="27"/>
  <c r="WFO10" i="27"/>
  <c r="WFQ10" i="27"/>
  <c r="WFS10" i="27"/>
  <c r="WFU10" i="27"/>
  <c r="WFW10" i="27"/>
  <c r="WFY10" i="27"/>
  <c r="WGA10" i="27"/>
  <c r="WGC10" i="27"/>
  <c r="WGE10" i="27"/>
  <c r="WGG10" i="27"/>
  <c r="WGI10" i="27"/>
  <c r="WGK10" i="27"/>
  <c r="WGM10" i="27"/>
  <c r="WGO10" i="27"/>
  <c r="WGQ10" i="27"/>
  <c r="WGS10" i="27"/>
  <c r="WGU10" i="27"/>
  <c r="WGW10" i="27"/>
  <c r="WGY10" i="27"/>
  <c r="WHA10" i="27"/>
  <c r="WHC10" i="27"/>
  <c r="WHE10" i="27"/>
  <c r="WHG10" i="27"/>
  <c r="WHI10" i="27"/>
  <c r="WHK10" i="27"/>
  <c r="WHM10" i="27"/>
  <c r="WHO10" i="27"/>
  <c r="WHQ10" i="27"/>
  <c r="WHS10" i="27"/>
  <c r="WHU10" i="27"/>
  <c r="WHW10" i="27"/>
  <c r="WHY10" i="27"/>
  <c r="WIA10" i="27"/>
  <c r="WIC10" i="27"/>
  <c r="WIE10" i="27"/>
  <c r="WIG10" i="27"/>
  <c r="WII10" i="27"/>
  <c r="WIK10" i="27"/>
  <c r="WIM10" i="27"/>
  <c r="WIO10" i="27"/>
  <c r="WIQ10" i="27"/>
  <c r="WIS10" i="27"/>
  <c r="WIU10" i="27"/>
  <c r="WIW10" i="27"/>
  <c r="WIY10" i="27"/>
  <c r="WJA10" i="27"/>
  <c r="WJC10" i="27"/>
  <c r="WJE10" i="27"/>
  <c r="WJG10" i="27"/>
  <c r="WJI10" i="27"/>
  <c r="WJK10" i="27"/>
  <c r="WJM10" i="27"/>
  <c r="WJO10" i="27"/>
  <c r="WJQ10" i="27"/>
  <c r="WJS10" i="27"/>
  <c r="WJU10" i="27"/>
  <c r="WJW10" i="27"/>
  <c r="WJY10" i="27"/>
  <c r="WKA10" i="27"/>
  <c r="WKC10" i="27"/>
  <c r="WKE10" i="27"/>
  <c r="WKG10" i="27"/>
  <c r="WKI10" i="27"/>
  <c r="WKK10" i="27"/>
  <c r="WKM10" i="27"/>
  <c r="WKO10" i="27"/>
  <c r="WKQ10" i="27"/>
  <c r="WKS10" i="27"/>
  <c r="WKU10" i="27"/>
  <c r="WKW10" i="27"/>
  <c r="WKY10" i="27"/>
  <c r="WLA10" i="27"/>
  <c r="WLC10" i="27"/>
  <c r="WLE10" i="27"/>
  <c r="WLG10" i="27"/>
  <c r="WLI10" i="27"/>
  <c r="WLK10" i="27"/>
  <c r="WLM10" i="27"/>
  <c r="WLO10" i="27"/>
  <c r="WLQ10" i="27"/>
  <c r="WLS10" i="27"/>
  <c r="WLU10" i="27"/>
  <c r="WLW10" i="27"/>
  <c r="WLY10" i="27"/>
  <c r="WMA10" i="27"/>
  <c r="WMC10" i="27"/>
  <c r="WME10" i="27"/>
  <c r="WMG10" i="27"/>
  <c r="WMI10" i="27"/>
  <c r="WMK10" i="27"/>
  <c r="WMM10" i="27"/>
  <c r="WMO10" i="27"/>
  <c r="WMQ10" i="27"/>
  <c r="WMS10" i="27"/>
  <c r="WMU10" i="27"/>
  <c r="WMW10" i="27"/>
  <c r="WMY10" i="27"/>
  <c r="WNA10" i="27"/>
  <c r="WNC10" i="27"/>
  <c r="WNE10" i="27"/>
  <c r="WNG10" i="27"/>
  <c r="WNI10" i="27"/>
  <c r="WNK10" i="27"/>
  <c r="WNM10" i="27"/>
  <c r="WNO10" i="27"/>
  <c r="WNQ10" i="27"/>
  <c r="WNS10" i="27"/>
  <c r="WNU10" i="27"/>
  <c r="WNW10" i="27"/>
  <c r="WNY10" i="27"/>
  <c r="WOA10" i="27"/>
  <c r="WOC10" i="27"/>
  <c r="WOE10" i="27"/>
  <c r="WOG10" i="27"/>
  <c r="WOI10" i="27"/>
  <c r="WOK10" i="27"/>
  <c r="WOM10" i="27"/>
  <c r="WOO10" i="27"/>
  <c r="WOQ10" i="27"/>
  <c r="WOS10" i="27"/>
  <c r="WOU10" i="27"/>
  <c r="WOW10" i="27"/>
  <c r="WOY10" i="27"/>
  <c r="WPA10" i="27"/>
  <c r="WPC10" i="27"/>
  <c r="WPE10" i="27"/>
  <c r="WPG10" i="27"/>
  <c r="WPI10" i="27"/>
  <c r="WPK10" i="27"/>
  <c r="WPM10" i="27"/>
  <c r="WPO10" i="27"/>
  <c r="WPQ10" i="27"/>
  <c r="WPS10" i="27"/>
  <c r="WPU10" i="27"/>
  <c r="WPW10" i="27"/>
  <c r="WPY10" i="27"/>
  <c r="WQA10" i="27"/>
  <c r="WQC10" i="27"/>
  <c r="WQE10" i="27"/>
  <c r="WQG10" i="27"/>
  <c r="WQI10" i="27"/>
  <c r="WQK10" i="27"/>
  <c r="WQM10" i="27"/>
  <c r="WQO10" i="27"/>
  <c r="WQQ10" i="27"/>
  <c r="WQS10" i="27"/>
  <c r="WQU10" i="27"/>
  <c r="WQW10" i="27"/>
  <c r="WQY10" i="27"/>
  <c r="WRA10" i="27"/>
  <c r="WRC10" i="27"/>
  <c r="WRE10" i="27"/>
  <c r="WRG10" i="27"/>
  <c r="WRI10" i="27"/>
  <c r="WRK10" i="27"/>
  <c r="WRM10" i="27"/>
  <c r="WRO10" i="27"/>
  <c r="WRQ10" i="27"/>
  <c r="WRS10" i="27"/>
  <c r="WRU10" i="27"/>
  <c r="WRW10" i="27"/>
  <c r="WRY10" i="27"/>
  <c r="WSA10" i="27"/>
  <c r="WSC10" i="27"/>
  <c r="WSE10" i="27"/>
  <c r="WSG10" i="27"/>
  <c r="WSI10" i="27"/>
  <c r="WSK10" i="27"/>
  <c r="WSM10" i="27"/>
  <c r="WSO10" i="27"/>
  <c r="WSQ10" i="27"/>
  <c r="WSS10" i="27"/>
  <c r="WSU10" i="27"/>
  <c r="WSW10" i="27"/>
  <c r="WSY10" i="27"/>
  <c r="WTA10" i="27"/>
  <c r="WTC10" i="27"/>
  <c r="WTE10" i="27"/>
  <c r="WTG10" i="27"/>
  <c r="WTI10" i="27"/>
  <c r="WTK10" i="27"/>
  <c r="WTM10" i="27"/>
  <c r="WTO10" i="27"/>
  <c r="WTQ10" i="27"/>
  <c r="WTS10" i="27"/>
  <c r="WTU10" i="27"/>
  <c r="WTW10" i="27"/>
  <c r="WTY10" i="27"/>
  <c r="WUA10" i="27"/>
  <c r="WUC10" i="27"/>
  <c r="WUE10" i="27"/>
  <c r="WUG10" i="27"/>
  <c r="WUI10" i="27"/>
  <c r="WUK10" i="27"/>
  <c r="WUM10" i="27"/>
  <c r="WUO10" i="27"/>
  <c r="WUQ10" i="27"/>
  <c r="WUS10" i="27"/>
  <c r="WUU10" i="27"/>
  <c r="WUW10" i="27"/>
  <c r="WUY10" i="27"/>
  <c r="WVA10" i="27"/>
  <c r="WVC10" i="27"/>
  <c r="WVE10" i="27"/>
  <c r="WVG10" i="27"/>
  <c r="WVI10" i="27"/>
  <c r="WVK10" i="27"/>
  <c r="WVM10" i="27"/>
  <c r="WVO10" i="27"/>
  <c r="WVQ10" i="27"/>
  <c r="WVS10" i="27"/>
  <c r="WVU10" i="27"/>
  <c r="WVW10" i="27"/>
  <c r="WVY10" i="27"/>
  <c r="WWA10" i="27"/>
  <c r="WWC10" i="27"/>
  <c r="WWE10" i="27"/>
  <c r="WWG10" i="27"/>
  <c r="WWI10" i="27"/>
  <c r="WWK10" i="27"/>
  <c r="WWM10" i="27"/>
  <c r="WWO10" i="27"/>
  <c r="WWQ10" i="27"/>
  <c r="WWS10" i="27"/>
  <c r="WWU10" i="27"/>
  <c r="WWW10" i="27"/>
  <c r="WWY10" i="27"/>
  <c r="WXA10" i="27"/>
  <c r="WXC10" i="27"/>
  <c r="WXE10" i="27"/>
  <c r="WXG10" i="27"/>
  <c r="WXI10" i="27"/>
  <c r="WXK10" i="27"/>
  <c r="WXM10" i="27"/>
  <c r="WXO10" i="27"/>
  <c r="WXQ10" i="27"/>
  <c r="WXS10" i="27"/>
  <c r="WXU10" i="27"/>
  <c r="WXW10" i="27"/>
  <c r="WXY10" i="27"/>
  <c r="WYA10" i="27"/>
  <c r="WYC10" i="27"/>
  <c r="WYE10" i="27"/>
  <c r="WYG10" i="27"/>
  <c r="WYI10" i="27"/>
  <c r="WYK10" i="27"/>
  <c r="WYM10" i="27"/>
  <c r="WYO10" i="27"/>
  <c r="WYQ10" i="27"/>
  <c r="WYS10" i="27"/>
  <c r="WYU10" i="27"/>
  <c r="WYW10" i="27"/>
  <c r="WYY10" i="27"/>
  <c r="WZA10" i="27"/>
  <c r="WZC10" i="27"/>
  <c r="WZE10" i="27"/>
  <c r="WZG10" i="27"/>
  <c r="WZI10" i="27"/>
  <c r="WZK10" i="27"/>
  <c r="WZM10" i="27"/>
  <c r="WZO10" i="27"/>
  <c r="WZQ10" i="27"/>
  <c r="WZS10" i="27"/>
  <c r="WZU10" i="27"/>
  <c r="WZW10" i="27"/>
  <c r="WZY10" i="27"/>
  <c r="XAA10" i="27"/>
  <c r="XAC10" i="27"/>
  <c r="XAE10" i="27"/>
  <c r="XAG10" i="27"/>
  <c r="XAI10" i="27"/>
  <c r="XAK10" i="27"/>
  <c r="XAM10" i="27"/>
  <c r="XAO10" i="27"/>
  <c r="XAQ10" i="27"/>
  <c r="XAS10" i="27"/>
  <c r="XAU10" i="27"/>
  <c r="XAW10" i="27"/>
  <c r="XAY10" i="27"/>
  <c r="XBA10" i="27"/>
  <c r="XBC10" i="27"/>
  <c r="XBE10" i="27"/>
  <c r="XBG10" i="27"/>
  <c r="XBI10" i="27"/>
  <c r="XBK10" i="27"/>
  <c r="XBM10" i="27"/>
  <c r="XBO10" i="27"/>
  <c r="XBQ10" i="27"/>
  <c r="XBS10" i="27"/>
  <c r="XBU10" i="27"/>
  <c r="XBW10" i="27"/>
  <c r="XBY10" i="27"/>
  <c r="XCA10" i="27"/>
  <c r="XCC10" i="27"/>
  <c r="XCE10" i="27"/>
  <c r="XCG10" i="27"/>
  <c r="XCI10" i="27"/>
  <c r="XCK10" i="27"/>
  <c r="XCM10" i="27"/>
  <c r="XCO10" i="27"/>
  <c r="XCQ10" i="27"/>
  <c r="XCS10" i="27"/>
  <c r="XCU10" i="27"/>
  <c r="XCW10" i="27"/>
  <c r="XCY10" i="27"/>
  <c r="XDA10" i="27"/>
  <c r="XDC10" i="27"/>
  <c r="XDE10" i="27"/>
  <c r="XDG10" i="27"/>
  <c r="XDI10" i="27"/>
  <c r="XDK10" i="27"/>
  <c r="XDM10" i="27"/>
  <c r="XDO10" i="27"/>
  <c r="XDQ10" i="27"/>
  <c r="XDS10" i="27"/>
  <c r="XDU10" i="27"/>
  <c r="XDW10" i="27"/>
  <c r="XDY10" i="27"/>
  <c r="XEA10" i="27"/>
  <c r="XEC10" i="27"/>
  <c r="XEE10" i="27"/>
  <c r="XEG10" i="27"/>
  <c r="XEI10" i="27"/>
  <c r="XEK10" i="27"/>
  <c r="XEM10" i="27"/>
  <c r="XEO10" i="27"/>
  <c r="XEQ10" i="27"/>
  <c r="XES10" i="27"/>
  <c r="XEU10" i="27"/>
  <c r="XEW10" i="27"/>
  <c r="XEY10" i="27"/>
  <c r="XFA10" i="27"/>
  <c r="XFC10" i="27"/>
  <c r="E10" i="27"/>
  <c r="Q9" i="27" l="1"/>
  <c r="O10" i="27"/>
  <c r="S9" i="27" l="1"/>
  <c r="Q10" i="27"/>
  <c r="E5" i="27"/>
  <c r="G4" i="27"/>
  <c r="C9" i="4"/>
  <c r="U9" i="27" l="1"/>
  <c r="S10" i="27"/>
  <c r="E6" i="27"/>
  <c r="E12" i="27" s="1"/>
  <c r="G5" i="27"/>
  <c r="I4" i="27"/>
  <c r="E16" i="27" l="1"/>
  <c r="E24" i="27" s="1"/>
  <c r="E27" i="27" s="1"/>
  <c r="U10" i="27"/>
  <c r="W9" i="27"/>
  <c r="G6" i="27"/>
  <c r="G12" i="27" s="1"/>
  <c r="I5" i="27"/>
  <c r="K4" i="27"/>
  <c r="M16" i="27" l="1"/>
  <c r="M18" i="27" s="1"/>
  <c r="AA16" i="27"/>
  <c r="AA18" i="27" s="1"/>
  <c r="E18" i="27"/>
  <c r="U16" i="27"/>
  <c r="U18" i="27" s="1"/>
  <c r="AG16" i="27"/>
  <c r="AG18" i="27" s="1"/>
  <c r="Y16" i="27"/>
  <c r="Y18" i="27" s="1"/>
  <c r="W16" i="27"/>
  <c r="W18" i="27" s="1"/>
  <c r="AC16" i="27"/>
  <c r="AC18" i="27" s="1"/>
  <c r="S16" i="27"/>
  <c r="S18" i="27" s="1"/>
  <c r="K16" i="27"/>
  <c r="K18" i="27" s="1"/>
  <c r="I16" i="27"/>
  <c r="I18" i="27" s="1"/>
  <c r="G16" i="27"/>
  <c r="G18" i="27" s="1"/>
  <c r="G20" i="27" s="1"/>
  <c r="Q16" i="27"/>
  <c r="Q18" i="27" s="1"/>
  <c r="O16" i="27"/>
  <c r="O18" i="27" s="1"/>
  <c r="AE16" i="27"/>
  <c r="AE18" i="27" s="1"/>
  <c r="W10" i="27"/>
  <c r="Y9" i="27"/>
  <c r="I6" i="27"/>
  <c r="I12" i="27" s="1"/>
  <c r="K5" i="27"/>
  <c r="M4" i="27"/>
  <c r="G22" i="27" l="1"/>
  <c r="E20" i="27"/>
  <c r="E22" i="27"/>
  <c r="Y10" i="27"/>
  <c r="AA9" i="27"/>
  <c r="I20" i="27"/>
  <c r="I22" i="27"/>
  <c r="K6" i="27"/>
  <c r="K12" i="27" s="1"/>
  <c r="K22" i="27" s="1"/>
  <c r="M5" i="27"/>
  <c r="M6" i="27" s="1"/>
  <c r="M12" i="27" s="1"/>
  <c r="M22" i="27" s="1"/>
  <c r="O4" i="27"/>
  <c r="AA10" i="27" l="1"/>
  <c r="AC9" i="27"/>
  <c r="K20" i="27"/>
  <c r="M20" i="27"/>
  <c r="O5" i="27"/>
  <c r="Q4" i="27"/>
  <c r="AC10" i="27" l="1"/>
  <c r="AE9" i="27"/>
  <c r="O6" i="27"/>
  <c r="O12" i="27" s="1"/>
  <c r="S4" i="27"/>
  <c r="Q5" i="27"/>
  <c r="Q6" i="27" s="1"/>
  <c r="Q12" i="27" s="1"/>
  <c r="Q22" i="27" s="1"/>
  <c r="AE10" i="27" l="1"/>
  <c r="AG9" i="27"/>
  <c r="AG10" i="27" s="1"/>
  <c r="O20" i="27"/>
  <c r="O22" i="27"/>
  <c r="Q20" i="27"/>
  <c r="U4" i="27"/>
  <c r="S5" i="27"/>
  <c r="S6" i="27" l="1"/>
  <c r="S12" i="27" s="1"/>
  <c r="S22" i="27" s="1"/>
  <c r="U5" i="27"/>
  <c r="U6" i="27" s="1"/>
  <c r="U12" i="27" s="1"/>
  <c r="U22" i="27" s="1"/>
  <c r="W4" i="27"/>
  <c r="S20" i="27" l="1"/>
  <c r="U20" i="27"/>
  <c r="W5" i="27"/>
  <c r="Y4" i="27"/>
  <c r="W6" i="27"/>
  <c r="W12" i="27" s="1"/>
  <c r="W22" i="27" s="1"/>
  <c r="W20" i="27" l="1"/>
  <c r="Y5" i="27"/>
  <c r="AA4" i="27"/>
  <c r="Y6" i="27" l="1"/>
  <c r="Y12" i="27" s="1"/>
  <c r="Y22" i="27" s="1"/>
  <c r="AA5" i="27"/>
  <c r="AA6" i="27" s="1"/>
  <c r="AA12" i="27" s="1"/>
  <c r="AA22" i="27" s="1"/>
  <c r="AC4" i="27"/>
  <c r="Y20" i="27" l="1"/>
  <c r="AA20" i="27"/>
  <c r="AC5" i="27"/>
  <c r="AC6" i="27" s="1"/>
  <c r="AC12" i="27" s="1"/>
  <c r="AC22" i="27" s="1"/>
  <c r="AE4" i="27"/>
  <c r="AC20" i="27" l="1"/>
  <c r="AG4" i="27"/>
  <c r="AE5" i="27"/>
  <c r="AE6" i="27" l="1"/>
  <c r="AE12" i="27" s="1"/>
  <c r="AG5" i="27"/>
  <c r="AG6" i="27" s="1"/>
  <c r="AG12" i="27" s="1"/>
  <c r="AG22" i="27" s="1"/>
  <c r="AE20" i="27" l="1"/>
  <c r="AE22" i="27"/>
  <c r="AG20" i="27"/>
  <c r="T9" i="4" l="1"/>
  <c r="A41" i="7"/>
  <c r="AF624" i="3" l="1"/>
  <c r="E41" i="7" s="1"/>
  <c r="G9" i="4"/>
  <c r="E83" i="4"/>
  <c r="H83" i="4"/>
  <c r="Z800" i="3" l="1"/>
  <c r="AF623" i="3"/>
  <c r="E40" i="7" s="1"/>
  <c r="E66" i="4"/>
  <c r="S66" i="4" l="1"/>
  <c r="F4" i="8"/>
  <c r="F5" i="8" s="1"/>
  <c r="T722" i="3"/>
  <c r="T724" i="3"/>
  <c r="T723" i="3"/>
  <c r="F6" i="8" l="1"/>
  <c r="I18" i="4"/>
  <c r="E53" i="4"/>
  <c r="E95" i="4" l="1"/>
  <c r="E94" i="4"/>
  <c r="E93" i="4"/>
  <c r="E92" i="4"/>
  <c r="E91" i="4"/>
  <c r="E90" i="4"/>
  <c r="E89" i="4"/>
  <c r="E86" i="4"/>
  <c r="E84" i="4"/>
  <c r="E80" i="4"/>
  <c r="E79" i="4"/>
  <c r="E74" i="4"/>
  <c r="E65" i="4"/>
  <c r="E61" i="4"/>
  <c r="E60" i="4"/>
  <c r="E57" i="4"/>
  <c r="E50" i="4"/>
  <c r="E49" i="4"/>
  <c r="E48" i="4"/>
  <c r="E45" i="4"/>
  <c r="E41" i="4"/>
  <c r="E40" i="4"/>
  <c r="E27" i="4"/>
  <c r="E25" i="4"/>
  <c r="E21" i="4"/>
  <c r="E20" i="4"/>
  <c r="E19" i="4"/>
  <c r="F4" i="4"/>
  <c r="F9" i="4" s="1"/>
  <c r="E9" i="4" s="1"/>
  <c r="T22" i="15"/>
  <c r="AK327" i="20" l="1"/>
  <c r="AP282" i="20"/>
  <c r="AP284" i="20" s="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S40" i="7"/>
  <c r="A40" i="7"/>
  <c r="E33" i="7"/>
  <c r="E32" i="7"/>
  <c r="E31" i="7"/>
  <c r="E30" i="7"/>
  <c r="G30" i="7" s="1"/>
  <c r="I30" i="7" s="1"/>
  <c r="K30" i="7" s="1"/>
  <c r="M30" i="7" s="1"/>
  <c r="O30" i="7" s="1"/>
  <c r="Q30" i="7" s="1"/>
  <c r="S30" i="7" s="1"/>
  <c r="U30" i="7" s="1"/>
  <c r="W30" i="7" s="1"/>
  <c r="Y30" i="7" s="1"/>
  <c r="AA30" i="7" s="1"/>
  <c r="AC30" i="7" s="1"/>
  <c r="AE30" i="7" s="1"/>
  <c r="AG30" i="7" s="1"/>
  <c r="E29" i="7"/>
  <c r="O29" i="7" s="1"/>
  <c r="E28" i="7"/>
  <c r="Y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7" i="8"/>
  <c r="J11" i="8"/>
  <c r="J15" i="8"/>
  <c r="J16" i="8"/>
  <c r="J17" i="8"/>
  <c r="J18" i="8"/>
  <c r="J19" i="8"/>
  <c r="J20" i="8"/>
  <c r="J21" i="8"/>
  <c r="J22" i="8"/>
  <c r="J23" i="8"/>
  <c r="J24" i="8"/>
  <c r="J25" i="8"/>
  <c r="J26" i="8"/>
  <c r="J27" i="8"/>
  <c r="J28" i="8"/>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DX601" i="3" s="1"/>
  <c r="BN602" i="3"/>
  <c r="DX602" i="3" s="1"/>
  <c r="BN603" i="3"/>
  <c r="BN604" i="3"/>
  <c r="DX604" i="3" s="1"/>
  <c r="BN605" i="3"/>
  <c r="DX605" i="3" s="1"/>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BS604" i="3"/>
  <c r="EC604" i="3" s="1"/>
  <c r="BS605" i="3"/>
  <c r="EC605" i="3" s="1"/>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EH598" i="3" s="1"/>
  <c r="BX599" i="3"/>
  <c r="BX600" i="3"/>
  <c r="BX601" i="3"/>
  <c r="BX602" i="3"/>
  <c r="BX603" i="3"/>
  <c r="BX604" i="3"/>
  <c r="EH604" i="3" s="1"/>
  <c r="BX605" i="3"/>
  <c r="EH605" i="3" s="1"/>
  <c r="BX606" i="3"/>
  <c r="EH606" i="3" s="1"/>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EM598" i="3" s="1"/>
  <c r="CC599" i="3"/>
  <c r="CC600" i="3"/>
  <c r="EM600" i="3" s="1"/>
  <c r="CC601" i="3"/>
  <c r="EM601" i="3" s="1"/>
  <c r="CC602" i="3"/>
  <c r="EM602" i="3" s="1"/>
  <c r="CC603" i="3"/>
  <c r="CC604" i="3"/>
  <c r="CC605" i="3"/>
  <c r="CC606" i="3"/>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M25" i="21"/>
  <c r="S25" i="21" s="1"/>
  <c r="M26" i="21"/>
  <c r="M27" i="21"/>
  <c r="S27" i="21" s="1"/>
  <c r="M28" i="2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D104" i="11" s="1"/>
  <c r="B101" i="11"/>
  <c r="D101" i="11" s="1"/>
  <c r="B102" i="11"/>
  <c r="D102" i="11" s="1"/>
  <c r="B103" i="11"/>
  <c r="D103" i="11" s="1"/>
  <c r="B104" i="11"/>
  <c r="C85" i="11"/>
  <c r="D85" i="11" s="1"/>
  <c r="C86" i="11"/>
  <c r="D86" i="11" s="1"/>
  <c r="C87" i="11"/>
  <c r="D87" i="11" s="1"/>
  <c r="C88" i="11"/>
  <c r="D88" i="11" s="1"/>
  <c r="C89" i="11"/>
  <c r="D89" i="11" s="1"/>
  <c r="C90" i="11"/>
  <c r="C91" i="11"/>
  <c r="C92" i="11"/>
  <c r="C93" i="11"/>
  <c r="C94" i="11"/>
  <c r="C95" i="11"/>
  <c r="C96" i="11"/>
  <c r="B85" i="11"/>
  <c r="B86" i="11"/>
  <c r="B87" i="11"/>
  <c r="B88" i="11"/>
  <c r="B89" i="11"/>
  <c r="B90" i="11"/>
  <c r="B91" i="11"/>
  <c r="B92" i="11"/>
  <c r="D92" i="11" s="1"/>
  <c r="B93" i="11"/>
  <c r="D93" i="11" s="1"/>
  <c r="B94" i="11"/>
  <c r="D94" i="11" s="1"/>
  <c r="B95" i="11"/>
  <c r="D95" i="11" s="1"/>
  <c r="B96" i="11"/>
  <c r="D96" i="11" s="1"/>
  <c r="A70" i="11"/>
  <c r="C67" i="11"/>
  <c r="C71" i="11" s="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s="1"/>
  <c r="K68" i="7" s="1"/>
  <c r="M68" i="7" s="1"/>
  <c r="O68" i="7" s="1"/>
  <c r="Q68" i="7" s="1"/>
  <c r="S68" i="7" s="1"/>
  <c r="U68" i="7" s="1"/>
  <c r="W68" i="7" s="1"/>
  <c r="Y68" i="7" s="1"/>
  <c r="AA68" i="7" s="1"/>
  <c r="AC68" i="7" s="1"/>
  <c r="AE68" i="7" s="1"/>
  <c r="AG68" i="7" s="1"/>
  <c r="G69" i="7"/>
  <c r="I69" i="7"/>
  <c r="K69" i="7"/>
  <c r="M69" i="7"/>
  <c r="O69" i="7"/>
  <c r="Q69" i="7"/>
  <c r="S69" i="7" s="1"/>
  <c r="U69" i="7" s="1"/>
  <c r="W69" i="7" s="1"/>
  <c r="Y69" i="7" s="1"/>
  <c r="AA69" i="7" s="1"/>
  <c r="AC69" i="7" s="1"/>
  <c r="AE69" i="7" s="1"/>
  <c r="AG69" i="7" s="1"/>
  <c r="G54" i="7"/>
  <c r="I54" i="7"/>
  <c r="K54" i="7"/>
  <c r="M54" i="7"/>
  <c r="O54" i="7"/>
  <c r="Q54" i="7"/>
  <c r="S54" i="7"/>
  <c r="U54" i="7"/>
  <c r="W54" i="7"/>
  <c r="Y54" i="7"/>
  <c r="AA54" i="7"/>
  <c r="AC54" i="7"/>
  <c r="AE54" i="7" s="1"/>
  <c r="AG54" i="7" s="1"/>
  <c r="G55" i="7"/>
  <c r="I55" i="7"/>
  <c r="K55" i="7"/>
  <c r="M55" i="7"/>
  <c r="O55" i="7" s="1"/>
  <c r="Q55" i="7" s="1"/>
  <c r="S55" i="7" s="1"/>
  <c r="U55" i="7" s="1"/>
  <c r="W55" i="7" s="1"/>
  <c r="Y55" i="7" s="1"/>
  <c r="AA55" i="7" s="1"/>
  <c r="AC55" i="7" s="1"/>
  <c r="AE55" i="7" s="1"/>
  <c r="AG55" i="7" s="1"/>
  <c r="G56" i="7"/>
  <c r="G58" i="7" s="1"/>
  <c r="I56" i="7"/>
  <c r="I58" i="7" s="1"/>
  <c r="K56" i="7"/>
  <c r="M56" i="7"/>
  <c r="O56" i="7" s="1"/>
  <c r="Q56" i="7" s="1"/>
  <c r="S56" i="7" s="1"/>
  <c r="U56" i="7" s="1"/>
  <c r="W56" i="7" s="1"/>
  <c r="Y56" i="7" s="1"/>
  <c r="AA56" i="7" s="1"/>
  <c r="AC56" i="7" s="1"/>
  <c r="AE56" i="7" s="1"/>
  <c r="AG56" i="7" s="1"/>
  <c r="G57" i="7"/>
  <c r="I57" i="7"/>
  <c r="K57" i="7"/>
  <c r="M57" i="7"/>
  <c r="O57" i="7"/>
  <c r="Q57" i="7"/>
  <c r="S57" i="7"/>
  <c r="U57" i="7"/>
  <c r="W57" i="7"/>
  <c r="Y57" i="7"/>
  <c r="AA57" i="7" s="1"/>
  <c r="AC57" i="7" s="1"/>
  <c r="AE57" i="7" s="1"/>
  <c r="AG57" i="7" s="1"/>
  <c r="G53" i="7"/>
  <c r="I53" i="7"/>
  <c r="K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B100" i="4"/>
  <c r="R100" i="4"/>
  <c r="AQ109" i="20"/>
  <c r="AQ113"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BA665" i="3"/>
  <c r="BA663" i="3"/>
  <c r="X721" i="3"/>
  <c r="AH721" i="3"/>
  <c r="BA666"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T63" i="4" s="1"/>
  <c r="H63" i="13" s="1"/>
  <c r="R10" i="4"/>
  <c r="R91" i="4"/>
  <c r="R84" i="4"/>
  <c r="AI7" i="15"/>
  <c r="B59" i="4"/>
  <c r="C80" i="1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13" s="1"/>
  <c r="B80" i="4"/>
  <c r="A76" i="13"/>
  <c r="A61" i="13"/>
  <c r="A37" i="13"/>
  <c r="A25" i="13"/>
  <c r="A103" i="13"/>
  <c r="A95" i="13"/>
  <c r="A94" i="13"/>
  <c r="A93" i="13"/>
  <c r="B8" i="8"/>
  <c r="B9" i="8"/>
  <c r="B11" i="8"/>
  <c r="G11" i="8" s="1"/>
  <c r="B12" i="8"/>
  <c r="B13" i="8"/>
  <c r="B14" i="8"/>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R103" i="4"/>
  <c r="R102" i="4"/>
  <c r="R101"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7" i="4"/>
  <c r="R15" i="4"/>
  <c r="R14" i="4"/>
  <c r="R13" i="4"/>
  <c r="R9" i="4"/>
  <c r="R11" i="4" s="1"/>
  <c r="R7" i="4"/>
  <c r="R6" i="4"/>
  <c r="R5" i="4"/>
  <c r="R4" i="4"/>
  <c r="R8" i="4" s="1"/>
  <c r="B5" i="11"/>
  <c r="C5" i="11"/>
  <c r="B6" i="11"/>
  <c r="C6" i="11"/>
  <c r="B7" i="11"/>
  <c r="C7" i="11"/>
  <c r="C8" i="11"/>
  <c r="B8" i="11"/>
  <c r="B10" i="11"/>
  <c r="B11" i="11"/>
  <c r="C10" i="11"/>
  <c r="C12" i="11" s="1"/>
  <c r="C11" i="11"/>
  <c r="B14" i="11"/>
  <c r="C14" i="11"/>
  <c r="B15" i="11"/>
  <c r="C15" i="11"/>
  <c r="B16" i="11"/>
  <c r="C16" i="11"/>
  <c r="B18" i="11"/>
  <c r="C18" i="11"/>
  <c r="D18" i="11" s="1"/>
  <c r="B19" i="11"/>
  <c r="C19" i="11"/>
  <c r="B20" i="11"/>
  <c r="C20" i="11"/>
  <c r="D20" i="11" s="1"/>
  <c r="B21" i="11"/>
  <c r="C21" i="11"/>
  <c r="B22" i="11"/>
  <c r="C22" i="11"/>
  <c r="D22" i="11" s="1"/>
  <c r="B23" i="11"/>
  <c r="C23" i="11"/>
  <c r="D23" i="11" s="1"/>
  <c r="B24" i="11"/>
  <c r="D24" i="11" s="1"/>
  <c r="B28" i="11"/>
  <c r="C28" i="11"/>
  <c r="B30" i="11"/>
  <c r="C30" i="11"/>
  <c r="D30" i="11"/>
  <c r="D33" i="11"/>
  <c r="D34" i="11"/>
  <c r="B41" i="11"/>
  <c r="B43" i="11" s="1"/>
  <c r="C41" i="11"/>
  <c r="C42" i="11"/>
  <c r="D42" i="11" s="1"/>
  <c r="B42" i="11"/>
  <c r="B44" i="11"/>
  <c r="C44" i="11"/>
  <c r="B46" i="11"/>
  <c r="C46" i="11"/>
  <c r="B47" i="11"/>
  <c r="C47" i="11"/>
  <c r="D47" i="11" s="1"/>
  <c r="B48" i="11"/>
  <c r="D48" i="11" s="1"/>
  <c r="B49" i="11"/>
  <c r="B50" i="11"/>
  <c r="B51" i="11"/>
  <c r="D51" i="11" s="1"/>
  <c r="B52" i="11"/>
  <c r="B53" i="11"/>
  <c r="C48" i="11"/>
  <c r="C49" i="11"/>
  <c r="C50" i="11"/>
  <c r="C51" i="11"/>
  <c r="C52" i="11"/>
  <c r="C53" i="11"/>
  <c r="D53" i="11" s="1"/>
  <c r="B57" i="11"/>
  <c r="C57" i="11"/>
  <c r="B58" i="11"/>
  <c r="C58" i="11"/>
  <c r="B59" i="11"/>
  <c r="C59" i="11"/>
  <c r="D59" i="11" s="1"/>
  <c r="B60" i="11"/>
  <c r="C60" i="11"/>
  <c r="D60" i="11" s="1"/>
  <c r="B61" i="11"/>
  <c r="C61" i="11"/>
  <c r="B62" i="11"/>
  <c r="C62" i="11"/>
  <c r="D62" i="11" s="1"/>
  <c r="B66" i="11"/>
  <c r="D66" i="11" s="1"/>
  <c r="C66" i="11"/>
  <c r="B73" i="11"/>
  <c r="C73" i="11"/>
  <c r="B74" i="11"/>
  <c r="C74" i="11"/>
  <c r="D74" i="11" s="1"/>
  <c r="B75" i="11"/>
  <c r="C75" i="11"/>
  <c r="B77" i="11"/>
  <c r="C77" i="11"/>
  <c r="B84" i="11"/>
  <c r="C84" i="11"/>
  <c r="D84" i="11" s="1"/>
  <c r="A4" i="8"/>
  <c r="A5" i="8"/>
  <c r="A6" i="8"/>
  <c r="A7" i="8"/>
  <c r="D7" i="8"/>
  <c r="I7" i="8"/>
  <c r="A8" i="8"/>
  <c r="A9" i="8"/>
  <c r="A10" i="8"/>
  <c r="A11" i="8"/>
  <c r="D11" i="8"/>
  <c r="I11" i="8"/>
  <c r="A12" i="8"/>
  <c r="A13" i="8"/>
  <c r="A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s="1"/>
  <c r="T70" i="4"/>
  <c r="H70" i="13"/>
  <c r="T96" i="4"/>
  <c r="H96" i="13"/>
  <c r="DX599" i="3"/>
  <c r="DX603" i="3"/>
  <c r="DX607" i="3"/>
  <c r="DX608" i="3"/>
  <c r="DX611" i="3"/>
  <c r="DX612" i="3"/>
  <c r="DX613" i="3"/>
  <c r="DX615" i="3"/>
  <c r="DX616" i="3"/>
  <c r="DX617" i="3"/>
  <c r="DX618" i="3"/>
  <c r="DX619" i="3"/>
  <c r="DX620" i="3"/>
  <c r="EC603" i="3"/>
  <c r="EC609" i="3"/>
  <c r="EC611" i="3"/>
  <c r="EC613" i="3"/>
  <c r="EC614" i="3"/>
  <c r="EC615" i="3"/>
  <c r="EC617" i="3"/>
  <c r="EC620" i="3"/>
  <c r="EH597" i="3"/>
  <c r="EH599" i="3"/>
  <c r="EH603" i="3"/>
  <c r="EH607" i="3"/>
  <c r="EH608" i="3"/>
  <c r="EH609" i="3"/>
  <c r="EH611" i="3"/>
  <c r="EH612" i="3"/>
  <c r="EH613" i="3"/>
  <c r="EH614" i="3"/>
  <c r="EH617" i="3"/>
  <c r="EH619" i="3"/>
  <c r="EH620" i="3"/>
  <c r="EM599" i="3"/>
  <c r="EM603" i="3"/>
  <c r="EM607" i="3"/>
  <c r="EM608" i="3"/>
  <c r="EM610" i="3"/>
  <c r="EM611" i="3"/>
  <c r="EM614" i="3"/>
  <c r="EM615" i="3"/>
  <c r="EM616" i="3"/>
  <c r="EM618" i="3"/>
  <c r="EM619" i="3"/>
  <c r="EW597" i="3"/>
  <c r="EW599" i="3"/>
  <c r="EW600" i="3"/>
  <c r="EW602" i="3"/>
  <c r="EW603" i="3"/>
  <c r="EW605" i="3"/>
  <c r="EW609" i="3"/>
  <c r="EW610" i="3"/>
  <c r="EW611" i="3"/>
  <c r="EW615" i="3"/>
  <c r="EW616" i="3"/>
  <c r="EW617" i="3"/>
  <c r="ER597" i="3"/>
  <c r="ER608" i="3"/>
  <c r="ER609" i="3"/>
  <c r="ER610" i="3"/>
  <c r="ER612" i="3"/>
  <c r="ER613" i="3"/>
  <c r="ER614" i="3"/>
  <c r="ER615" i="3"/>
  <c r="ER616" i="3"/>
  <c r="ER617" i="3"/>
  <c r="ER620" i="3"/>
  <c r="C11" i="4"/>
  <c r="B26" i="13"/>
  <c r="C38" i="4"/>
  <c r="B38" i="13"/>
  <c r="C54" i="4"/>
  <c r="B54" i="13" s="1"/>
  <c r="C62" i="4"/>
  <c r="B62" i="13" s="1"/>
  <c r="C96" i="4"/>
  <c r="B96" i="13" s="1"/>
  <c r="D8" i="4"/>
  <c r="D11" i="4"/>
  <c r="D63" i="4" s="1"/>
  <c r="D97" i="4" s="1"/>
  <c r="D105" i="4" s="1"/>
  <c r="D26" i="4"/>
  <c r="D38" i="4"/>
  <c r="D42" i="4"/>
  <c r="D54" i="4"/>
  <c r="B54" i="4"/>
  <c r="D62" i="4"/>
  <c r="D77" i="4"/>
  <c r="D96" i="4"/>
  <c r="D104" i="4"/>
  <c r="E26" i="13"/>
  <c r="S38" i="4"/>
  <c r="E38" i="13"/>
  <c r="S42" i="4"/>
  <c r="E42" i="13"/>
  <c r="S54" i="4"/>
  <c r="E54" i="13" s="1"/>
  <c r="S96" i="4"/>
  <c r="E96" i="13" s="1"/>
  <c r="F2" i="4"/>
  <c r="G2" i="4"/>
  <c r="H2" i="4"/>
  <c r="I2" i="4"/>
  <c r="J2" i="4"/>
  <c r="K2" i="4"/>
  <c r="L2" i="4"/>
  <c r="M2" i="4"/>
  <c r="N2" i="4"/>
  <c r="O2" i="4"/>
  <c r="P2" i="4"/>
  <c r="Q2" i="4"/>
  <c r="B4" i="4"/>
  <c r="B5" i="4"/>
  <c r="B6" i="4"/>
  <c r="B7" i="4"/>
  <c r="E8" i="4"/>
  <c r="F8" i="4"/>
  <c r="G8" i="4"/>
  <c r="G11" i="4"/>
  <c r="G12" i="4" s="1"/>
  <c r="H8" i="4"/>
  <c r="H11" i="4"/>
  <c r="I8" i="4"/>
  <c r="I11" i="4"/>
  <c r="J8" i="4"/>
  <c r="J11" i="4"/>
  <c r="J38" i="4"/>
  <c r="J42" i="4"/>
  <c r="J54" i="4"/>
  <c r="J62" i="4"/>
  <c r="J70" i="4"/>
  <c r="J77" i="4"/>
  <c r="J96" i="4"/>
  <c r="K8" i="4"/>
  <c r="K11" i="4"/>
  <c r="L8" i="4"/>
  <c r="L11" i="4"/>
  <c r="M8" i="4"/>
  <c r="M11" i="4"/>
  <c r="N8" i="4"/>
  <c r="O8" i="4"/>
  <c r="Q8" i="4"/>
  <c r="Q11" i="4"/>
  <c r="B9" i="4"/>
  <c r="B10" i="4"/>
  <c r="E11" i="4"/>
  <c r="E12" i="4" s="1"/>
  <c r="F11" i="4"/>
  <c r="F26" i="4"/>
  <c r="F38" i="4"/>
  <c r="F42" i="4"/>
  <c r="F54" i="4"/>
  <c r="F62" i="4"/>
  <c r="N11" i="4"/>
  <c r="O11" i="4"/>
  <c r="B13" i="4"/>
  <c r="B14" i="4"/>
  <c r="B15" i="4"/>
  <c r="B17" i="4"/>
  <c r="B18" i="4"/>
  <c r="B19" i="4"/>
  <c r="B20" i="4"/>
  <c r="B21" i="4"/>
  <c r="B22" i="4"/>
  <c r="B23" i="4"/>
  <c r="B25" i="4"/>
  <c r="G26" i="4"/>
  <c r="H26" i="4"/>
  <c r="I26" i="4"/>
  <c r="I63" i="4" s="1"/>
  <c r="I97" i="4" s="1"/>
  <c r="I105" i="4" s="1"/>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H97" i="4" s="1"/>
  <c r="H105" i="4" s="1"/>
  <c r="I96" i="4"/>
  <c r="K96" i="4"/>
  <c r="L96" i="4"/>
  <c r="Q96" i="4"/>
  <c r="B101" i="4"/>
  <c r="B102" i="4"/>
  <c r="B103" i="4"/>
  <c r="F104" i="4"/>
  <c r="G104" i="4"/>
  <c r="H104" i="4"/>
  <c r="I104" i="4"/>
  <c r="K104" i="4"/>
  <c r="L104" i="4"/>
  <c r="Q104" i="4"/>
  <c r="E108" i="4"/>
  <c r="F108" i="4"/>
  <c r="G108" i="4"/>
  <c r="H108" i="4"/>
  <c r="I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7"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I63" i="13"/>
  <c r="I97" i="13"/>
  <c r="I105" i="13"/>
  <c r="I107" i="13"/>
  <c r="J63" i="13"/>
  <c r="J97" i="13"/>
  <c r="J105" i="13"/>
  <c r="J107" i="13"/>
  <c r="L12" i="4"/>
  <c r="D70" i="11"/>
  <c r="I12" i="4"/>
  <c r="L63" i="4"/>
  <c r="L97" i="4"/>
  <c r="L105" i="4"/>
  <c r="Q12" i="4"/>
  <c r="O63" i="4"/>
  <c r="O97" i="4"/>
  <c r="O105" i="4"/>
  <c r="R70" i="4"/>
  <c r="D36" i="11"/>
  <c r="G63" i="13"/>
  <c r="G97" i="13"/>
  <c r="G105" i="13"/>
  <c r="G107" i="13"/>
  <c r="K12" i="4"/>
  <c r="C43" i="11"/>
  <c r="D43" i="11" s="1"/>
  <c r="C12" i="13"/>
  <c r="J12" i="4"/>
  <c r="O12" i="4"/>
  <c r="H12" i="4"/>
  <c r="C39" i="11"/>
  <c r="D44" i="11"/>
  <c r="D35" i="11"/>
  <c r="D31" i="11"/>
  <c r="D32" i="11"/>
  <c r="D15" i="11"/>
  <c r="D63" i="13"/>
  <c r="D97" i="13"/>
  <c r="D105" i="13"/>
  <c r="D14" i="11"/>
  <c r="Q63" i="4"/>
  <c r="Q97" i="4"/>
  <c r="Q105" i="4"/>
  <c r="N63" i="4"/>
  <c r="N97" i="4"/>
  <c r="N105" i="4"/>
  <c r="N12" i="4"/>
  <c r="H63" i="4"/>
  <c r="M12" i="4"/>
  <c r="D38" i="11"/>
  <c r="P63" i="4"/>
  <c r="P97" i="4"/>
  <c r="P105" i="4"/>
  <c r="B38" i="4"/>
  <c r="D12" i="13"/>
  <c r="R38" i="4"/>
  <c r="C63" i="13"/>
  <c r="C97" i="13"/>
  <c r="C105" i="13"/>
  <c r="B39" i="11"/>
  <c r="D28" i="11"/>
  <c r="D16" i="11"/>
  <c r="F63" i="13"/>
  <c r="F97" i="13"/>
  <c r="F105" i="13"/>
  <c r="F107" i="13"/>
  <c r="AH717" i="3"/>
  <c r="AD199" i="20"/>
  <c r="B42" i="4"/>
  <c r="M63" i="4"/>
  <c r="M97" i="4"/>
  <c r="M105" i="4"/>
  <c r="D41" i="11"/>
  <c r="K63" i="4"/>
  <c r="K97" i="4"/>
  <c r="K105" i="4"/>
  <c r="B62" i="4"/>
  <c r="AD7" i="15"/>
  <c r="W28" i="7"/>
  <c r="S28" i="7"/>
  <c r="B96" i="4"/>
  <c r="D11" i="11"/>
  <c r="D39" i="11"/>
  <c r="AB223" i="20" l="1"/>
  <c r="AB239" i="20" s="1"/>
  <c r="AB241" i="20" s="1"/>
  <c r="AB243" i="20" s="1"/>
  <c r="AB249" i="20" s="1"/>
  <c r="AD198" i="20" s="1"/>
  <c r="AD200" i="20" s="1"/>
  <c r="AZ835" i="3"/>
  <c r="B71" i="11"/>
  <c r="D46" i="11"/>
  <c r="D7" i="11"/>
  <c r="K58" i="7"/>
  <c r="M53" i="7"/>
  <c r="I28" i="7"/>
  <c r="AE28" i="7"/>
  <c r="Q30" i="21" a="1"/>
  <c r="Q30" i="21" s="1"/>
  <c r="D10" i="11"/>
  <c r="S43" i="7"/>
  <c r="G63" i="4"/>
  <c r="G97" i="4" s="1"/>
  <c r="G105" i="4" s="1"/>
  <c r="D77" i="11"/>
  <c r="D75" i="11"/>
  <c r="D58" i="11"/>
  <c r="D57" i="11"/>
  <c r="D54" i="11"/>
  <c r="B55" i="11"/>
  <c r="D52" i="11"/>
  <c r="D21" i="11"/>
  <c r="D25" i="11"/>
  <c r="T97" i="4"/>
  <c r="D12" i="4"/>
  <c r="B11" i="4"/>
  <c r="B70" i="4"/>
  <c r="AG29" i="7"/>
  <c r="K29" i="7"/>
  <c r="S29" i="7"/>
  <c r="Y29" i="7"/>
  <c r="AA29" i="7"/>
  <c r="Q28" i="7"/>
  <c r="AA28" i="7"/>
  <c r="U28" i="7"/>
  <c r="G28" i="7"/>
  <c r="M28" i="7"/>
  <c r="O28" i="7"/>
  <c r="K28" i="7"/>
  <c r="AG28" i="7"/>
  <c r="AC28" i="7"/>
  <c r="O724" i="3"/>
  <c r="O723" i="3"/>
  <c r="O722" i="3"/>
  <c r="F12" i="8"/>
  <c r="EM606" i="3"/>
  <c r="EM605" i="3"/>
  <c r="EM604" i="3"/>
  <c r="T28" i="21"/>
  <c r="G12" i="8"/>
  <c r="O718" i="3"/>
  <c r="F8" i="8"/>
  <c r="O720" i="3"/>
  <c r="O719" i="3"/>
  <c r="T718" i="3"/>
  <c r="EH600" i="3"/>
  <c r="T714" i="3"/>
  <c r="O714" i="3"/>
  <c r="O716" i="3"/>
  <c r="O715" i="3"/>
  <c r="EC598" i="3"/>
  <c r="EC597" i="3"/>
  <c r="N157" i="26"/>
  <c r="D91" i="11"/>
  <c r="D90" i="11"/>
  <c r="B81" i="4"/>
  <c r="D80" i="11"/>
  <c r="B82" i="11"/>
  <c r="D81" i="11"/>
  <c r="C63" i="11"/>
  <c r="D61" i="11"/>
  <c r="D50" i="11"/>
  <c r="D49" i="11"/>
  <c r="D19" i="11"/>
  <c r="D71" i="11"/>
  <c r="R96" i="4"/>
  <c r="B97" i="11"/>
  <c r="D6" i="11"/>
  <c r="D8" i="11"/>
  <c r="B9" i="11"/>
  <c r="C9" i="11"/>
  <c r="D9" i="11" s="1"/>
  <c r="F12" i="4"/>
  <c r="AG40" i="7"/>
  <c r="AG43" i="7" s="1"/>
  <c r="G40" i="7"/>
  <c r="G43" i="7" s="1"/>
  <c r="R62" i="4"/>
  <c r="R54" i="4"/>
  <c r="F63" i="4"/>
  <c r="F97" i="4" s="1"/>
  <c r="F105" i="4" s="1"/>
  <c r="R12" i="4"/>
  <c r="S63" i="4"/>
  <c r="E63" i="13" s="1"/>
  <c r="C97" i="11"/>
  <c r="C82" i="11"/>
  <c r="D73" i="11"/>
  <c r="B63" i="11"/>
  <c r="C55" i="11"/>
  <c r="C27" i="11"/>
  <c r="B12" i="11"/>
  <c r="D12" i="11" s="1"/>
  <c r="C12" i="4"/>
  <c r="B12" i="13" s="1"/>
  <c r="B11" i="13"/>
  <c r="D5" i="11"/>
  <c r="B8" i="4"/>
  <c r="C63" i="4"/>
  <c r="B63" i="13" s="1"/>
  <c r="BA973" i="3"/>
  <c r="I1013" i="3" s="1"/>
  <c r="AK172" i="20"/>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BG243" i="3"/>
  <c r="BO245" i="3" s="1"/>
  <c r="T266" i="3" s="1"/>
  <c r="BS621" i="3"/>
  <c r="EC637" i="3" s="1"/>
  <c r="P34" i="21" a="1"/>
  <c r="P34" i="21" s="1"/>
  <c r="P41" i="21" a="1"/>
  <c r="P41" i="21" s="1"/>
  <c r="Q29" i="21" a="1"/>
  <c r="Q29" i="21" s="1"/>
  <c r="O23" i="2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Q26" i="21" a="1"/>
  <c r="Q26" i="21" s="1"/>
  <c r="BK621" i="3"/>
  <c r="X1017" i="3" s="1"/>
  <c r="CH621" i="3"/>
  <c r="BS644" i="3"/>
  <c r="BW645" i="3" s="1"/>
  <c r="E22" i="7"/>
  <c r="AC870" i="3" s="1"/>
  <c r="C75" i="4" s="1"/>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CH644" i="3"/>
  <c r="CL645" i="3" s="1"/>
  <c r="DM634" i="3"/>
  <c r="DM644" i="3" s="1"/>
  <c r="DH644" i="3"/>
  <c r="AZ840" i="3"/>
  <c r="AC868" i="3"/>
  <c r="CC644" i="3"/>
  <c r="CG645" i="3" s="1"/>
  <c r="BX621" i="3"/>
  <c r="EH602" i="3"/>
  <c r="CS637" i="3"/>
  <c r="CS644" i="3" s="1"/>
  <c r="BN644" i="3"/>
  <c r="P39" i="21" a="1"/>
  <c r="P39" i="21" s="1"/>
  <c r="O39" i="21"/>
  <c r="R31" i="21"/>
  <c r="T36" i="21"/>
  <c r="O31" i="21"/>
  <c r="T31" i="21"/>
  <c r="AV116" i="20"/>
  <c r="AW115" i="20" s="1"/>
  <c r="Q36" i="21" a="1"/>
  <c r="Q36" i="21" s="1"/>
  <c r="O42" i="21"/>
  <c r="O33" i="21"/>
  <c r="R27" i="21"/>
  <c r="T39" i="21"/>
  <c r="Q22" i="21" a="1"/>
  <c r="Q22" i="21" s="1"/>
  <c r="S38" i="21"/>
  <c r="S29" i="21"/>
  <c r="S20" i="21"/>
  <c r="P38" i="21" a="1"/>
  <c r="P38" i="21" s="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O43" i="21"/>
  <c r="Q24" i="21" a="1"/>
  <c r="Q24" i="21" s="1"/>
  <c r="E25" i="21"/>
  <c r="G53" i="21"/>
  <c r="E24" i="21"/>
  <c r="E22" i="21"/>
  <c r="F22" i="21" s="1"/>
  <c r="I15" i="7"/>
  <c r="AI11" i="15"/>
  <c r="Y11" i="15"/>
  <c r="E26" i="21"/>
  <c r="E23" i="21"/>
  <c r="F23" i="21" s="1"/>
  <c r="G23" i="21" s="1"/>
  <c r="D55" i="11" l="1"/>
  <c r="C64" i="11"/>
  <c r="C13" i="11"/>
  <c r="M58" i="7"/>
  <c r="O53" i="7"/>
  <c r="E75" i="4"/>
  <c r="AS349" i="20"/>
  <c r="T99" i="4"/>
  <c r="H97" i="13"/>
  <c r="B13" i="11"/>
  <c r="D13" i="11" s="1"/>
  <c r="D82" i="11"/>
  <c r="D63" i="11"/>
  <c r="D27" i="11"/>
  <c r="AC869" i="3"/>
  <c r="F13" i="8"/>
  <c r="F14" i="8"/>
  <c r="X722" i="3"/>
  <c r="AH722" i="3" s="1"/>
  <c r="D12" i="8"/>
  <c r="I12" i="8" s="1"/>
  <c r="J12" i="8" s="1"/>
  <c r="AQ114" i="20"/>
  <c r="X723" i="3"/>
  <c r="AH723" i="3" s="1"/>
  <c r="D13" i="8"/>
  <c r="I13" i="8" s="1"/>
  <c r="J13" i="8" s="1"/>
  <c r="AQ115" i="20"/>
  <c r="D14" i="8"/>
  <c r="I14" i="8" s="1"/>
  <c r="J14" i="8" s="1"/>
  <c r="X724" i="3"/>
  <c r="AH724" i="3" s="1"/>
  <c r="BI699" i="3" s="1"/>
  <c r="AQ116" i="20"/>
  <c r="T720" i="3"/>
  <c r="T719" i="3"/>
  <c r="D9" i="8"/>
  <c r="AQ111" i="20"/>
  <c r="X719" i="3"/>
  <c r="AH719" i="3" s="1"/>
  <c r="EH601" i="3"/>
  <c r="EH621" i="3" s="1"/>
  <c r="D10" i="8"/>
  <c r="AQ112" i="20"/>
  <c r="X720" i="3"/>
  <c r="AH720" i="3" s="1"/>
  <c r="F10" i="8"/>
  <c r="F9" i="8"/>
  <c r="T24" i="21"/>
  <c r="AQ110" i="20"/>
  <c r="X718" i="3"/>
  <c r="AH718" i="3" s="1"/>
  <c r="D8" i="8"/>
  <c r="I8" i="8" s="1"/>
  <c r="J8" i="8" s="1"/>
  <c r="G8" i="8"/>
  <c r="AQ107" i="20"/>
  <c r="D5" i="8"/>
  <c r="I5" i="8" s="1"/>
  <c r="J5" i="8" s="1"/>
  <c r="D6" i="8"/>
  <c r="I6" i="8" s="1"/>
  <c r="J6" i="8" s="1"/>
  <c r="AQ108" i="20"/>
  <c r="X714" i="3"/>
  <c r="AH714" i="3" s="1"/>
  <c r="O739" i="3"/>
  <c r="D30" i="8" s="1"/>
  <c r="AQ106" i="20"/>
  <c r="EC596" i="3"/>
  <c r="EC621" i="3" s="1"/>
  <c r="D4" i="8"/>
  <c r="I4" i="8" s="1"/>
  <c r="J4" i="8" s="1"/>
  <c r="T716" i="3"/>
  <c r="X716" i="3" s="1"/>
  <c r="AH716" i="3" s="1"/>
  <c r="T715" i="3"/>
  <c r="X715" i="3" s="1"/>
  <c r="AH715" i="3" s="1"/>
  <c r="D97" i="11"/>
  <c r="B64" i="11"/>
  <c r="S97" i="4"/>
  <c r="I1017" i="3"/>
  <c r="BA976" i="3" s="1"/>
  <c r="EC628" i="3"/>
  <c r="N158" i="26"/>
  <c r="N164" i="26" s="1"/>
  <c r="B63" i="4"/>
  <c r="B12" i="4"/>
  <c r="T800" i="20"/>
  <c r="AF800" i="20" s="1"/>
  <c r="Y27" i="15"/>
  <c r="AI27" i="15"/>
  <c r="T789" i="20"/>
  <c r="AF789" i="20" s="1"/>
  <c r="AK78" i="20"/>
  <c r="Y23" i="15"/>
  <c r="Y26" i="15" s="1"/>
  <c r="AI23" i="15"/>
  <c r="AI26" i="15" s="1"/>
  <c r="E35" i="7"/>
  <c r="T27" i="15"/>
  <c r="BH702" i="3"/>
  <c r="BI702" i="3" s="1"/>
  <c r="Y784" i="3"/>
  <c r="G22" i="7"/>
  <c r="G35" i="7" s="1"/>
  <c r="EC634" i="3"/>
  <c r="EC636" i="3"/>
  <c r="EC626" i="3"/>
  <c r="EC642" i="3"/>
  <c r="BH691" i="3"/>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H698" i="3"/>
  <c r="BH697" i="3"/>
  <c r="BH694" i="3"/>
  <c r="BI694" i="3" s="1"/>
  <c r="BH696" i="3"/>
  <c r="BI696" i="3" s="1"/>
  <c r="BH710" i="3"/>
  <c r="BI710" i="3" s="1"/>
  <c r="BH693" i="3"/>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B75" i="4" l="1"/>
  <c r="C77" i="4"/>
  <c r="C97" i="4" s="1"/>
  <c r="B75" i="13"/>
  <c r="B76" i="11"/>
  <c r="B78" i="11" s="1"/>
  <c r="B98" i="11" s="1"/>
  <c r="C76" i="11"/>
  <c r="C78" i="11" s="1"/>
  <c r="O58" i="7"/>
  <c r="Q53" i="7"/>
  <c r="B77" i="13"/>
  <c r="B77" i="4"/>
  <c r="R75" i="4"/>
  <c r="R77" i="4" s="1"/>
  <c r="E77" i="4"/>
  <c r="BI698" i="3"/>
  <c r="BI697" i="3"/>
  <c r="T104" i="4"/>
  <c r="H99" i="13"/>
  <c r="E97" i="13"/>
  <c r="S99" i="4"/>
  <c r="C99" i="4"/>
  <c r="D64" i="11"/>
  <c r="T30" i="21"/>
  <c r="G14" i="8"/>
  <c r="G13" i="8"/>
  <c r="T29" i="21"/>
  <c r="I10" i="8"/>
  <c r="J10" i="8" s="1"/>
  <c r="T26" i="21"/>
  <c r="G10" i="8"/>
  <c r="BI693" i="3"/>
  <c r="I9" i="8"/>
  <c r="J9" i="8" s="1"/>
  <c r="G9" i="8"/>
  <c r="G30" i="8" s="1"/>
  <c r="T25" i="21"/>
  <c r="J30" i="8"/>
  <c r="Z793" i="3" s="1"/>
  <c r="E6" i="7" s="1"/>
  <c r="E7" i="7" s="1"/>
  <c r="BI695" i="3"/>
  <c r="BI690" i="3"/>
  <c r="BI691" i="3"/>
  <c r="B97" i="13"/>
  <c r="B97" i="4"/>
  <c r="Y28" i="15"/>
  <c r="AW116" i="20"/>
  <c r="AI28" i="15"/>
  <c r="AK180" i="20"/>
  <c r="T796" i="20" s="1"/>
  <c r="AF796" i="20" s="1"/>
  <c r="T790" i="20"/>
  <c r="AF790" i="20" s="1"/>
  <c r="K8" i="7"/>
  <c r="M8" i="7" s="1"/>
  <c r="G4" i="7"/>
  <c r="G5" i="7" s="1"/>
  <c r="EC649" i="3"/>
  <c r="J124" i="20" s="1"/>
  <c r="J127" i="20" s="1"/>
  <c r="J130" i="20" s="1"/>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CS623" i="3"/>
  <c r="EM649" i="3"/>
  <c r="T124" i="20" s="1"/>
  <c r="T127" i="20" s="1"/>
  <c r="T130" i="20" s="1"/>
  <c r="AJ955" i="3"/>
  <c r="AB959" i="3"/>
  <c r="AJ959" i="3" s="1"/>
  <c r="M15" i="7"/>
  <c r="K22" i="7"/>
  <c r="K35" i="7" s="1"/>
  <c r="F25" i="21"/>
  <c r="G54" i="21"/>
  <c r="G56" i="21" s="1"/>
  <c r="G58" i="21" s="1"/>
  <c r="E12" i="21" s="1"/>
  <c r="F26" i="21"/>
  <c r="G26" i="21" s="1"/>
  <c r="G45" i="21"/>
  <c r="G47" i="21" s="1"/>
  <c r="G49" i="21" s="1"/>
  <c r="E11" i="21" s="1"/>
  <c r="G35" i="21" l="1" a="1"/>
  <c r="G35" i="21" s="1"/>
  <c r="G36" i="21" s="1"/>
  <c r="O28" i="21" s="1"/>
  <c r="P28" i="21" s="1" a="1"/>
  <c r="P28" i="21" s="1"/>
  <c r="R28" i="21" s="1"/>
  <c r="D76" i="11"/>
  <c r="S53" i="7"/>
  <c r="Q58" i="7"/>
  <c r="C98" i="11"/>
  <c r="D98" i="11" s="1"/>
  <c r="D78" i="11"/>
  <c r="H104" i="13"/>
  <c r="T105" i="4"/>
  <c r="E99" i="13"/>
  <c r="S104" i="4"/>
  <c r="C104" i="4"/>
  <c r="C100" i="11"/>
  <c r="B99" i="4"/>
  <c r="B99" i="13"/>
  <c r="B100" i="11"/>
  <c r="B105" i="11" s="1"/>
  <c r="B106" i="11" s="1"/>
  <c r="BI714" i="3"/>
  <c r="AH739" i="3" s="1"/>
  <c r="G6" i="7"/>
  <c r="G7" i="7" s="1"/>
  <c r="G11" i="7" s="1"/>
  <c r="G37" i="7" s="1"/>
  <c r="Z802" i="3"/>
  <c r="E18" i="4"/>
  <c r="J26" i="4"/>
  <c r="J63" i="4" s="1"/>
  <c r="J97" i="4"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M22" i="7"/>
  <c r="M35" i="7" s="1"/>
  <c r="O15" i="7"/>
  <c r="M9" i="7"/>
  <c r="O8" i="7"/>
  <c r="G25" i="21"/>
  <c r="F24" i="21"/>
  <c r="O22" i="21" l="1"/>
  <c r="P22" i="21" s="1" a="1"/>
  <c r="P22" i="21" s="1"/>
  <c r="R22" i="21" s="1"/>
  <c r="O21" i="21"/>
  <c r="P21" i="21" s="1" a="1"/>
  <c r="P21" i="21" s="1"/>
  <c r="R21" i="21" s="1"/>
  <c r="O30" i="21"/>
  <c r="P30" i="21" s="1" a="1"/>
  <c r="P30" i="21" s="1"/>
  <c r="R30" i="21" s="1"/>
  <c r="I6" i="7"/>
  <c r="O25" i="21"/>
  <c r="P25" i="21" s="1" a="1"/>
  <c r="P25" i="21" s="1"/>
  <c r="R25" i="21" s="1"/>
  <c r="O29" i="21"/>
  <c r="P29" i="21" s="1" a="1"/>
  <c r="P29" i="21" s="1"/>
  <c r="R29" i="21" s="1"/>
  <c r="O26" i="21"/>
  <c r="P26" i="21" s="1" a="1"/>
  <c r="P26" i="21" s="1"/>
  <c r="R26" i="21" s="1"/>
  <c r="O24" i="21"/>
  <c r="P24" i="21" s="1" a="1"/>
  <c r="P24" i="21" s="1"/>
  <c r="R24" i="21" s="1"/>
  <c r="O20" i="21"/>
  <c r="P20" i="21" s="1" a="1"/>
  <c r="P20" i="21" s="1"/>
  <c r="R20" i="21" s="1"/>
  <c r="U53" i="7"/>
  <c r="S58" i="7"/>
  <c r="H105" i="13"/>
  <c r="T107" i="4"/>
  <c r="H107" i="13" s="1"/>
  <c r="AD11" i="15" s="1"/>
  <c r="AD23" i="15" s="1"/>
  <c r="AD26" i="15" s="1"/>
  <c r="AD28" i="15" s="1"/>
  <c r="E104" i="13"/>
  <c r="S105" i="4"/>
  <c r="AE695" i="3" s="1"/>
  <c r="D100" i="11"/>
  <c r="C105" i="11"/>
  <c r="B104" i="13"/>
  <c r="B104" i="4"/>
  <c r="C105" i="4"/>
  <c r="R18" i="4"/>
  <c r="R26" i="4" s="1"/>
  <c r="R63" i="4" s="1"/>
  <c r="R97" i="4" s="1"/>
  <c r="E26" i="4"/>
  <c r="E63" i="4" s="1"/>
  <c r="E97" i="4" s="1"/>
  <c r="B1025" i="3"/>
  <c r="AJ1010" i="3"/>
  <c r="AP541" i="20" s="1"/>
  <c r="AJ1014" i="3"/>
  <c r="AP542" i="20" s="1"/>
  <c r="K4" i="7"/>
  <c r="M4" i="7" s="1"/>
  <c r="E45" i="7"/>
  <c r="E48" i="7" s="1"/>
  <c r="AP539" i="20"/>
  <c r="G45" i="7"/>
  <c r="G49" i="7"/>
  <c r="K6" i="7"/>
  <c r="I7" i="7"/>
  <c r="I11" i="7" s="1"/>
  <c r="I37" i="7" s="1"/>
  <c r="G24" i="21"/>
  <c r="F27" i="21"/>
  <c r="G27" i="21"/>
  <c r="O22" i="7"/>
  <c r="O35" i="7" s="1"/>
  <c r="Q15" i="7"/>
  <c r="O9" i="7"/>
  <c r="Q8" i="7"/>
  <c r="G38" i="21" l="1"/>
  <c r="G40" i="21" s="1"/>
  <c r="E10" i="21" s="1"/>
  <c r="AJ1018" i="3"/>
  <c r="T24" i="15" s="1"/>
  <c r="AP543" i="20"/>
  <c r="W53" i="7"/>
  <c r="U58" i="7"/>
  <c r="E105" i="13"/>
  <c r="S107" i="4"/>
  <c r="AG258" i="20"/>
  <c r="B105" i="13"/>
  <c r="AC454" i="3"/>
  <c r="B105" i="4"/>
  <c r="D105" i="11"/>
  <c r="C106" i="11"/>
  <c r="D106" i="11"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Y53" i="7"/>
  <c r="W58" i="7"/>
  <c r="N154" i="26"/>
  <c r="AB47" i="15"/>
  <c r="AC453" i="3"/>
  <c r="F456" i="3" s="1"/>
  <c r="AB255" i="20"/>
  <c r="AG257" i="20" s="1"/>
  <c r="AG259" i="20" s="1"/>
  <c r="AK262" i="20" s="1"/>
  <c r="T797" i="20" s="1"/>
  <c r="AF797" i="20" s="1"/>
  <c r="AO635" i="3"/>
  <c r="J108" i="4"/>
  <c r="J99" i="4"/>
  <c r="E107" i="13"/>
  <c r="T11" i="15" s="1"/>
  <c r="T23" i="15" s="1"/>
  <c r="AF540" i="20"/>
  <c r="AF542" i="20" s="1"/>
  <c r="AK548" i="20" s="1"/>
  <c r="T803" i="20" s="1"/>
  <c r="AF803" i="20" s="1"/>
  <c r="AC455" i="3"/>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K49" i="7" l="1"/>
  <c r="Y58" i="7"/>
  <c r="AA53" i="7"/>
  <c r="AF806" i="20"/>
  <c r="T26" i="15"/>
  <c r="T28" i="15" s="1"/>
  <c r="T29" i="15" s="1"/>
  <c r="Y64" i="15"/>
  <c r="Y68" i="15" s="1"/>
  <c r="AD38" i="15"/>
  <c r="AD40" i="15" s="1"/>
  <c r="J104" i="4"/>
  <c r="J105" i="4" s="1"/>
  <c r="E99" i="4"/>
  <c r="AO637" i="3"/>
  <c r="AB48" i="15"/>
  <c r="AB49" i="15" s="1"/>
  <c r="AB54" i="15" s="1"/>
  <c r="AB55" i="15" s="1"/>
  <c r="N155" i="26"/>
  <c r="N165" i="26"/>
  <c r="Y38" i="15"/>
  <c r="Y40" i="15" s="1"/>
  <c r="Y41" i="15"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8" i="7" l="1"/>
  <c r="AC53" i="7"/>
  <c r="AB56" i="15"/>
  <c r="M26" i="3" s="1"/>
  <c r="P203" i="3" s="1"/>
  <c r="R99" i="4"/>
  <c r="R104" i="4" s="1"/>
  <c r="R105" i="4" s="1"/>
  <c r="E104" i="4"/>
  <c r="E105" i="4" s="1"/>
  <c r="U4" i="7"/>
  <c r="S5" i="7"/>
  <c r="M48" i="7"/>
  <c r="M47" i="7"/>
  <c r="M60" i="7"/>
  <c r="O45" i="7"/>
  <c r="O49" i="7"/>
  <c r="K66" i="7"/>
  <c r="K67" i="7"/>
  <c r="K62" i="7"/>
  <c r="Q7" i="7"/>
  <c r="Q11" i="7" s="1"/>
  <c r="Q37" i="7" s="1"/>
  <c r="S6" i="7"/>
  <c r="I70" i="7"/>
  <c r="I72" i="7" s="1"/>
  <c r="W22" i="7"/>
  <c r="W35" i="7" s="1"/>
  <c r="Y15" i="7"/>
  <c r="W9" i="7"/>
  <c r="Y8" i="7"/>
  <c r="AE53" i="7" l="1"/>
  <c r="AC58" i="7"/>
  <c r="AB57" i="15"/>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AE58" i="7" l="1"/>
  <c r="AG53" i="7"/>
  <c r="AG58" i="7" s="1"/>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<sst xmlns="http://schemas.openxmlformats.org/spreadsheetml/2006/main" count="5292" uniqueCount="2773">
  <si>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</si>
  <si>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</si>
  <si>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</si>
  <si>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</si>
  <si>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</si>
  <si>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</si>
  <si>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</si>
  <si>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</si>
  <si>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</si>
  <si>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</si>
  <si>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</si>
  <si>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</si>
  <si>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</si>
  <si>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</si>
  <si>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</si>
  <si>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</si>
  <si>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</si>
  <si>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</si>
  <si>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</si>
  <si>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</si>
  <si>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</si>
  <si>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</si>
  <si>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</si>
  <si>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</si>
  <si>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</si>
  <si>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</si>
  <si>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</si>
  <si>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</si>
  <si>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</si>
  <si>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</si>
  <si>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</si>
  <si>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</si>
  <si>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</si>
  <si>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</si>
  <si>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</si>
  <si>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</si>
  <si>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</si>
  <si>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</si>
  <si>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</si>
  <si>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</si>
  <si>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</si>
  <si>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</si>
  <si>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</si>
  <si>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</si>
  <si>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</si>
  <si>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</si>
  <si>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</si>
  <si>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</si>
  <si>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</si>
  <si>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</si>
  <si>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</si>
  <si>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</si>
  <si>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</si>
  <si>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</si>
  <si>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</si>
  <si>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</si>
  <si>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</si>
  <si>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</si>
  <si>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</si>
  <si>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</si>
  <si>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</si>
  <si>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</si>
  <si>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</si>
  <si>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</si>
  <si>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</si>
  <si>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</si>
  <si>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</si>
  <si>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</si>
  <si>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</si>
  <si>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</si>
  <si>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</si>
  <si>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</si>
  <si>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</si>
  <si>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</si>
  <si>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</si>
  <si>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</si>
  <si>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</si>
  <si>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</si>
  <si>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</si>
  <si>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</si>
  <si>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</si>
  <si>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</si>
  <si>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</si>
  <si>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</si>
  <si>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</si>
  <si>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</si>
  <si>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</si>
  <si>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</si>
  <si>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</si>
  <si>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</si>
  <si>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</si>
  <si>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</si>
  <si>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</si>
  <si>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</si>
  <si>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</si>
  <si>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</si>
  <si>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</si>
  <si>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</si>
  <si>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</si>
  <si>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</si>
  <si>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</si>
  <si>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</si>
  <si>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</si>
  <si>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</si>
  <si>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</si>
  <si>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</si>
  <si>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</si>
  <si>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</si>
  <si>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</si>
  <si>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</si>
  <si>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</si>
  <si>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</si>
  <si>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</si>
  <si>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</si>
  <si>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</si>
  <si>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</si>
  <si>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</si>
  <si>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</si>
  <si>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</si>
  <si>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</si>
  <si>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</si>
  <si>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</si>
  <si>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</si>
  <si>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</si>
  <si>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</si>
  <si>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</si>
  <si>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</si>
  <si>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</si>
  <si>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</si>
  <si>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</si>
  <si>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</si>
  <si>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</si>
  <si>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</si>
  <si>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</si>
  <si>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</si>
  <si>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</si>
  <si>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</si>
  <si>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</si>
  <si>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</si>
  <si>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</si>
  <si>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</si>
  <si>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</si>
  <si>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</si>
  <si>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</si>
  <si>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</si>
  <si>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</si>
  <si>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</si>
  <si>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</si>
  <si>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</si>
  <si>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</si>
  <si>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</si>
  <si>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</si>
  <si>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</si>
  <si>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</si>
  <si>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</si>
  <si>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</si>
  <si>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</si>
  <si>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</si>
  <si>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</si>
  <si>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</si>
  <si>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</si>
  <si>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</si>
  <si>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</si>
  <si>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</si>
  <si>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</si>
  <si>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</si>
  <si>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</si>
  <si>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</si>
  <si>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</si>
  <si>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</si>
  <si>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</si>
  <si>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</si>
  <si>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</si>
  <si>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</si>
  <si>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</si>
  <si>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</si>
  <si>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</si>
  <si>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</si>
  <si>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</si>
  <si>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</si>
  <si>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</si>
  <si>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</si>
  <si>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</si>
  <si>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</si>
  <si>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</si>
  <si>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</si>
  <si>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</si>
  <si>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</si>
  <si>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</si>
  <si>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</si>
  <si>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</si>
  <si>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</si>
  <si>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</si>
  <si>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</si>
  <si>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</si>
  <si>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</si>
  <si>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</si>
  <si>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</si>
  <si>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</si>
  <si>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</si>
  <si>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</si>
  <si>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</si>
  <si>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</si>
  <si>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</si>
  <si>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</si>
  <si>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</si>
  <si>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</si>
  <si>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</si>
  <si>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</si>
  <si>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</si>
  <si>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</si>
  <si>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</si>
  <si>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</si>
  <si>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</si>
  <si>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</si>
  <si>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</si>
  <si>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</si>
  <si>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</si>
  <si>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</si>
  <si>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</si>
  <si>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</si>
  <si>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</si>
  <si>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</si>
  <si>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</si>
  <si>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</si>
  <si>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</si>
  <si>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</si>
  <si>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</si>
  <si>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</si>
  <si>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</si>
  <si>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</si>
  <si>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</si>
  <si>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</si>
  <si>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</si>
  <si>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</si>
  <si>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</si>
  <si>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</si>
  <si>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</si>
  <si>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</si>
  <si>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</si>
  <si>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</si>
  <si>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</si>
  <si>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</si>
  <si>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</si>
  <si>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</si>
  <si>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</si>
  <si>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</si>
  <si>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</si>
  <si>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</si>
  <si>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</si>
  <si>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</si>
  <si>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</si>
  <si>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</si>
  <si>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</si>
  <si>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</si>
  <si>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</si>
  <si>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</si>
  <si>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</si>
  <si>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</si>
  <si>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</si>
  <si>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</si>
  <si>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</si>
  <si>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</si>
  <si>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</si>
  <si>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</si>
  <si>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</si>
  <si>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</si>
  <si>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</si>
  <si>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</si>
  <si>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</si>
  <si>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</si>
  <si>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</si>
  <si>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</si>
  <si>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</si>
  <si>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</si>
  <si>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</si>
  <si>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</si>
  <si>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</si>
  <si>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</si>
  <si>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</si>
  <si>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</si>
  <si>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</si>
  <si>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</si>
  <si>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</si>
  <si>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</si>
  <si>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</si>
  <si>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</si>
  <si>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</si>
  <si>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</si>
  <si>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</si>
  <si>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</si>
  <si>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</si>
  <si>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</si>
  <si>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</si>
  <si>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</si>
  <si>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</si>
  <si>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</si>
  <si>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</si>
  <si>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</si>
  <si>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</si>
  <si>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</si>
  <si>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</si>
  <si>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</si>
  <si>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</si>
  <si>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</si>
  <si>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</si>
  <si>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</si>
  <si>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</si>
  <si>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</si>
  <si>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</si>
  <si>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</si>
  <si>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</si>
  <si>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</si>
  <si>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</si>
  <si>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</si>
  <si>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</si>
  <si>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</si>
  <si>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</si>
  <si>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</si>
  <si>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</si>
  <si>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</si>
  <si>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</si>
  <si>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</si>
  <si>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</si>
  <si>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</si>
  <si>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</si>
  <si>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</si>
  <si>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</si>
  <si>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</si>
  <si>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</si>
  <si>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</si>
  <si>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</si>
  <si>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</si>
  <si>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</si>
  <si>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</si>
  <si>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</si>
  <si>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</si>
  <si>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</si>
  <si>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</si>
  <si>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</si>
  <si>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</si>
  <si>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</si>
  <si>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</si>
  <si>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</si>
  <si>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</si>
  <si>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</si>
  <si>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</si>
  <si>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</si>
  <si>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</si>
  <si>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</si>
  <si>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</si>
  <si>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</si>
  <si>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</si>
  <si>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</si>
  <si>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</si>
  <si>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</si>
  <si>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</si>
  <si>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</si>
  <si>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</si>
  <si>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</si>
  <si>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</si>
  <si>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</si>
  <si>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</si>
  <si>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</si>
  <si>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</si>
  <si>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</si>
  <si>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</si>
  <si>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</si>
  <si>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</si>
  <si>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</si>
  <si>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</si>
  <si>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</si>
  <si>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</si>
  <si>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</si>
  <si>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</si>
  <si>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</si>
  <si>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</si>
  <si>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</si>
  <si>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</si>
  <si>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</si>
  <si>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</si>
  <si>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</si>
  <si>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</si>
  <si>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</si>
  <si>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</si>
  <si>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</si>
  <si>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</si>
  <si>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</si>
  <si>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</si>
  <si>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</si>
  <si>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</si>
  <si>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</si>
  <si>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</si>
  <si>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</si>
  <si>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</si>
  <si>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</si>
  <si>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</si>
  <si>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</si>
  <si>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</si>
  <si>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</si>
  <si>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</si>
  <si>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</si>
  <si>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</si>
  <si>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</si>
  <si>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</si>
  <si>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</si>
  <si>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</si>
  <si>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</si>
  <si>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</si>
  <si>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</si>
  <si>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</si>
  <si>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</si>
  <si>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</si>
  <si>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</si>
  <si>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</si>
  <si>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</si>
  <si>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</si>
  <si>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</si>
  <si>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</si>
  <si>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</si>
  <si>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</si>
  <si>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</si>
  <si>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</si>
  <si>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</si>
  <si>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</si>
  <si>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</si>
  <si>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</si>
  <si>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</si>
  <si>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</si>
  <si>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</si>
  <si>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</si>
  <si>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</si>
  <si>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</si>
  <si>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</si>
  <si>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</si>
  <si>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</si>
  <si>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</si>
  <si>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</si>
  <si>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</si>
  <si>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</si>
  <si>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</si>
  <si>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</si>
  <si>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</si>
  <si>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</si>
  <si>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</si>
  <si>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</si>
  <si>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</si>
  <si>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</si>
  <si>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</si>
  <si>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</si>
  <si>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</si>
  <si>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</si>
  <si>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</si>
  <si>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</si>
  <si>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</si>
  <si>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</si>
  <si>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</si>
  <si>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</si>
  <si>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</si>
  <si>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</si>
  <si>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</si>
  <si>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</si>
  <si>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</si>
  <si>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</si>
  <si>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</si>
  <si>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</si>
  <si>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</si>
  <si>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</si>
  <si>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</si>
  <si>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</si>
  <si>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</si>
  <si>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</si>
  <si>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</si>
  <si>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</si>
  <si>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</si>
  <si>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</si>
  <si>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</si>
  <si>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</si>
  <si>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</si>
  <si>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</si>
  <si>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</si>
  <si>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</si>
  <si>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</si>
  <si>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</si>
  <si>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</si>
  <si>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</si>
  <si>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</si>
  <si>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</si>
  <si>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</si>
  <si>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</si>
  <si>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</si>
  <si>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</si>
  <si>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</si>
  <si>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</si>
  <si>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</si>
  <si>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</si>
  <si>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</si>
  <si>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</si>
  <si>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</si>
  <si>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</si>
  <si>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</si>
  <si>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</si>
  <si>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</si>
  <si>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</si>
  <si>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</si>
  <si>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</si>
  <si>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</si>
  <si>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</si>
  <si>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</si>
  <si>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</si>
  <si>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</si>
  <si>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</si>
  <si>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</si>
  <si>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</si>
  <si>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</si>
  <si>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</si>
  <si>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</si>
  <si>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</si>
  <si>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</si>
  <si>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</si>
  <si>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</si>
  <si>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</si>
  <si>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</si>
  <si>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</si>
  <si>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</si>
  <si>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</si>
  <si>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</si>
  <si>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</si>
  <si>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</si>
  <si>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</si>
  <si>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</si>
  <si>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</si>
  <si>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</si>
  <si>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</si>
  <si>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</si>
  <si>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</si>
  <si>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</si>
  <si>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</si>
  <si>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</si>
  <si>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</si>
  <si>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</si>
  <si>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</si>
  <si>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</si>
  <si>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</si>
  <si>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</si>
  <si>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</si>
  <si>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</si>
  <si>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</si>
  <si>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</si>
  <si>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</si>
  <si>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</si>
  <si>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</si>
  <si>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</si>
  <si>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</si>
  <si>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</si>
  <si>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</si>
  <si>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</si>
  <si>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</si>
  <si>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</si>
  <si>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</si>
  <si>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</si>
  <si>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</si>
  <si>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</si>
  <si>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</si>
  <si>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</si>
  <si>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</si>
  <si>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</si>
  <si>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</si>
  <si>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</si>
  <si>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</si>
  <si>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</si>
  <si>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</si>
  <si>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</si>
  <si>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</si>
  <si>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</si>
  <si>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</si>
  <si>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</si>
  <si>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</si>
  <si>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</si>
  <si>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</si>
  <si>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</si>
  <si>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</si>
  <si>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</si>
  <si>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</si>
  <si>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</si>
  <si>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</si>
  <si>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</si>
  <si>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</si>
  <si>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</si>
  <si>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</si>
  <si>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</si>
  <si>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</si>
  <si>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</si>
  <si>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</si>
  <si>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</si>
  <si>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</si>
  <si>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</si>
  <si>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</si>
  <si>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</si>
  <si>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</si>
  <si>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</si>
  <si>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</si>
  <si>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</si>
  <si>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</si>
  <si>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</si>
  <si>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</si>
  <si>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</si>
  <si>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</si>
  <si>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</si>
  <si>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</si>
  <si>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</si>
  <si>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</si>
  <si>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</si>
  <si>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</si>
  <si>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</si>
  <si>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</si>
  <si>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</si>
  <si>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</si>
  <si>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</si>
  <si>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</si>
  <si>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</si>
  <si>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</si>
  <si>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</si>
  <si>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</si>
  <si>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</si>
  <si>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</si>
  <si>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</si>
  <si>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</si>
  <si>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</si>
  <si>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</si>
  <si>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</si>
  <si>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</si>
  <si>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</si>
  <si>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</si>
  <si>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</si>
  <si>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</si>
  <si>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</si>
  <si>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</si>
  <si>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</si>
  <si>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</si>
  <si>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</si>
  <si>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</si>
  <si>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</si>
  <si>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</si>
  <si>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</si>
  <si>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</si>
  <si>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</si>
  <si>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</si>
  <si>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</si>
  <si>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</si>
  <si>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</si>
  <si>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</si>
  <si>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</si>
  <si>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</si>
  <si>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</si>
  <si>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</si>
  <si>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</si>
  <si>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</si>
  <si>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</si>
  <si>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</si>
  <si>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</si>
  <si>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</si>
  <si>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</si>
  <si>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</si>
  <si>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</si>
  <si>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</si>
  <si>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</si>
  <si>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</si>
  <si>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</si>
  <si>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</si>
  <si>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</si>
  <si>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</si>
  <si>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</si>
  <si>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</si>
  <si>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</si>
  <si>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</si>
  <si>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</si>
  <si>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</si>
  <si>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</si>
  <si>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</si>
  <si>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</si>
  <si>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</si>
  <si>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</si>
  <si>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</si>
  <si>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</si>
  <si>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</si>
  <si>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</si>
  <si>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</si>
  <si>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</si>
  <si>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</si>
  <si>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</si>
  <si>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</si>
  <si>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</si>
  <si>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</si>
  <si>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</si>
  <si>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</si>
  <si>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</si>
  <si>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</si>
  <si>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</si>
  <si>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</si>
  <si>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</si>
  <si>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</si>
  <si>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</si>
  <si>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</si>
  <si>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</si>
  <si>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</si>
  <si>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</si>
  <si>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</si>
  <si>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</si>
  <si>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</si>
  <si>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</si>
  <si>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</si>
  <si>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</si>
  <si>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</si>
  <si>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</si>
  <si>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</si>
  <si>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</si>
  <si>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</si>
  <si>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</si>
  <si>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</si>
  <si>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</si>
  <si>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</si>
  <si>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</si>
  <si>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</si>
  <si>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</si>
  <si>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</si>
  <si>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</si>
  <si>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</si>
  <si>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</si>
  <si>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</si>
  <si>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</si>
  <si>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</si>
  <si>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</si>
  <si>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</si>
  <si>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</si>
  <si>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</si>
  <si>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</si>
  <si>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</si>
  <si>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</si>
  <si>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</si>
  <si>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</si>
  <si>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</si>
  <si>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</si>
  <si>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</si>
  <si>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</si>
  <si>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</si>
  <si>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</si>
  <si>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</si>
  <si>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</si>
  <si>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</si>
  <si>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</si>
  <si>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</si>
  <si>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</si>
  <si>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</si>
  <si>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</si>
  <si>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</si>
  <si>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</si>
  <si>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</si>
  <si>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</si>
  <si>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</si>
  <si>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</si>
  <si>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</si>
  <si>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</si>
  <si>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</si>
  <si>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</si>
  <si>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</si>
  <si>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</si>
  <si>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</si>
  <si>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</si>
  <si>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</si>
  <si>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</si>
  <si>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</si>
  <si>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</si>
  <si>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</si>
  <si>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</si>
  <si>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</si>
  <si>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</si>
  <si>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</si>
  <si>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</si>
  <si>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</si>
  <si>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</si>
  <si>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</si>
  <si>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</si>
  <si>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</si>
  <si>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</si>
  <si>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</si>
  <si>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</si>
  <si>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</si>
  <si>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</si>
  <si>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</si>
  <si>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</si>
  <si>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</si>
  <si>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</si>
  <si>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</si>
  <si>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</si>
  <si>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</si>
  <si>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</si>
  <si>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</si>
  <si>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</si>
  <si>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</si>
  <si>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</si>
  <si>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</si>
  <si>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</si>
  <si>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</si>
  <si>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</si>
  <si>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</si>
  <si>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</si>
  <si>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</si>
  <si>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</si>
  <si>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</si>
  <si>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</si>
  <si>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</si>
  <si>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</si>
  <si>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</si>
  <si>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</si>
  <si>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</si>
  <si>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</si>
  <si>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</si>
  <si>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</si>
  <si>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</si>
  <si>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</si>
  <si>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</si>
  <si>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</si>
  <si>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</si>
  <si>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</si>
  <si>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</si>
  <si>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</si>
  <si>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</si>
  <si>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</si>
  <si>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</si>
  <si>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</si>
  <si>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</si>
  <si>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</si>
  <si>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</si>
  <si>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</si>
  <si>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</si>
  <si>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</si>
  <si>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</si>
  <si>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</si>
  <si>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</si>
  <si>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</si>
  <si>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</si>
  <si>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</si>
  <si>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</si>
  <si>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</si>
  <si>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</si>
  <si>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</si>
  <si>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</si>
  <si>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</si>
  <si>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</si>
  <si>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</si>
  <si>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</si>
  <si>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</si>
  <si>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</si>
  <si>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</si>
  <si>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</si>
  <si>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</si>
  <si>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</si>
  <si>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</si>
  <si>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</si>
  <si>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</si>
  <si>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</si>
  <si>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</si>
  <si>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</si>
  <si>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</si>
  <si>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</si>
  <si>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</si>
  <si>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</si>
  <si>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</si>
  <si>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</si>
  <si>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</si>
  <si>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</si>
  <si>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</si>
  <si>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</si>
  <si>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</si>
  <si>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</si>
  <si>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</si>
  <si>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</si>
  <si>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</si>
  <si>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</si>
  <si>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</si>
  <si>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</si>
  <si>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</si>
  <si>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</si>
  <si>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</si>
  <si>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</si>
  <si>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</si>
  <si>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</si>
  <si>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</si>
  <si>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</si>
  <si>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</si>
  <si>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</si>
  <si>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</si>
  <si>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</si>
  <si>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</si>
  <si>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</si>
  <si>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</si>
  <si>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</si>
  <si>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</si>
  <si>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</si>
  <si>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</si>
  <si>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</si>
  <si>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</si>
  <si>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</si>
  <si>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</si>
  <si>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</si>
  <si>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</si>
  <si>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</si>
  <si>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</si>
  <si>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</si>
  <si>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</si>
  <si>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</si>
  <si>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</si>
  <si>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</si>
  <si>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</si>
  <si>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</si>
  <si>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</si>
  <si>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</si>
  <si>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</si>
  <si>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</si>
  <si>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</si>
  <si>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</si>
  <si>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</si>
  <si>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</si>
  <si>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</si>
  <si>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</si>
  <si>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</si>
  <si>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</si>
  <si>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</si>
  <si>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</si>
  <si>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</si>
  <si>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</si>
  <si>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</si>
  <si>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</si>
  <si>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</si>
  <si>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</si>
  <si>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</si>
  <si>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</si>
  <si>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</si>
  <si>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</si>
  <si>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</si>
  <si>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</si>
  <si>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</si>
  <si>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</si>
  <si>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</si>
  <si>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</si>
  <si>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</si>
  <si>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</si>
  <si>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</si>
  <si>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</si>
  <si>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</si>
  <si>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</si>
  <si>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</si>
  <si>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</si>
  <si>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</si>
  <si>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</si>
  <si>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</si>
  <si>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</si>
  <si>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</si>
  <si>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</si>
  <si>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</si>
  <si>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</si>
  <si>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</si>
  <si>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</si>
  <si>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</si>
  <si>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</si>
  <si>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</si>
  <si>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</si>
  <si>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</si>
  <si>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</si>
  <si>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</si>
  <si>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</si>
  <si>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</si>
  <si>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</si>
  <si>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</si>
  <si>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</si>
  <si>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</si>
  <si>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</si>
  <si>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</si>
  <si>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</si>
  <si>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</si>
  <si>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</si>
  <si>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</si>
  <si>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</si>
  <si>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</si>
  <si>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</si>
  <si>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</si>
  <si>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</si>
  <si>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</si>
  <si>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</si>
  <si>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</si>
  <si>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</si>
  <si>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</si>
  <si>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</si>
  <si>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</si>
  <si>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</si>
  <si>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</si>
  <si>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</si>
  <si>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</si>
  <si>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</si>
  <si>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</si>
  <si>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</si>
  <si>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</si>
  <si>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</si>
  <si>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</si>
  <si>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</si>
  <si>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</si>
  <si>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</si>
  <si>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</si>
  <si>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</si>
  <si>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</si>
  <si>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</si>
  <si>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</si>
  <si>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</si>
  <si>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</si>
  <si>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</si>
  <si>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</si>
  <si>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</si>
  <si>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</si>
  <si>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</si>
  <si>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</si>
  <si>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</si>
  <si>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</si>
  <si>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</si>
  <si>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</si>
  <si>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</si>
  <si>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</si>
  <si>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</si>
  <si>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</si>
  <si>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</si>
  <si>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</si>
  <si>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</si>
  <si>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</si>
  <si>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</si>
  <si>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</si>
  <si>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</si>
  <si>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</si>
  <si>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</si>
  <si>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</si>
  <si>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</si>
  <si>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</si>
  <si>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</si>
  <si>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</si>
  <si>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</si>
  <si>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</si>
  <si>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</si>
  <si>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</si>
  <si>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</si>
  <si>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</si>
  <si>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</si>
  <si>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</si>
  <si>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</si>
  <si>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</si>
  <si>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</si>
  <si>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</si>
  <si>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</si>
  <si>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</si>
  <si>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</si>
  <si>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</si>
  <si>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</si>
  <si>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</si>
  <si>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</si>
  <si>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</si>
  <si>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</si>
  <si>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</si>
  <si>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</si>
  <si>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</si>
  <si>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</si>
  <si>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</si>
  <si>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</si>
  <si>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</si>
  <si>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</si>
  <si>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</si>
  <si>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</si>
  <si>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</si>
  <si>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</si>
  <si>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</si>
  <si>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</si>
  <si>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</si>
  <si>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</si>
  <si>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</si>
  <si>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</si>
  <si>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</si>
  <si>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</si>
  <si>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</si>
  <si>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</si>
  <si>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</si>
  <si>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</si>
  <si>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</si>
  <si>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</si>
  <si>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</si>
  <si>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</si>
  <si>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</si>
  <si>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</si>
  <si>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</si>
  <si>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</si>
  <si>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</si>
  <si>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</si>
  <si>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</si>
  <si>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</si>
  <si>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</si>
  <si>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</si>
  <si>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</si>
  <si>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</si>
  <si>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</si>
  <si>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</si>
  <si>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</si>
  <si>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</si>
  <si>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</si>
  <si>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</si>
  <si>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</si>
  <si>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</si>
  <si>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</si>
  <si>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</si>
  <si>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</si>
  <si>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</si>
  <si>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</si>
  <si>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</si>
  <si>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</si>
  <si>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</si>
  <si>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</si>
  <si>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</si>
  <si>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</si>
  <si>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</si>
  <si>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</si>
  <si>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</si>
  <si>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</si>
  <si>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</si>
  <si>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</si>
  <si>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</si>
  <si>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</si>
  <si>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</si>
  <si>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</si>
  <si>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</si>
  <si>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</si>
  <si>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</si>
  <si>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</si>
  <si>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</si>
  <si>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</si>
  <si>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</si>
  <si>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</si>
  <si>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</si>
  <si>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</si>
  <si>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</si>
  <si>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</si>
  <si>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</si>
  <si>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</si>
  <si>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</si>
  <si>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</si>
  <si>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</si>
  <si>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</si>
  <si>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</si>
  <si>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</si>
  <si>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</si>
  <si>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</si>
  <si>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</si>
  <si>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</si>
  <si>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</si>
  <si>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</si>
  <si>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</si>
  <si>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</si>
  <si>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</si>
  <si>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</si>
  <si>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</si>
  <si>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</si>
  <si>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</si>
  <si>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</si>
  <si>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</si>
  <si>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</si>
  <si>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</si>
  <si>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</si>
  <si>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</si>
  <si>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</si>
  <si>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</si>
  <si>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</si>
  <si>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</si>
  <si>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</si>
  <si>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</si>
  <si>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</si>
  <si>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</si>
  <si>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</si>
  <si>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</si>
  <si>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</si>
  <si>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</si>
  <si>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</si>
  <si>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</si>
  <si>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</si>
  <si>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</si>
  <si>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</si>
  <si>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</si>
  <si>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</si>
  <si>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</si>
  <si>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</si>
  <si>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</si>
  <si>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</si>
  <si>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</si>
  <si>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</si>
  <si>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</si>
  <si>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</si>
  <si>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</si>
  <si>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</si>
  <si>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</si>
  <si>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</si>
  <si>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</si>
  <si>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</si>
  <si>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</si>
  <si>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</si>
  <si>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</si>
  <si>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</si>
  <si>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</si>
  <si>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</si>
  <si>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</si>
  <si>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</si>
  <si>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</si>
  <si>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</si>
  <si>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</si>
  <si>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</si>
  <si>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</si>
  <si>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</si>
  <si>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</si>
  <si>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</si>
  <si>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</si>
  <si>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</si>
  <si>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</si>
  <si>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</si>
  <si>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</si>
  <si>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</si>
  <si>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</si>
  <si>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</si>
  <si>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</si>
  <si>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</si>
  <si>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</si>
  <si>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</si>
  <si>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</si>
  <si>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</si>
  <si>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</si>
  <si>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</si>
  <si>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</si>
  <si>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</si>
  <si>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</si>
  <si>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</si>
  <si>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</si>
  <si>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</si>
  <si>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</si>
  <si>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</si>
  <si>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</si>
  <si>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</si>
  <si>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</si>
  <si>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</si>
  <si>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</si>
  <si>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</si>
  <si>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</si>
  <si>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</si>
  <si>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</si>
  <si>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</si>
  <si>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</si>
  <si>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</si>
  <si>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</si>
  <si>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</si>
  <si>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</si>
  <si>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</si>
  <si>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</si>
  <si>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</si>
  <si>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</si>
  <si>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</si>
  <si>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</si>
  <si>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</si>
  <si>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</si>
  <si>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</si>
  <si>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</si>
  <si>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</si>
  <si>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</si>
  <si>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</si>
  <si>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</si>
  <si>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</si>
  <si>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</si>
  <si>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</si>
  <si>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</si>
  <si>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</si>
  <si>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</si>
  <si>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</si>
  <si>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</si>
  <si>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</si>
  <si>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</si>
  <si>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</si>
  <si>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</si>
  <si>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</si>
  <si>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</si>
  <si>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</si>
  <si>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</si>
  <si>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</si>
  <si>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</si>
  <si>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</si>
  <si>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</si>
  <si>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</si>
  <si>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</si>
  <si>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</si>
  <si>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</si>
  <si>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</si>
  <si>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</si>
  <si>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</si>
  <si>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</si>
  <si>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</si>
  <si>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</si>
  <si>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</si>
  <si>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</si>
  <si>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</si>
  <si>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</si>
  <si>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</si>
  <si>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</si>
  <si>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</si>
  <si>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</si>
  <si>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</si>
  <si>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</si>
  <si>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</si>
  <si>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</si>
  <si>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</si>
  <si>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</si>
  <si>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</si>
  <si>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</si>
  <si>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</si>
  <si>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</si>
  <si>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</si>
  <si>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</si>
  <si>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</si>
  <si>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</si>
  <si>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</si>
  <si>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</si>
  <si>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</si>
  <si>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</si>
  <si>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</si>
  <si>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</si>
  <si>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</si>
  <si>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</si>
  <si>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</si>
  <si>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</si>
  <si>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</si>
  <si>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</si>
  <si>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</si>
  <si>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</si>
  <si>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</si>
  <si>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</si>
  <si>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</si>
  <si>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</si>
  <si>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</si>
  <si>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</si>
  <si>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</si>
  <si>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</si>
  <si>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</si>
  <si>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</si>
  <si>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</si>
  <si>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</si>
  <si>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</si>
  <si>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</si>
  <si>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</si>
  <si>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</si>
  <si>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</si>
  <si>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</si>
  <si>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</si>
  <si>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</si>
  <si>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</si>
  <si>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</si>
  <si>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</si>
  <si>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</si>
  <si>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</si>
  <si>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</si>
  <si>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</si>
  <si>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</si>
  <si>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</si>
  <si>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</si>
  <si>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</si>
  <si>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</si>
  <si>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</si>
  <si>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</si>
  <si>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</si>
  <si>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</si>
  <si>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</si>
  <si>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</si>
  <si>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</si>
  <si>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</si>
  <si>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</si>
  <si>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</si>
  <si>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</si>
  <si>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</si>
  <si>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</si>
  <si>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</si>
  <si>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</si>
  <si>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</si>
  <si>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</si>
  <si>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</si>
  <si>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</si>
  <si>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</si>
  <si>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</si>
  <si>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</si>
  <si>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</si>
  <si>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</si>
  <si>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</si>
  <si>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</si>
  <si>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</si>
  <si>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</si>
  <si>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</si>
  <si>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</si>
  <si>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</si>
  <si>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</si>
  <si>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</si>
  <si>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</si>
  <si>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</si>
  <si>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</si>
  <si>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</si>
  <si>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</si>
  <si>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</si>
  <si>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</si>
  <si>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</si>
  <si>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</si>
  <si>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</si>
  <si>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</si>
  <si>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</si>
  <si>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</si>
  <si>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</si>
  <si>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</si>
  <si>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</si>
  <si>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</si>
  <si>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</si>
  <si>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</si>
  <si>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</si>
  <si>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</si>
  <si>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</si>
  <si>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</si>
  <si>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</si>
  <si>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</si>
  <si>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</si>
  <si>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</si>
  <si>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</si>
  <si>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</si>
  <si>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</si>
  <si>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</si>
  <si>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</si>
  <si>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</si>
  <si>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</si>
  <si>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</si>
  <si>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</si>
  <si>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</si>
  <si>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</si>
  <si>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</si>
  <si>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</si>
  <si>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</si>
  <si>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</si>
  <si>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</si>
  <si>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</si>
  <si>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</si>
  <si>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</si>
  <si>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</si>
  <si>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</si>
  <si>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</si>
  <si>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</si>
  <si>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</si>
  <si>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</si>
  <si>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</si>
  <si>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</si>
  <si>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</si>
  <si>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</si>
  <si>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</si>
  <si>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</si>
  <si>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</si>
  <si>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</si>
  <si>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</si>
  <si>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</si>
  <si>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</si>
  <si>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</si>
  <si>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</si>
  <si>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</si>
  <si>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</si>
  <si>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</si>
  <si>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</si>
  <si>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</si>
  <si>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</si>
  <si>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</si>
  <si>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</si>
  <si>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</si>
  <si>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</si>
  <si>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</si>
  <si>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</si>
  <si>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</si>
  <si>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</si>
  <si>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</si>
  <si>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</si>
  <si>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</si>
  <si>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</si>
  <si>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</si>
  <si>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</si>
  <si>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</si>
  <si>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</si>
  <si>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</si>
  <si>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</si>
  <si>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</si>
  <si>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</si>
  <si>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</si>
  <si>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</si>
  <si>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</si>
  <si>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</si>
  <si>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</si>
  <si>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</si>
  <si>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</si>
  <si>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</si>
  <si>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</si>
  <si>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</si>
  <si>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</si>
  <si>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</si>
  <si>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</si>
  <si>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</si>
  <si>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</si>
  <si>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</si>
  <si>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</si>
  <si>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</si>
  <si>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</si>
  <si>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</si>
  <si>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</si>
  <si>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</si>
  <si>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</si>
  <si>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</si>
  <si>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</si>
  <si>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</si>
  <si>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</si>
  <si>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</si>
  <si>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</si>
  <si>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</si>
  <si>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</si>
  <si>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</si>
  <si>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</si>
  <si>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</si>
  <si>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</si>
  <si>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</si>
  <si>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</si>
  <si>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</si>
  <si>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</si>
  <si>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</si>
  <si>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</si>
  <si>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</si>
  <si>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</si>
  <si>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</si>
  <si>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</si>
  <si>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</si>
  <si>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</si>
  <si>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</si>
  <si>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</si>
  <si>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</si>
  <si>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</si>
  <si>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</si>
  <si>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</si>
  <si>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</si>
  <si>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</si>
  <si>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</si>
  <si>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</si>
  <si>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</si>
  <si>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</si>
  <si>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</si>
  <si>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</si>
  <si>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</si>
  <si>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</si>
  <si>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</si>
  <si>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</si>
  <si>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</si>
  <si>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</si>
  <si>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</si>
  <si>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</si>
  <si>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</si>
  <si>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</si>
  <si>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</si>
  <si>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</si>
  <si>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</si>
  <si>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</si>
  <si>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</si>
  <si>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</si>
  <si>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</si>
  <si>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</si>
  <si>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</si>
  <si>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</si>
  <si>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</si>
  <si>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</si>
  <si>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</si>
  <si>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</si>
  <si>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</si>
  <si>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</si>
  <si>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</si>
  <si>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</si>
  <si>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</si>
  <si>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</si>
  <si>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</si>
  <si>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</si>
  <si>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</si>
  <si>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</si>
  <si>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</si>
  <si>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</si>
  <si>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</si>
  <si>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</si>
  <si>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</si>
  <si>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</si>
  <si>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</si>
  <si>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</si>
  <si>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</si>
  <si>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</si>
  <si>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</si>
  <si>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</si>
  <si>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</si>
  <si>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</si>
  <si>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</si>
  <si>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</si>
  <si>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</si>
  <si>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</si>
  <si>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</si>
  <si>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</si>
  <si>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</si>
  <si>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</si>
  <si>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</si>
  <si>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</si>
  <si>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</si>
  <si>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</si>
  <si>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</si>
  <si>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</si>
  <si>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</si>
  <si>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</si>
  <si>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</si>
  <si>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</si>
  <si>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</si>
  <si>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</si>
  <si>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</si>
  <si>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</si>
  <si>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</si>
  <si>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</si>
  <si>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</si>
  <si>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</si>
  <si>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</si>
  <si>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</si>
  <si>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</si>
  <si>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</si>
  <si>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</si>
  <si>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</si>
  <si>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</si>
  <si>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</si>
  <si>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</si>
  <si>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</si>
  <si>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</si>
  <si>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</si>
  <si>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</si>
  <si>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</si>
  <si>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</si>
  <si>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</si>
  <si>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</si>
  <si>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</si>
  <si>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</si>
  <si>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</si>
  <si>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</si>
  <si>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</si>
  <si>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</si>
  <si>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</si>
  <si>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</si>
  <si>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</si>
  <si>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</si>
  <si>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</si>
  <si>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</si>
  <si>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</si>
  <si>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</si>
  <si>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</si>
  <si>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</si>
  <si>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</si>
  <si>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</si>
  <si>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</si>
  <si>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</si>
  <si>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</si>
  <si>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</si>
  <si>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</si>
  <si>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</si>
  <si>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</si>
  <si>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</si>
  <si>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</si>
  <si>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</si>
  <si>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</si>
  <si>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</si>
  <si>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</si>
  <si>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</si>
  <si>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</si>
  <si>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</si>
  <si>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</si>
  <si>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</si>
  <si>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</si>
  <si>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</si>
  <si>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</si>
  <si>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</si>
  <si>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</si>
  <si>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</si>
  <si>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</si>
  <si>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</si>
  <si>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</si>
  <si>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</si>
  <si>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</si>
  <si>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</si>
  <si>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</si>
  <si>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</si>
  <si>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</si>
  <si>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</si>
  <si>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</si>
  <si>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</si>
  <si>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</si>
  <si>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</si>
  <si>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</si>
  <si>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</si>
  <si>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</si>
  <si>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</si>
  <si>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</si>
  <si>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</si>
  <si>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</si>
  <si>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</si>
  <si>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</si>
  <si>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</si>
  <si>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</si>
  <si>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</si>
  <si>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</si>
  <si>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</si>
  <si>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</si>
  <si>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</si>
  <si>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</si>
  <si>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</si>
  <si>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</si>
  <si>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</si>
  <si>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</si>
  <si>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</si>
  <si>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</si>
  <si>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</si>
  <si>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</si>
  <si>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</si>
  <si>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</si>
  <si>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</si>
  <si>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</si>
  <si>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</si>
  <si>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</si>
  <si>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</si>
  <si>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</si>
  <si>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</si>
  <si>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</si>
  <si>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</si>
  <si>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</si>
  <si>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</si>
  <si>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</si>
  <si>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</si>
  <si>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</si>
  <si>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</si>
  <si>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</si>
  <si>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</si>
  <si>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</si>
  <si>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</si>
  <si>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</si>
  <si>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</si>
  <si>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</si>
  <si>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</si>
  <si>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</si>
  <si>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</si>
  <si>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</si>
  <si>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</si>
  <si>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</si>
  <si>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</si>
  <si>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</si>
  <si>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</si>
  <si>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</si>
  <si>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</si>
  <si>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</si>
  <si>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</si>
  <si>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</si>
  <si>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</si>
  <si>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</si>
  <si>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</si>
  <si>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</si>
  <si>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</si>
  <si>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</si>
  <si>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</si>
  <si>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</si>
  <si>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</si>
  <si>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</si>
  <si>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</si>
  <si>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</si>
  <si>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</si>
  <si>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</si>
  <si>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</si>
  <si>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</si>
  <si>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</si>
  <si>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</si>
  <si>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</si>
  <si>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</si>
  <si>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</si>
  <si>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</si>
  <si>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</si>
  <si>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</si>
  <si>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</si>
  <si>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</si>
  <si>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</si>
  <si>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</si>
  <si>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</si>
  <si>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</si>
  <si>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</si>
  <si>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</si>
  <si>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</si>
  <si>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</si>
  <si>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</si>
  <si>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</si>
  <si>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</si>
  <si>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</si>
  <si>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</si>
  <si>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</si>
  <si>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</si>
  <si>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</si>
  <si>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</si>
  <si>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</si>
  <si>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</si>
  <si>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</si>
  <si>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</si>
  <si>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</si>
  <si>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</si>
  <si>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</si>
  <si>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</si>
  <si>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</si>
  <si>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</si>
  <si>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</si>
  <si>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</si>
  <si>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</si>
  <si>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</si>
  <si>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</si>
  <si>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</si>
  <si>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</si>
  <si>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</si>
  <si>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</si>
  <si>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</si>
  <si>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</si>
  <si>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</si>
  <si>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</si>
  <si>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</si>
  <si>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</si>
  <si>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</si>
  <si>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</si>
  <si>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</si>
  <si>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</si>
  <si>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</si>
  <si>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</si>
  <si>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</si>
  <si>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</si>
  <si>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</si>
  <si>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</si>
  <si>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</si>
  <si>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</si>
  <si>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</si>
  <si>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</si>
  <si>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</si>
  <si>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</si>
  <si>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</si>
  <si>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</si>
  <si>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</si>
  <si>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</si>
  <si>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</si>
  <si>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</si>
  <si>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</si>
  <si>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</si>
  <si>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</si>
  <si>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</si>
  <si>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</si>
  <si>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</si>
  <si>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</si>
  <si>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</si>
  <si>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</si>
  <si>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</si>
  <si>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</si>
  <si>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</si>
  <si>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</si>
  <si>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</si>
  <si>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</si>
  <si>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</si>
  <si>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</si>
  <si>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</si>
  <si>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</si>
  <si>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</si>
  <si>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</si>
  <si>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</si>
  <si>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</si>
  <si>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</si>
  <si>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</si>
  <si>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</si>
  <si>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</si>
  <si>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</si>
  <si>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</si>
  <si>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</si>
  <si>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</si>
  <si>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</si>
  <si>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</si>
  <si>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</si>
  <si>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</si>
  <si>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</si>
  <si>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</si>
  <si>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</si>
  <si>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</si>
  <si>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</si>
  <si>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</si>
  <si>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</si>
  <si>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</si>
  <si>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</si>
  <si>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</si>
  <si>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</si>
  <si>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</si>
  <si>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</si>
  <si>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</si>
  <si>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</si>
  <si>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</si>
  <si>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</si>
  <si>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</si>
  <si>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</si>
  <si>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</si>
  <si>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</si>
  <si>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</si>
  <si>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</si>
  <si>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</si>
  <si>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</si>
  <si>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</si>
  <si>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</si>
  <si>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</si>
  <si>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</si>
  <si>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</si>
  <si>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</si>
  <si>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</si>
  <si>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</si>
  <si>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</si>
  <si>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</si>
  <si>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</si>
  <si>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</si>
  <si>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</si>
  <si>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</si>
  <si>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</si>
  <si>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</si>
  <si>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</si>
  <si>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</si>
  <si>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</si>
  <si>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</si>
  <si>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</si>
  <si>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</si>
  <si>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</si>
  <si>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</si>
  <si>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</si>
  <si>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</si>
  <si>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</si>
  <si>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</si>
  <si>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</si>
  <si>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</si>
  <si>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</si>
  <si>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</si>
  <si>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</si>
  <si>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</si>
  <si>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</si>
  <si>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</si>
  <si>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</si>
  <si>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</si>
  <si>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</si>
  <si>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</si>
  <si>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</si>
  <si>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</si>
  <si>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</si>
  <si>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</si>
  <si>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</si>
  <si>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</si>
  <si>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</si>
  <si>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</si>
  <si>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</si>
  <si>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</si>
  <si>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</si>
  <si>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</si>
  <si>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</si>
  <si>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</si>
  <si>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</si>
  <si>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</si>
  <si>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</si>
  <si>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</si>
  <si>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</si>
  <si>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</si>
  <si>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</si>
  <si>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</si>
  <si>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</si>
  <si>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</si>
  <si>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</si>
  <si>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</si>
  <si>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</si>
  <si>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</si>
  <si>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</si>
  <si>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</si>
  <si>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</si>
  <si>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</si>
  <si>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</si>
  <si>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</si>
  <si>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</si>
  <si>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</si>
  <si>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</si>
  <si>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</si>
  <si>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</si>
  <si>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</si>
  <si>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</si>
  <si>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</si>
  <si>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</si>
  <si>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</si>
  <si>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</si>
  <si>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</si>
  <si>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</si>
  <si>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</si>
  <si>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</si>
  <si>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</si>
  <si>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</si>
  <si>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</si>
  <si>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</si>
  <si>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</si>
  <si>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</si>
  <si>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</si>
  <si>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</si>
  <si>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</si>
  <si>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</si>
  <si>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</si>
  <si>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</si>
  <si>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</si>
  <si>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</si>
  <si>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</si>
  <si>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</si>
  <si>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</si>
  <si>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</si>
  <si>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</si>
  <si>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</si>
  <si>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</si>
  <si>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</si>
  <si>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</si>
  <si>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</si>
  <si>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</si>
  <si>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</si>
  <si>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</si>
  <si>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</si>
  <si>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</si>
  <si>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</si>
  <si>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</si>
  <si>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</si>
  <si>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</si>
  <si>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</si>
  <si>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</si>
  <si>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</si>
  <si>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</si>
  <si>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</si>
  <si>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</si>
  <si>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</si>
  <si>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</si>
  <si>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</si>
  <si>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</si>
  <si>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</si>
  <si>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</si>
  <si>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</si>
  <si>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</si>
  <si>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</si>
  <si>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</si>
  <si>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</si>
  <si>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</si>
  <si>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</si>
  <si>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</si>
  <si>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</si>
  <si>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</si>
  <si>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</si>
  <si>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</si>
  <si>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</si>
  <si>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</si>
  <si>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</si>
  <si>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</si>
  <si>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</si>
  <si>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</si>
  <si>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</si>
  <si>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</si>
  <si>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</si>
  <si>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</si>
  <si>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</si>
  <si>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</si>
  <si>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</si>
  <si>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</si>
  <si>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</si>
  <si>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</si>
  <si>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</si>
  <si>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</si>
  <si>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</si>
  <si>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</si>
  <si>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</si>
  <si>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</si>
  <si>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</si>
  <si>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</si>
  <si>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</si>
  <si>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</si>
  <si>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</si>
  <si>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</si>
  <si>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</si>
  <si>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</si>
  <si>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</si>
  <si>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</si>
  <si>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</si>
  <si>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</si>
  <si>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</si>
  <si>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</si>
  <si>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</si>
  <si>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</si>
  <si>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</si>
  <si>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</si>
  <si>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</si>
  <si>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</si>
  <si>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</si>
  <si>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</si>
  <si>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</si>
  <si>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</si>
  <si>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</si>
  <si>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</si>
  <si>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</si>
  <si>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</si>
  <si>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</si>
  <si>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</si>
  <si>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</si>
  <si>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</si>
  <si>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</si>
  <si>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</si>
  <si>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</si>
  <si>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</si>
  <si>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</si>
  <si>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</si>
  <si>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</si>
  <si>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</si>
  <si>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</si>
  <si>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</si>
  <si>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</si>
  <si>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</si>
  <si>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</si>
  <si>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</si>
  <si>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</si>
  <si>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</si>
  <si>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</si>
  <si>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</si>
  <si>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</si>
  <si>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</si>
  <si>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</si>
  <si>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</si>
  <si>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</si>
  <si>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</si>
  <si>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</si>
  <si>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</si>
  <si>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</si>
  <si>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</si>
  <si>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</si>
  <si>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</si>
  <si>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</si>
  <si>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</si>
  <si>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</si>
  <si>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</si>
  <si>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</si>
  <si>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</si>
  <si>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</si>
  <si>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</si>
  <si>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</si>
  <si>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</si>
  <si>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</si>
  <si>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</si>
  <si>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</si>
  <si>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</si>
  <si>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</si>
  <si>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</si>
  <si>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</si>
  <si>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</si>
  <si>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</si>
  <si>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</si>
  <si>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</si>
  <si>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</si>
  <si>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</si>
  <si>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</si>
  <si>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</si>
  <si>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</si>
  <si>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</si>
  <si>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</si>
  <si>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</si>
  <si>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</si>
  <si>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</si>
  <si>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</si>
  <si>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</si>
  <si>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</si>
  <si>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</si>
  <si>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</si>
  <si>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</si>
  <si>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</si>
  <si>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</si>
  <si>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</si>
  <si>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</si>
  <si>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</si>
  <si>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</si>
  <si>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</si>
  <si>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</si>
  <si>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</si>
  <si>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</si>
  <si>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</si>
  <si>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</si>
  <si>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</si>
  <si>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</si>
  <si>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</si>
  <si>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</si>
  <si>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</si>
  <si>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</si>
  <si>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</si>
  <si>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</si>
  <si>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</si>
  <si>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</si>
  <si>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</si>
  <si>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</si>
  <si>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</si>
  <si>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</si>
  <si>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</si>
  <si>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</si>
  <si>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</si>
  <si>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</si>
  <si>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</si>
  <si>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</si>
  <si>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</si>
  <si>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</si>
  <si>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</si>
  <si>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</si>
  <si>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</si>
  <si>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</si>
  <si>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</si>
  <si>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</si>
  <si>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</si>
  <si>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</si>
  <si>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</si>
  <si>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</si>
  <si>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</si>
  <si>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</si>
  <si>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</si>
  <si>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</si>
  <si>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</si>
  <si>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</si>
  <si>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</si>
  <si>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</si>
  <si>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</si>
  <si>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</si>
  <si>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</si>
  <si>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</si>
  <si>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</si>
  <si>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</si>
  <si>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</si>
  <si>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</si>
  <si>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</si>
  <si>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</si>
  <si>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</si>
  <si>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</si>
  <si>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</si>
  <si>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</si>
  <si>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</si>
  <si>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</si>
  <si>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</si>
  <si>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</si>
  <si>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</si>
  <si>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</si>
  <si>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</si>
  <si>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</si>
  <si>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</si>
  <si>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</si>
  <si>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</si>
  <si>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</si>
  <si>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</si>
  <si>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</si>
  <si>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</si>
  <si>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</si>
  <si>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</si>
  <si>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</si>
  <si>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</si>
  <si>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</si>
  <si>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</si>
  <si>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</si>
  <si>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</si>
  <si>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</si>
  <si>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</si>
  <si>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</si>
  <si>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</si>
  <si>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</si>
  <si>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</si>
  <si>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</si>
  <si>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</si>
  <si>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</si>
  <si>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</si>
  <si>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</si>
  <si>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</si>
  <si>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</si>
  <si>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</si>
  <si>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</si>
  <si>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</si>
  <si>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</si>
  <si>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</si>
  <si>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</si>
  <si>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</si>
  <si>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</si>
  <si>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</si>
  <si>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</si>
  <si>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</si>
  <si>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</si>
  <si>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</si>
  <si>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</si>
  <si>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</si>
  <si>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</si>
  <si>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</si>
  <si>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</si>
  <si>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</si>
  <si>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</si>
  <si>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</si>
  <si>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</si>
  <si>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</si>
  <si>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</si>
  <si>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</si>
  <si>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</si>
  <si>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</si>
  <si>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</si>
  <si>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</si>
  <si>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</si>
  <si>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</si>
  <si>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</si>
  <si>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</si>
  <si>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</si>
  <si>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</si>
  <si>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</si>
  <si>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</si>
  <si>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</si>
  <si>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</si>
  <si>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</si>
  <si>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</si>
  <si>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</si>
  <si>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</si>
  <si>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</si>
  <si>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</si>
  <si>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</si>
  <si>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</si>
  <si>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</si>
  <si>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</si>
  <si>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</si>
  <si>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</si>
  <si>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</si>
  <si>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</si>
  <si>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</si>
  <si>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</si>
  <si>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</si>
  <si>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</si>
  <si>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</si>
  <si>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</si>
  <si>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</si>
  <si>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</si>
  <si>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</si>
  <si>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</si>
  <si>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</si>
  <si>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</si>
  <si>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</si>
  <si>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</si>
  <si>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</si>
  <si>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</si>
  <si>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</si>
  <si>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</si>
  <si>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</si>
  <si>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</si>
  <si>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</si>
  <si>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</si>
  <si>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</si>
  <si>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</si>
  <si>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</si>
  <si>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</si>
  <si>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</si>
  <si>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</si>
  <si>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</si>
  <si>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</si>
  <si>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</si>
  <si>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</si>
  <si>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</si>
  <si>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</si>
  <si>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</si>
  <si>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</si>
  <si>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</si>
  <si>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</si>
  <si>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</si>
  <si>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</si>
  <si>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</si>
  <si>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</si>
  <si>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</si>
  <si>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</si>
  <si>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</si>
  <si>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</si>
  <si>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</si>
  <si>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</si>
  <si>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</si>
  <si>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</si>
  <si>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</si>
  <si>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</si>
  <si>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</si>
  <si>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</si>
  <si>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</si>
  <si>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</si>
  <si>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</si>
  <si>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</si>
  <si>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</si>
  <si>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</si>
  <si>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</si>
  <si>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</si>
  <si>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</si>
  <si>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</si>
  <si>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</si>
  <si>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</si>
  <si>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</si>
  <si>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</si>
  <si>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</si>
  <si>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</si>
  <si>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</si>
  <si>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</si>
  <si>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</si>
  <si>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</si>
  <si>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</si>
  <si>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</si>
  <si>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</si>
  <si>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</si>
  <si>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</si>
  <si>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</si>
  <si>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</si>
  <si>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</si>
  <si>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</si>
  <si>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</si>
  <si>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</si>
  <si>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</si>
  <si>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</si>
  <si>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</si>
  <si>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</si>
  <si>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</si>
  <si>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</si>
  <si>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</si>
  <si>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</si>
  <si>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</si>
  <si>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</si>
  <si>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</si>
  <si>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</si>
  <si>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</si>
  <si>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</si>
  <si>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</si>
  <si>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</si>
  <si>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</si>
  <si>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</si>
  <si>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</si>
  <si>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</si>
  <si>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</si>
  <si>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</si>
  <si>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</si>
  <si>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</si>
  <si>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</si>
  <si>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</si>
  <si>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</si>
  <si>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</si>
  <si>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</si>
  <si>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</si>
  <si>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</si>
  <si>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</si>
  <si>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</si>
  <si>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</si>
  <si>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</si>
  <si>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</si>
  <si>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</si>
  <si>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</si>
  <si>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</si>
  <si>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</si>
  <si>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</si>
  <si>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</si>
  <si>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</si>
  <si>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</si>
  <si>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</si>
  <si>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</si>
  <si>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</si>
  <si>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</si>
  <si>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</si>
  <si>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</si>
  <si>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</si>
  <si>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</si>
  <si>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</si>
  <si>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</si>
  <si>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</si>
  <si>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</si>
  <si>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</si>
  <si>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</si>
  <si>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</si>
  <si>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</si>
  <si>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</si>
  <si>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</si>
  <si>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</si>
  <si>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</si>
  <si>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</si>
  <si>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</si>
  <si>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</si>
  <si>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</si>
  <si>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</si>
  <si>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</si>
  <si>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</si>
  <si>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</si>
  <si>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</si>
  <si>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</si>
  <si>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</si>
  <si>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</si>
  <si>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</si>
  <si>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</si>
  <si>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</si>
  <si>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</si>
  <si>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</si>
  <si>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</si>
  <si>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</si>
  <si>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</si>
  <si>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</si>
  <si>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</si>
  <si>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</si>
  <si>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</si>
  <si>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</si>
  <si>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</si>
  <si>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</si>
  <si>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</si>
  <si>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</si>
  <si>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</si>
  <si>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</si>
  <si>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</si>
  <si>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</si>
  <si>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</si>
  <si>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</si>
  <si>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</si>
  <si>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</si>
  <si>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</si>
  <si>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</si>
  <si>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</si>
  <si>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</si>
  <si>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</si>
  <si>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</si>
  <si>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</si>
  <si>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</si>
  <si>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</si>
  <si>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</si>
  <si>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</si>
  <si>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</si>
  <si>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</si>
  <si>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</si>
  <si>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</si>
  <si>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</si>
  <si>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</si>
  <si>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</si>
  <si>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</si>
  <si>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</si>
  <si>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</si>
  <si>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</si>
  <si>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</si>
  <si>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</si>
  <si>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</si>
  <si>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</si>
  <si>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</si>
  <si>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</si>
  <si>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</si>
  <si>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</si>
  <si>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</si>
  <si>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</si>
  <si>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</si>
  <si>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</si>
  <si>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</si>
  <si>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</si>
  <si>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</si>
  <si>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</si>
  <si>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</si>
  <si>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</si>
  <si>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</si>
  <si>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</si>
  <si>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</si>
  <si>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</si>
  <si>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</si>
  <si>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</si>
  <si>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</si>
  <si>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</si>
  <si>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</si>
  <si>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</si>
  <si>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</si>
  <si>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</si>
  <si>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</si>
  <si>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</si>
  <si>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</si>
  <si>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</si>
  <si>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</si>
  <si>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</si>
  <si>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</si>
  <si>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</si>
  <si>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</si>
  <si>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</si>
  <si>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</si>
  <si>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</si>
  <si>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</si>
  <si>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</si>
  <si>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</si>
  <si>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</si>
  <si>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</si>
  <si>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</si>
  <si>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</si>
  <si>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</si>
  <si>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</si>
  <si>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</si>
  <si>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</si>
  <si>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</si>
  <si>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</si>
  <si>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</si>
  <si>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</si>
  <si>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</si>
  <si>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</si>
  <si>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</si>
  <si>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</si>
  <si>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</si>
  <si>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</si>
  <si>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</si>
  <si>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</si>
  <si>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</si>
  <si>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</si>
  <si>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</si>
  <si>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</si>
  <si>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</si>
  <si>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</si>
  <si>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</si>
  <si>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</si>
  <si>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</si>
  <si>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</si>
  <si>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</si>
  <si>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</si>
  <si>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Berkeley</t>
  </si>
  <si>
    <t>MS. Lourdes Chang</t>
  </si>
  <si>
    <t>2180 Milvia Street, 2nd Floor</t>
  </si>
  <si>
    <t>City of Berkeley Housing</t>
  </si>
  <si>
    <t>(510) 981-5419</t>
  </si>
  <si>
    <t>(510) 981-5450</t>
  </si>
  <si>
    <t>lchang@cl.berkeley.ca.us</t>
  </si>
  <si>
    <t>Not Applicable</t>
  </si>
  <si>
    <t>Kingdom Development, Inc.</t>
  </si>
  <si>
    <t>Orbach Affordable Management</t>
  </si>
  <si>
    <t xml:space="preserve">057-2098-017, 058-2118-024 </t>
  </si>
  <si>
    <t>One or Two Story Garden</t>
  </si>
  <si>
    <t>6451 Box Springs Blvd</t>
  </si>
  <si>
    <t>CA</t>
  </si>
  <si>
    <t>William Leach</t>
  </si>
  <si>
    <t>951-538-6244</t>
  </si>
  <si>
    <t>William@kingdomdevelopment.net</t>
  </si>
  <si>
    <t>General Partner</t>
  </si>
  <si>
    <t>Other: P&amp;P Bond</t>
  </si>
  <si>
    <t>Other: Legal</t>
  </si>
  <si>
    <t>Other: PNA / Survey / Zoning</t>
  </si>
  <si>
    <t>Other: Inspection Fees</t>
  </si>
  <si>
    <t>Other: Reimbursements to Sponsor</t>
  </si>
  <si>
    <t>HUD</t>
  </si>
  <si>
    <t>Misc</t>
  </si>
  <si>
    <t>Admin</t>
  </si>
  <si>
    <t>NOI During Rehabilitation</t>
  </si>
  <si>
    <t>Waived Performance Deposit</t>
  </si>
  <si>
    <t>Taxable Tail - Berkadia</t>
  </si>
  <si>
    <t>Services</t>
  </si>
  <si>
    <t>Salaries and Benefits</t>
  </si>
  <si>
    <t>Administrative GP</t>
  </si>
  <si>
    <t>Managing GP</t>
  </si>
  <si>
    <t>Orbach Affordable Housing Solutions</t>
  </si>
  <si>
    <t>Irwin Partners Architects</t>
  </si>
  <si>
    <t>980 Sylvan Avenue</t>
  </si>
  <si>
    <t>245 Fischer Avenue, Suite B2</t>
  </si>
  <si>
    <t>Englewood Cliffs, NJ 07632</t>
  </si>
  <si>
    <t>Costa Mesa, CA, 92626</t>
  </si>
  <si>
    <t>Jay Reinhard</t>
  </si>
  <si>
    <t>Melisa Pence</t>
  </si>
  <si>
    <t>201-242-4800</t>
  </si>
  <si>
    <t>714-557-2448</t>
  </si>
  <si>
    <t>jay@OAHSaffordable.com</t>
  </si>
  <si>
    <t>mpence@ipaoc.com</t>
  </si>
  <si>
    <t>Nixon Peabody</t>
  </si>
  <si>
    <t>Paragon Construction Company</t>
  </si>
  <si>
    <t>Tower 46, 55 West 46th Street</t>
  </si>
  <si>
    <t>New, NY 10036-4120</t>
  </si>
  <si>
    <t>Aaron Yowell</t>
  </si>
  <si>
    <t>212-940-3161</t>
  </si>
  <si>
    <t>ayowell@nixonpeabody.com</t>
  </si>
  <si>
    <t>2124 East Geneva Driver</t>
  </si>
  <si>
    <t>Tempe, AZ 85282</t>
  </si>
  <si>
    <t>Kyle Weaver</t>
  </si>
  <si>
    <t>602-695-5319</t>
  </si>
  <si>
    <t>Ky;e.weaver@paragonconstruction.com</t>
  </si>
  <si>
    <t>Cohn Reznick</t>
  </si>
  <si>
    <t>1301 6th Avenue</t>
  </si>
  <si>
    <t>New York, NY, 10019</t>
  </si>
  <si>
    <t>Mike Bisson</t>
  </si>
  <si>
    <t>646-834-4154</t>
  </si>
  <si>
    <t>Mike.Bisson@CohnReznick.com</t>
  </si>
  <si>
    <t>Nova Group GBC</t>
  </si>
  <si>
    <t>Paul Ladd</t>
  </si>
  <si>
    <t>207-351-6933</t>
  </si>
  <si>
    <t>Mike.Bisson@chonreznick.com</t>
  </si>
  <si>
    <t>paul.ladd@noagroupbc.com</t>
  </si>
  <si>
    <t>Gill Group</t>
  </si>
  <si>
    <t>512 N.One Mile Road</t>
  </si>
  <si>
    <t>Riverside, CA 92507</t>
  </si>
  <si>
    <t xml:space="preserve">William Leach </t>
  </si>
  <si>
    <t>Dexter, MO, 63841</t>
  </si>
  <si>
    <t>Todd Gill</t>
  </si>
  <si>
    <t>800-4285-3320</t>
  </si>
  <si>
    <t>todd.gill@gillgroup.com</t>
  </si>
  <si>
    <t>12 N.One Mile Road</t>
  </si>
  <si>
    <t>Dexter, MO 63841</t>
  </si>
  <si>
    <t>800-428-3320</t>
  </si>
  <si>
    <t>CalHFA</t>
  </si>
  <si>
    <t>500 Capitol Mall, STE. 1400</t>
  </si>
  <si>
    <t>Sacramento, CA 95814</t>
  </si>
  <si>
    <t>877-922-5432</t>
  </si>
  <si>
    <t>Affordable housing non-targeted</t>
  </si>
  <si>
    <t>Ocean View Gardens, LP</t>
  </si>
  <si>
    <t>Socorro Vasquez</t>
  </si>
  <si>
    <t>Executive director of the MGP</t>
  </si>
  <si>
    <t>Basil P. Rallis</t>
  </si>
  <si>
    <t>Authorized representative of the AGP</t>
  </si>
  <si>
    <t>1990 North California Boulevard, 8th fllor</t>
  </si>
  <si>
    <t>Mixed Used Resedential</t>
  </si>
  <si>
    <t>The north parcel includes 1750 square feet of commercial space which is currently a nail salon for building 1.</t>
  </si>
  <si>
    <t>Oceanview Garden Apartments</t>
  </si>
  <si>
    <t>MISC</t>
  </si>
  <si>
    <t>Tranch B Perm DS</t>
  </si>
  <si>
    <t>OAHS West Manager LLC</t>
  </si>
  <si>
    <t>Englewood</t>
  </si>
  <si>
    <t>NJ</t>
  </si>
  <si>
    <t>Orbach Affordable Housing Solutions LLC</t>
  </si>
  <si>
    <t>Max Loan</t>
  </si>
  <si>
    <t>Perm Needed</t>
  </si>
  <si>
    <t>980 Sylvan Ave</t>
  </si>
  <si>
    <t>Englewood Cliffs</t>
  </si>
  <si>
    <t>40%/60% Average Income</t>
  </si>
  <si>
    <t>615-377-7676</t>
  </si>
  <si>
    <t>Tax Exempt Loan Berkadia</t>
  </si>
  <si>
    <t>Fixed</t>
  </si>
  <si>
    <t>42 years</t>
  </si>
  <si>
    <t>Provided</t>
  </si>
  <si>
    <t>President</t>
  </si>
  <si>
    <t>Augist</t>
  </si>
  <si>
    <t>, 2023___ at</t>
  </si>
  <si>
    <t>, New Jersey.</t>
  </si>
  <si>
    <t>919 Hearst Ave; 1816 6th Street; 1721 5th Street</t>
  </si>
  <si>
    <t>5320 West 23rd Strret, Suite 270</t>
  </si>
  <si>
    <t>St. Louis Park, MN 55416</t>
  </si>
  <si>
    <t xml:space="preserve">Berkadia </t>
  </si>
  <si>
    <t>10 Milk Street Suite 720</t>
  </si>
  <si>
    <t>Boston, MA 02108</t>
  </si>
  <si>
    <t>Gemma Geldmacher</t>
  </si>
  <si>
    <t>617-531-8911</t>
  </si>
  <si>
    <t>Gemma.geldmacher@berkadia.com</t>
  </si>
  <si>
    <t>Nova Group</t>
  </si>
  <si>
    <t>5320 West 23rd Street, Suite 270</t>
  </si>
  <si>
    <t>Kristin Tate</t>
  </si>
  <si>
    <t>832-541-4487</t>
  </si>
  <si>
    <t>novagroupgbc.com</t>
  </si>
  <si>
    <t>Fei Lu</t>
  </si>
  <si>
    <t>flu@CalHFA.ca.gov</t>
  </si>
  <si>
    <t>Appraisal</t>
  </si>
  <si>
    <t>No more than 3 stories or up to 35 ft with permit</t>
  </si>
  <si>
    <t>1 per dwelling unit</t>
  </si>
  <si>
    <t>CDLAC Returned Performance Deposit</t>
  </si>
  <si>
    <t>Dev Fee Contribution (STW)</t>
  </si>
  <si>
    <t>Bridge Loan</t>
  </si>
  <si>
    <t>Equity During Construction</t>
  </si>
  <si>
    <t>521 5th Avenue 20th Floor</t>
  </si>
  <si>
    <t>New York, New York</t>
  </si>
  <si>
    <t>Frankin Brown</t>
  </si>
  <si>
    <t>901 P Street, Suite 213 A</t>
  </si>
  <si>
    <t>441 Ellis Street</t>
  </si>
  <si>
    <t>Equity Bridge Loan</t>
  </si>
  <si>
    <t>Berkadia - Permanent Loan Tranch A</t>
  </si>
  <si>
    <t>Berkadia - Permanent Loan Tranch B</t>
  </si>
  <si>
    <t>Franklin Brown</t>
  </si>
  <si>
    <t>Project-based vouchers (PBVs)</t>
  </si>
  <si>
    <t>1 bedroom</t>
  </si>
  <si>
    <t>2 bedroom</t>
  </si>
  <si>
    <t>3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</si>
</sst>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8" fontId="0" fillId="0" borderId="0" xfId="0" applyNumberFormat="1"/>
    <xf numFmtId="8" fontId="0" fillId="0" borderId="106" xfId="0" applyNumberFormat="1" applyBorder="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2" fillId="5" borderId="3"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5" borderId="6" xfId="0" applyFont="1" applyFill="1" applyBorder="1" applyAlignment="1" applyProtection="1">
      <alignment horizontal="center"/>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3" fontId="12" fillId="5" borderId="11" xfId="0" applyNumberFormat="1" applyFont="1" applyFill="1" applyBorder="1" applyAlignment="1" applyProtection="1">
      <alignment horizontal="center"/>
      <protection locked="0"/>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2" t="s">
        <v>560</v>
      </c>
      <c r="B1" s="1262"/>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c r="AI1" s="1262"/>
      <c r="AJ1" s="1262"/>
      <c r="AK1" s="1262"/>
      <c r="AL1" s="1262"/>
    </row>
    <row r="2" spans="1:38" ht="13.5" thickBot="1">
      <c r="A2" s="1263"/>
      <c r="B2" s="1263"/>
      <c r="C2" s="1263"/>
      <c r="D2" s="1263"/>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1263"/>
      <c r="AJ2" s="1263"/>
      <c r="AK2" s="1263"/>
      <c r="AL2" s="1263"/>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2430</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90"/>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90"/>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4" t="s">
        <v>2431</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90"/>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90"/>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90"/>
    </row>
    <row r="14" spans="1:38" ht="13.15" customHeight="1">
      <c r="A14" s="218"/>
      <c r="B14" s="218"/>
      <c r="C14" s="219"/>
      <c r="E14" s="1264" t="s">
        <v>2620</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90"/>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90"/>
    </row>
    <row r="16" spans="1:38">
      <c r="A16" s="218"/>
      <c r="B16" s="218"/>
      <c r="C16" s="219"/>
      <c r="D16" s="490"/>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4" t="s">
        <v>2432</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customHeight="1">
      <c r="A28" s="218"/>
      <c r="B28" s="218"/>
      <c r="C28" s="219"/>
      <c r="E28" s="1264" t="s">
        <v>2619</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c r="A30" s="218"/>
      <c r="B30" s="218"/>
      <c r="C30" s="219"/>
      <c r="D30" s="490"/>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4" t="s">
        <v>2433</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90"/>
      <c r="E33" s="1271" t="s">
        <v>2615</v>
      </c>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c r="AL33" s="218"/>
    </row>
    <row r="34" spans="1:38">
      <c r="A34" s="4"/>
      <c r="C34" s="2"/>
    </row>
    <row r="35" spans="1:38">
      <c r="A35" s="4"/>
      <c r="D35" s="1265" t="s">
        <v>2611</v>
      </c>
      <c r="E35" s="1265"/>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c r="A36" s="4"/>
      <c r="D36" s="1265"/>
      <c r="E36" s="1265"/>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c r="A37" s="4"/>
      <c r="D37" s="120"/>
      <c r="E37" s="1270" t="s">
        <v>2440</v>
      </c>
      <c r="F37" s="1270"/>
      <c r="G37" s="1270"/>
      <c r="H37" s="1270"/>
      <c r="I37" s="1270"/>
      <c r="J37" s="1270"/>
      <c r="K37" s="1270"/>
      <c r="L37" s="1270"/>
      <c r="M37" s="1270"/>
      <c r="N37" s="1270"/>
      <c r="O37" s="1270"/>
      <c r="P37" s="1270"/>
      <c r="Q37" s="1270"/>
      <c r="R37" s="1270"/>
      <c r="S37" s="1270"/>
      <c r="T37" s="1270"/>
      <c r="U37" s="1270"/>
      <c r="V37" s="1270"/>
      <c r="W37" s="1270"/>
      <c r="X37" s="1270"/>
      <c r="Y37" s="1270"/>
      <c r="Z37" s="1270"/>
      <c r="AA37" s="1270"/>
      <c r="AB37" s="1270"/>
      <c r="AC37" s="1270"/>
      <c r="AD37" s="1270"/>
      <c r="AE37" s="1270"/>
      <c r="AF37" s="1270"/>
      <c r="AG37" s="1270"/>
      <c r="AH37" s="1270"/>
      <c r="AI37" s="1270"/>
      <c r="AJ37" s="1270"/>
      <c r="AK37" s="1270"/>
    </row>
    <row r="38" spans="1:38">
      <c r="A38" s="4"/>
      <c r="D38" s="120"/>
      <c r="E38" s="1270" t="s">
        <v>2441</v>
      </c>
      <c r="F38" s="1270"/>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70"/>
      <c r="AG38" s="1270"/>
      <c r="AH38" s="1270"/>
      <c r="AI38" s="1270"/>
      <c r="AJ38" s="1270"/>
      <c r="AK38" s="1270"/>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662</v>
      </c>
      <c r="F42" s="1264" t="s">
        <v>1307</v>
      </c>
    </row>
    <row r="43" spans="1:38" s="1264"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8" t="s">
        <v>1402</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697</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4" t="s">
        <v>2435</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585</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6" t="s">
        <v>2436</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4" t="s">
        <v>1309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519</v>
      </c>
      <c r="G69" s="1264" t="s">
        <v>1310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4" t="s">
        <v>1311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519</v>
      </c>
      <c r="G74" s="1264" t="s">
        <v>1312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1313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1314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3" t="s">
        <v>1315</v>
      </c>
      <c r="H90" s="1273"/>
      <c r="I90" s="1273"/>
      <c r="J90" s="1273"/>
      <c r="K90" s="1273"/>
      <c r="L90" s="1273"/>
      <c r="M90" s="1273"/>
      <c r="N90" s="1273"/>
      <c r="O90" s="1273"/>
      <c r="P90" s="1273"/>
      <c r="Q90" s="1273"/>
      <c r="R90" s="1273"/>
      <c r="S90" s="1273"/>
      <c r="T90" s="1273"/>
      <c r="U90" s="1273"/>
      <c r="V90" s="1273"/>
      <c r="W90" s="1273"/>
      <c r="X90" s="1273"/>
      <c r="Y90" s="1273"/>
      <c r="Z90" s="1273"/>
      <c r="AA90" s="1273"/>
      <c r="AB90" s="1273"/>
      <c r="AC90" s="1273"/>
      <c r="AD90" s="1273"/>
      <c r="AE90" s="1273"/>
      <c r="AF90" s="1273"/>
      <c r="AG90" s="1273"/>
      <c r="AH90" s="1273"/>
      <c r="AI90" s="1273"/>
      <c r="AJ90" s="1273"/>
      <c r="AK90" s="1273"/>
    </row>
    <row r="91" spans="1:37">
      <c r="A91" s="4"/>
      <c r="C91" s="2"/>
      <c r="D91" s="4"/>
      <c r="E91" s="4"/>
      <c r="G91" s="1273"/>
      <c r="H91" s="1273"/>
      <c r="I91" s="1273"/>
      <c r="J91" s="1273"/>
      <c r="K91" s="1273"/>
      <c r="L91" s="1273"/>
      <c r="M91" s="1273"/>
      <c r="N91" s="1273"/>
      <c r="O91" s="1273"/>
      <c r="P91" s="1273"/>
      <c r="Q91" s="1273"/>
      <c r="R91" s="1273"/>
      <c r="S91" s="1273"/>
      <c r="T91" s="1273"/>
      <c r="U91" s="1273"/>
      <c r="V91" s="1273"/>
      <c r="W91" s="1273"/>
      <c r="X91" s="1273"/>
      <c r="Y91" s="1273"/>
      <c r="Z91" s="1273"/>
      <c r="AA91" s="1273"/>
      <c r="AB91" s="1273"/>
      <c r="AC91" s="1273"/>
      <c r="AD91" s="1273"/>
      <c r="AE91" s="1273"/>
      <c r="AF91" s="1273"/>
      <c r="AG91" s="1273"/>
      <c r="AH91" s="1273"/>
      <c r="AI91" s="1273"/>
      <c r="AJ91" s="1273"/>
      <c r="AK91" s="1273"/>
    </row>
    <row r="92" spans="1:37">
      <c r="A92" s="4"/>
      <c r="C92" s="2"/>
      <c r="D92" s="4"/>
      <c r="E92" s="4"/>
      <c r="G92" s="1273"/>
      <c r="H92" s="1273"/>
      <c r="I92" s="1273"/>
      <c r="J92" s="1273"/>
      <c r="K92" s="1273"/>
      <c r="L92" s="1273"/>
      <c r="M92" s="1273"/>
      <c r="N92" s="1273"/>
      <c r="O92" s="1273"/>
      <c r="P92" s="1273"/>
      <c r="Q92" s="1273"/>
      <c r="R92" s="1273"/>
      <c r="S92" s="1273"/>
      <c r="T92" s="1273"/>
      <c r="U92" s="1273"/>
      <c r="V92" s="1273"/>
      <c r="W92" s="1273"/>
      <c r="X92" s="1273"/>
      <c r="Y92" s="1273"/>
      <c r="Z92" s="1273"/>
      <c r="AA92" s="1273"/>
      <c r="AB92" s="1273"/>
      <c r="AC92" s="1273"/>
      <c r="AD92" s="1273"/>
      <c r="AE92" s="1273"/>
      <c r="AF92" s="1273"/>
      <c r="AG92" s="1273"/>
      <c r="AH92" s="1273"/>
      <c r="AI92" s="1273"/>
      <c r="AJ92" s="1273"/>
      <c r="AK92" s="1273"/>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1316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4" t="s">
        <v>1317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74" t="s">
        <v>1318</v>
      </c>
      <c r="F100" s="1274"/>
      <c r="G100" s="1274"/>
      <c r="H100" s="1274"/>
      <c r="I100" s="1274"/>
      <c r="J100" s="1274"/>
      <c r="K100" s="1274"/>
      <c r="L100" s="1274"/>
      <c r="M100" s="1274"/>
      <c r="N100" s="1274"/>
      <c r="O100" s="1274"/>
      <c r="P100" s="1274"/>
      <c r="Q100" s="1274"/>
      <c r="R100" s="1274"/>
      <c r="S100" s="1274"/>
      <c r="T100" s="1274"/>
      <c r="U100" s="1274"/>
      <c r="V100" s="1274"/>
      <c r="W100" s="1274"/>
      <c r="X100" s="1274"/>
      <c r="Y100" s="1274"/>
      <c r="Z100" s="1274"/>
      <c r="AA100" s="1274"/>
      <c r="AB100" s="1274"/>
      <c r="AC100" s="1274"/>
      <c r="AD100" s="1274"/>
      <c r="AE100" s="1274"/>
      <c r="AF100" s="1274"/>
      <c r="AG100" s="1274"/>
      <c r="AH100" s="1274"/>
      <c r="AI100" s="1274"/>
      <c r="AJ100" s="1274"/>
      <c r="AK100" s="1274"/>
    </row>
    <row r="101" spans="1:38">
      <c r="A101" s="4"/>
      <c r="D101" s="99"/>
      <c r="E101" s="1274"/>
      <c r="F101" s="1274"/>
      <c r="G101" s="1274"/>
      <c r="H101" s="1274"/>
      <c r="I101" s="1274"/>
      <c r="J101" s="1274"/>
      <c r="K101" s="1274"/>
      <c r="L101" s="1274"/>
      <c r="M101" s="1274"/>
      <c r="N101" s="1274"/>
      <c r="O101" s="1274"/>
      <c r="P101" s="1274"/>
      <c r="Q101" s="1274"/>
      <c r="R101" s="1274"/>
      <c r="S101" s="1274"/>
      <c r="T101" s="1274"/>
      <c r="U101" s="1274"/>
      <c r="V101" s="1274"/>
      <c r="W101" s="1274"/>
      <c r="X101" s="1274"/>
      <c r="Y101" s="1274"/>
      <c r="Z101" s="1274"/>
      <c r="AA101" s="1274"/>
      <c r="AB101" s="1274"/>
      <c r="AC101" s="1274"/>
      <c r="AD101" s="1274"/>
      <c r="AE101" s="1274"/>
      <c r="AF101" s="1274"/>
      <c r="AG101" s="1274"/>
      <c r="AH101" s="1274"/>
      <c r="AI101" s="1274"/>
      <c r="AJ101" s="1274"/>
      <c r="AK101" s="127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591</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587</v>
      </c>
    </row>
    <row r="130" spans="4:37">
      <c r="E130" s="4" t="s">
        <v>962</v>
      </c>
      <c r="F130" s="4"/>
    </row>
    <row r="131" spans="4:37"/>
    <row r="132" spans="4:37">
      <c r="D132" s="2" t="s">
        <v>584</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1356</v>
      </c>
      <c r="F138" s="4"/>
    </row>
    <row r="139" spans="4:37">
      <c r="F139" s="4"/>
    </row>
    <row r="140" spans="4:37">
      <c r="D140" s="2" t="s">
        <v>305</v>
      </c>
      <c r="E140" s="2" t="s">
        <v>2437</v>
      </c>
      <c r="F140" s="2"/>
      <c r="G140" s="2"/>
      <c r="H140" s="2"/>
    </row>
    <row r="141" spans="4:37">
      <c r="E141" t="s">
        <v>113</v>
      </c>
      <c r="F141" t="s">
        <v>52</v>
      </c>
    </row>
    <row r="142" spans="4:37">
      <c r="E142" t="s">
        <v>114</v>
      </c>
      <c r="F142" t="s">
        <v>476</v>
      </c>
    </row>
    <row r="143" spans="4:37"/>
    <row r="144" spans="4:37">
      <c r="D144" s="2" t="s">
        <v>431</v>
      </c>
      <c r="E144" s="2" t="s">
        <v>2438</v>
      </c>
    </row>
    <row r="145" spans="3:7">
      <c r="E145" s="218" t="s">
        <v>2439</v>
      </c>
      <c r="F145" s="218"/>
    </row>
    <row r="146" spans="3:7"/>
    <row r="147" spans="3:7">
      <c r="C147" s="2" t="s">
        <v>6</v>
      </c>
      <c r="G147" s="2" t="s">
        <v>382</v>
      </c>
    </row>
    <row r="148" spans="3:7">
      <c r="D148" s="2" t="s">
        <v>209</v>
      </c>
      <c r="E148" s="2" t="s">
        <v>136</v>
      </c>
    </row>
    <row r="149" spans="3:7">
      <c r="E149" t="s">
        <v>821</v>
      </c>
    </row>
    <row r="150" spans="3:7"/>
    <row r="151" spans="3:7">
      <c r="D151" s="2" t="s">
        <v>343</v>
      </c>
      <c r="E151" s="2" t="s">
        <v>534</v>
      </c>
      <c r="F151" s="2"/>
    </row>
    <row r="152" spans="3:7">
      <c r="E152" s="4" t="s">
        <v>964</v>
      </c>
      <c r="F152" s="4"/>
    </row>
    <row r="153" spans="3:7"/>
    <row r="154" spans="3:7">
      <c r="D154" s="2" t="s">
        <v>584</v>
      </c>
      <c r="E154" s="2" t="s">
        <v>563</v>
      </c>
    </row>
    <row r="155" spans="3:7">
      <c r="E155" s="4" t="s">
        <v>965</v>
      </c>
    </row>
    <row r="156" spans="3:7">
      <c r="E156" s="4" t="s">
        <v>963</v>
      </c>
      <c r="G156" s="4"/>
    </row>
    <row r="157" spans="3:7"/>
    <row r="158" spans="3:7">
      <c r="D158" s="2" t="s">
        <v>524</v>
      </c>
      <c r="E158" s="2" t="s">
        <v>543</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567</v>
      </c>
      <c r="E170" s="2" t="s">
        <v>632</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591</v>
      </c>
      <c r="F206" s="4" t="s">
        <v>976</v>
      </c>
      <c r="M206" s="4"/>
      <c r="N206" s="4"/>
      <c r="O206" s="4"/>
      <c r="P206" s="4"/>
      <c r="Q206" s="4"/>
      <c r="R206" s="4"/>
      <c r="S206" s="4"/>
    </row>
    <row r="207" spans="2:37">
      <c r="B207" s="4"/>
      <c r="C207" s="4"/>
      <c r="D207" s="2"/>
      <c r="F207" t="s">
        <v>662</v>
      </c>
      <c r="G207" s="1264" t="s">
        <v>1319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567</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591</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4" t="s">
        <v>1294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4" t="s">
        <v>1384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114</v>
      </c>
      <c r="F352" s="1264" t="s">
        <v>1383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764</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7" t="s">
        <v>1373</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9" customFormat="1">
      <c r="A369"/>
      <c r="B369" s="2"/>
      <c r="C369"/>
      <c r="D369"/>
      <c r="E369" s="1268" t="s">
        <v>1416</v>
      </c>
    </row>
    <row r="370" spans="1:37" s="1269"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4" t="s">
        <v>1427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62" t="s">
        <v>2514</v>
      </c>
      <c r="B1" s="2463"/>
      <c r="C1" s="2463"/>
      <c r="D1" s="2463"/>
      <c r="E1" s="2463"/>
      <c r="F1" s="2463"/>
      <c r="G1" s="2463"/>
      <c r="H1" s="2463"/>
      <c r="I1" s="2463"/>
      <c r="J1" s="2463"/>
      <c r="K1" s="2463"/>
      <c r="L1" s="2463"/>
      <c r="M1" s="2463"/>
      <c r="N1" s="2463"/>
      <c r="O1" s="2463"/>
      <c r="P1" s="2463"/>
      <c r="Q1" s="2463"/>
      <c r="R1" s="2463"/>
      <c r="S1" s="2463"/>
      <c r="T1" s="2463"/>
      <c r="U1" s="2463"/>
      <c r="V1" s="2463"/>
      <c r="W1" s="2463"/>
      <c r="X1" s="2463"/>
      <c r="Y1" s="2463"/>
      <c r="Z1" s="2463"/>
      <c r="AA1" s="2463"/>
      <c r="AB1" s="2463"/>
      <c r="AC1" s="2463"/>
      <c r="AD1" s="2463"/>
      <c r="AE1" s="2463"/>
      <c r="AF1" s="2463"/>
      <c r="AG1" s="2463"/>
      <c r="AH1" s="2463"/>
      <c r="AI1" s="2463"/>
      <c r="AJ1" s="2463"/>
      <c r="AK1" s="2463"/>
      <c r="AL1" s="2463"/>
      <c r="AM1" s="2463"/>
      <c r="AN1" s="2463"/>
      <c r="AO1" s="2463"/>
      <c r="AP1" s="2463"/>
      <c r="AQ1" s="2463"/>
      <c r="AR1" s="2463"/>
      <c r="AS1" s="2463"/>
      <c r="AT1" s="2463"/>
      <c r="AU1" s="2463"/>
      <c r="AV1" s="2463"/>
      <c r="AW1" s="2463"/>
      <c r="AX1" s="2463"/>
      <c r="AY1" s="2463"/>
      <c r="AZ1" s="2463"/>
      <c r="BA1" s="2463"/>
      <c r="BB1" s="2463"/>
      <c r="BC1" s="2463"/>
      <c r="BD1" s="2463"/>
      <c r="BE1" s="2464"/>
    </row>
    <row r="2" spans="1:65" ht="15.75" customHeight="1">
      <c r="A2" s="2465" t="s">
        <v>2562</v>
      </c>
      <c r="B2" s="2466"/>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2466"/>
      <c r="AB2" s="2466"/>
      <c r="AC2" s="2466"/>
      <c r="AD2" s="2466"/>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c r="BA2" s="2466"/>
      <c r="BB2" s="2466"/>
      <c r="BC2" s="2466"/>
      <c r="BD2" s="2466"/>
      <c r="BE2" s="246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4" t="str">
        <f>IF(Application!H18="","",Application!H18)</f>
        <v>Oceanview Garden Apartments</v>
      </c>
      <c r="M4" s="2455"/>
      <c r="N4" s="2455"/>
      <c r="O4" s="2455"/>
      <c r="P4" s="2455"/>
      <c r="Q4" s="2455"/>
      <c r="R4" s="2455"/>
      <c r="S4" s="2455"/>
      <c r="T4" s="2455"/>
      <c r="U4" s="2455"/>
      <c r="V4" s="2455"/>
      <c r="W4" s="2455"/>
      <c r="X4" s="2455"/>
      <c r="Y4" s="2455"/>
      <c r="Z4" s="2455"/>
      <c r="AA4" s="2455"/>
      <c r="AB4" s="2455"/>
      <c r="AC4" s="2456"/>
      <c r="AD4" s="1207"/>
      <c r="AE4" s="1207"/>
      <c r="AF4" s="2468" t="s">
        <v>2563</v>
      </c>
      <c r="AG4" s="2468"/>
      <c r="AH4" s="2468"/>
      <c r="AI4" s="2468"/>
      <c r="AJ4" s="2468"/>
      <c r="AK4" s="2468"/>
      <c r="AL4" s="2468"/>
      <c r="AM4" s="2468"/>
      <c r="AN4" s="2468"/>
      <c r="AO4" s="2468"/>
      <c r="AP4" s="2469"/>
      <c r="AQ4" s="2470"/>
      <c r="AR4" s="2470"/>
      <c r="AS4" s="2470"/>
      <c r="AT4" s="2470"/>
      <c r="AU4" s="247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8" t="s">
        <v>2564</v>
      </c>
      <c r="AG5" s="2468"/>
      <c r="AH5" s="2468"/>
      <c r="AI5" s="2468"/>
      <c r="AJ5" s="2468"/>
      <c r="AK5" s="2468"/>
      <c r="AL5" s="2468"/>
      <c r="AM5" s="2468"/>
      <c r="AN5" s="2468"/>
      <c r="AO5" s="2468"/>
      <c r="AP5" s="2469"/>
      <c r="AQ5" s="2470"/>
      <c r="AR5" s="2470"/>
      <c r="AS5" s="2470"/>
      <c r="AT5" s="2470"/>
      <c r="AU5" s="2470"/>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54" t="str">
        <f>IF(Application!H16="","",Application!H16)</f>
        <v>OAHS West Manager LLC</v>
      </c>
      <c r="M6" s="2455"/>
      <c r="N6" s="2455"/>
      <c r="O6" s="2455"/>
      <c r="P6" s="2455"/>
      <c r="Q6" s="2455"/>
      <c r="R6" s="2455"/>
      <c r="S6" s="2455"/>
      <c r="T6" s="2455"/>
      <c r="U6" s="2455"/>
      <c r="V6" s="2455"/>
      <c r="W6" s="2455"/>
      <c r="X6" s="2455"/>
      <c r="Y6" s="2455"/>
      <c r="Z6" s="2455"/>
      <c r="AA6" s="2455"/>
      <c r="AB6" s="2455"/>
      <c r="AC6" s="2456"/>
      <c r="AD6" s="1207"/>
      <c r="AE6" s="1207"/>
      <c r="AF6" s="2457" t="s">
        <v>2565</v>
      </c>
      <c r="AG6" s="2457"/>
      <c r="AH6" s="2457"/>
      <c r="AI6" s="2457"/>
      <c r="AJ6" s="2457"/>
      <c r="AK6" s="2457"/>
      <c r="AL6" s="2457"/>
      <c r="AM6" s="2457"/>
      <c r="AN6" s="2457"/>
      <c r="AO6" s="2457"/>
      <c r="AP6" s="2458">
        <v>0</v>
      </c>
      <c r="AQ6" s="2458"/>
      <c r="AR6" s="2458"/>
      <c r="AS6" s="2458"/>
      <c r="AT6" s="2458"/>
      <c r="AU6" s="2458"/>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7" t="s">
        <v>2566</v>
      </c>
      <c r="AG7" s="2457"/>
      <c r="AH7" s="2457"/>
      <c r="AI7" s="2457"/>
      <c r="AJ7" s="2457"/>
      <c r="AK7" s="2457"/>
      <c r="AL7" s="2457"/>
      <c r="AM7" s="2457"/>
      <c r="AN7" s="2457"/>
      <c r="AO7" s="2457"/>
      <c r="AP7" s="2458">
        <v>0</v>
      </c>
      <c r="AQ7" s="2458"/>
      <c r="AR7" s="2458"/>
      <c r="AS7" s="2458"/>
      <c r="AT7" s="2458"/>
      <c r="AU7" s="2458"/>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9" t="str">
        <f>Application!T196</f>
        <v>Yes</v>
      </c>
      <c r="AC8" s="2460"/>
      <c r="AD8" s="2461"/>
      <c r="AE8" s="1207"/>
      <c r="AF8" s="2457" t="s">
        <v>2567</v>
      </c>
      <c r="AG8" s="2457"/>
      <c r="AH8" s="2457"/>
      <c r="AI8" s="2457"/>
      <c r="AJ8" s="2457"/>
      <c r="AK8" s="2457"/>
      <c r="AL8" s="2457"/>
      <c r="AM8" s="2457"/>
      <c r="AN8" s="2457"/>
      <c r="AO8" s="2457"/>
      <c r="AP8" s="2458" t="s">
        <v>2519</v>
      </c>
      <c r="AQ8" s="2458"/>
      <c r="AR8" s="2458"/>
      <c r="AS8" s="2458"/>
      <c r="AT8" s="2458"/>
      <c r="AU8" s="2458"/>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2568</v>
      </c>
    </row>
    <row r="10" spans="1:65" ht="15">
      <c r="A10" s="1206"/>
      <c r="B10" s="1209" t="s">
        <v>1859</v>
      </c>
      <c r="C10" s="1209"/>
      <c r="D10" s="1209"/>
      <c r="E10" s="1209"/>
      <c r="F10" s="1209"/>
      <c r="G10" s="1209"/>
      <c r="H10" s="1209"/>
      <c r="I10" s="1209"/>
      <c r="J10" s="1209"/>
      <c r="K10" s="1209"/>
      <c r="L10" s="1209"/>
      <c r="M10" s="1207"/>
      <c r="N10" s="2450">
        <f>Application!AO623</f>
        <v>24000000</v>
      </c>
      <c r="O10" s="2450"/>
      <c r="P10" s="2450"/>
      <c r="Q10" s="2450"/>
      <c r="R10" s="2450"/>
      <c r="S10" s="2450"/>
      <c r="T10" s="2450"/>
      <c r="U10" s="1207"/>
      <c r="V10" s="1207"/>
      <c r="W10" s="1207"/>
      <c r="X10" s="2436" t="s">
        <v>2569</v>
      </c>
      <c r="Y10" s="2436"/>
      <c r="Z10" s="2436"/>
      <c r="AA10" s="2436"/>
      <c r="AB10" s="2436"/>
      <c r="AC10" s="2436"/>
      <c r="AD10" s="2436"/>
      <c r="AE10" s="2436"/>
      <c r="AF10" s="2436"/>
      <c r="AG10" s="2436"/>
      <c r="AH10" s="2436"/>
      <c r="AI10" s="2436"/>
      <c r="AJ10" s="2436"/>
      <c r="AK10" s="2436"/>
      <c r="AL10" s="2451">
        <f>Application!W471</f>
        <v>0</v>
      </c>
      <c r="AM10" s="2452"/>
      <c r="AN10" s="2452"/>
      <c r="AO10" s="2452"/>
      <c r="AP10" s="2452"/>
      <c r="AQ10" s="1210"/>
      <c r="AR10" s="1210"/>
      <c r="AS10" s="1210"/>
      <c r="AT10" s="1210"/>
      <c r="AU10" s="1210"/>
      <c r="AV10" s="1210"/>
      <c r="AW10" s="1210"/>
      <c r="AX10" s="1207"/>
      <c r="AY10" s="1207"/>
      <c r="AZ10" s="1207"/>
      <c r="BA10" s="1207"/>
      <c r="BB10" s="1207"/>
      <c r="BC10" s="1207"/>
      <c r="BD10" s="1207"/>
      <c r="BE10" s="1208"/>
      <c r="BM10" s="1204" t="s">
        <v>2570</v>
      </c>
    </row>
    <row r="11" spans="1:65" ht="15">
      <c r="A11" s="1206"/>
      <c r="B11" s="1209" t="s">
        <v>1860</v>
      </c>
      <c r="C11" s="1209"/>
      <c r="D11" s="1209"/>
      <c r="E11" s="1209"/>
      <c r="F11" s="1209"/>
      <c r="G11" s="1209"/>
      <c r="H11" s="1209"/>
      <c r="I11" s="1209"/>
      <c r="J11" s="1209"/>
      <c r="K11" s="1209"/>
      <c r="L11" s="1209"/>
      <c r="M11" s="1207"/>
      <c r="N11" s="2450">
        <f>Application!AA911</f>
        <v>0</v>
      </c>
      <c r="O11" s="2450"/>
      <c r="P11" s="2450"/>
      <c r="Q11" s="2450"/>
      <c r="R11" s="2450"/>
      <c r="S11" s="2450"/>
      <c r="T11" s="2450"/>
      <c r="U11" s="1207"/>
      <c r="V11" s="1207"/>
      <c r="W11" s="1207"/>
      <c r="X11" s="2453" t="s">
        <v>2571</v>
      </c>
      <c r="Y11" s="2453"/>
      <c r="Z11" s="2453"/>
      <c r="AA11" s="2453"/>
      <c r="AB11" s="2453"/>
      <c r="AC11" s="2453"/>
      <c r="AD11" s="2453"/>
      <c r="AE11" s="2453"/>
      <c r="AF11" s="2453"/>
      <c r="AG11" s="2453"/>
      <c r="AH11" s="2453"/>
      <c r="AI11" s="2453"/>
      <c r="AJ11" s="2453"/>
      <c r="AK11" s="2453"/>
      <c r="AL11" s="2437"/>
      <c r="AM11" s="2438"/>
      <c r="AN11" s="2438"/>
      <c r="AO11" s="2438"/>
      <c r="AP11" s="2438"/>
      <c r="AQ11" s="1211"/>
      <c r="AR11" s="1212"/>
      <c r="AS11" s="1210"/>
      <c r="AT11" s="1210"/>
      <c r="AU11" s="1210"/>
      <c r="AV11" s="1210"/>
      <c r="AW11" s="1210"/>
      <c r="AX11" s="1207"/>
      <c r="AY11" s="1207"/>
      <c r="AZ11" s="1207"/>
      <c r="BA11" s="1207"/>
      <c r="BB11" s="1207"/>
      <c r="BC11" s="1207"/>
      <c r="BD11" s="1207"/>
      <c r="BE11" s="1208"/>
      <c r="BM11" s="1204" t="s">
        <v>2519</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6" t="s">
        <v>2572</v>
      </c>
      <c r="Y12" s="2436"/>
      <c r="Z12" s="2436"/>
      <c r="AA12" s="2436"/>
      <c r="AB12" s="2436"/>
      <c r="AC12" s="2436"/>
      <c r="AD12" s="2436"/>
      <c r="AE12" s="2436"/>
      <c r="AF12" s="2436"/>
      <c r="AG12" s="2436"/>
      <c r="AH12" s="2436"/>
      <c r="AI12" s="2436"/>
      <c r="AJ12" s="2436"/>
      <c r="AK12" s="2436"/>
      <c r="AL12" s="2437"/>
      <c r="AM12" s="2438"/>
      <c r="AN12" s="2438"/>
      <c r="AO12" s="2438"/>
      <c r="AP12" s="2438"/>
      <c r="AQ12" s="1210"/>
      <c r="AR12" s="1210"/>
      <c r="AS12" s="1210"/>
      <c r="AT12" s="1210"/>
      <c r="AU12" s="1210"/>
      <c r="AV12" s="1207"/>
      <c r="AW12" s="1207"/>
      <c r="AX12" s="1207"/>
      <c r="AY12" s="1207"/>
      <c r="AZ12" s="1207"/>
      <c r="BA12" s="1207"/>
      <c r="BB12" s="1207"/>
      <c r="BC12" s="1207"/>
      <c r="BD12" s="1207"/>
      <c r="BE12" s="1213"/>
      <c r="BM12" s="1204" t="s">
        <v>2573</v>
      </c>
    </row>
    <row r="13" spans="1:65" thickBot="1">
      <c r="A13" s="1207"/>
      <c r="B13" s="2439" t="s">
        <v>1861</v>
      </c>
      <c r="C13" s="2440"/>
      <c r="D13" s="2440"/>
      <c r="E13" s="2440"/>
      <c r="F13" s="2440"/>
      <c r="G13" s="2440"/>
      <c r="H13" s="2440"/>
      <c r="I13" s="2440"/>
      <c r="J13" s="2440"/>
      <c r="K13" s="2440"/>
      <c r="L13" s="2440"/>
      <c r="M13" s="2440"/>
      <c r="N13" s="2440"/>
      <c r="O13" s="2440"/>
      <c r="P13" s="2441"/>
      <c r="Q13" s="2442" t="s">
        <v>678</v>
      </c>
      <c r="R13" s="2443"/>
      <c r="S13" s="2443"/>
      <c r="T13" s="244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2574</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5" t="s">
        <v>1862</v>
      </c>
      <c r="C15" s="2446"/>
      <c r="D15" s="2446"/>
      <c r="E15" s="2446"/>
      <c r="F15" s="2446"/>
      <c r="G15" s="2446"/>
      <c r="H15" s="2446"/>
      <c r="I15" s="2446"/>
      <c r="J15" s="2446"/>
      <c r="K15" s="2446"/>
      <c r="L15" s="2446"/>
      <c r="M15" s="2446"/>
      <c r="N15" s="2446"/>
      <c r="O15" s="2446"/>
      <c r="P15" s="2446"/>
      <c r="Q15" s="2446"/>
      <c r="R15" s="2447"/>
      <c r="S15" s="2448" t="str">
        <f>IF(Application!AB214="","",Application!AB214)</f>
        <v/>
      </c>
      <c r="T15" s="2448"/>
      <c r="U15" s="2448"/>
      <c r="V15" s="2448"/>
      <c r="W15" s="244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300" t="s">
        <v>1863</v>
      </c>
      <c r="C17" s="2301"/>
      <c r="D17" s="2301"/>
      <c r="E17" s="2301"/>
      <c r="F17" s="2301"/>
      <c r="G17" s="2301"/>
      <c r="H17" s="2301"/>
      <c r="I17" s="2301"/>
      <c r="J17" s="2301"/>
      <c r="K17" s="2301"/>
      <c r="L17" s="2301"/>
      <c r="M17" s="2301"/>
      <c r="N17" s="2301"/>
      <c r="O17" s="2301"/>
      <c r="P17" s="2301"/>
      <c r="Q17" s="2301"/>
      <c r="R17" s="2301"/>
      <c r="S17" s="2301"/>
      <c r="T17" s="2301"/>
      <c r="U17" s="2301"/>
      <c r="V17" s="2301"/>
      <c r="W17" s="2301"/>
      <c r="X17" s="2301"/>
      <c r="Y17" s="2301"/>
      <c r="Z17" s="2301"/>
      <c r="AA17" s="2301"/>
      <c r="AB17" s="2301"/>
      <c r="AC17" s="2301"/>
      <c r="AD17" s="2301"/>
      <c r="AE17" s="2301"/>
      <c r="AF17" s="2301"/>
      <c r="AG17" s="2301"/>
      <c r="AH17" s="2301"/>
      <c r="AI17" s="2301"/>
      <c r="AJ17" s="2301"/>
      <c r="AK17" s="2301"/>
      <c r="AL17" s="2301"/>
      <c r="AM17" s="2301"/>
      <c r="AN17" s="2301"/>
      <c r="AO17" s="2301"/>
      <c r="AP17" s="2301"/>
      <c r="AQ17" s="2301"/>
      <c r="AR17" s="2301"/>
      <c r="AS17" s="2301"/>
      <c r="AT17" s="2301"/>
      <c r="AU17" s="2301"/>
      <c r="AV17" s="2301"/>
      <c r="AW17" s="2301"/>
      <c r="AX17" s="2301"/>
      <c r="AY17" s="2302"/>
      <c r="AZ17" s="1207"/>
      <c r="BA17" s="1207"/>
      <c r="BB17" s="1207"/>
      <c r="BC17" s="1207"/>
      <c r="BD17" s="1207"/>
      <c r="BE17" s="1213"/>
      <c r="BF17" s="1205"/>
    </row>
    <row r="18" spans="1:58" ht="15.75" customHeight="1">
      <c r="A18" s="1207"/>
      <c r="B18" s="2429" t="s">
        <v>1864</v>
      </c>
      <c r="C18" s="2430"/>
      <c r="D18" s="2430"/>
      <c r="E18" s="2430"/>
      <c r="F18" s="2430"/>
      <c r="G18" s="2430"/>
      <c r="H18" s="2430"/>
      <c r="I18" s="2431"/>
      <c r="J18" s="2432" t="s">
        <v>1763</v>
      </c>
      <c r="K18" s="2433"/>
      <c r="L18" s="2433"/>
      <c r="M18" s="2433"/>
      <c r="N18" s="2433"/>
      <c r="O18" s="2434"/>
      <c r="P18" s="2432" t="s">
        <v>326</v>
      </c>
      <c r="Q18" s="2433"/>
      <c r="R18" s="2433"/>
      <c r="S18" s="2433"/>
      <c r="T18" s="2433"/>
      <c r="U18" s="2434"/>
      <c r="V18" s="2432" t="s">
        <v>327</v>
      </c>
      <c r="W18" s="2433"/>
      <c r="X18" s="2433"/>
      <c r="Y18" s="2433"/>
      <c r="Z18" s="2433"/>
      <c r="AA18" s="2434"/>
      <c r="AB18" s="2432" t="s">
        <v>164</v>
      </c>
      <c r="AC18" s="2433"/>
      <c r="AD18" s="2433"/>
      <c r="AE18" s="2433"/>
      <c r="AF18" s="2433"/>
      <c r="AG18" s="2434"/>
      <c r="AH18" s="2432" t="s">
        <v>165</v>
      </c>
      <c r="AI18" s="2433"/>
      <c r="AJ18" s="2433"/>
      <c r="AK18" s="2433"/>
      <c r="AL18" s="2433"/>
      <c r="AM18" s="2434"/>
      <c r="AN18" s="2432" t="s">
        <v>166</v>
      </c>
      <c r="AO18" s="2433"/>
      <c r="AP18" s="2433"/>
      <c r="AQ18" s="2433"/>
      <c r="AR18" s="2433"/>
      <c r="AS18" s="2434"/>
      <c r="AT18" s="2432" t="s">
        <v>1865</v>
      </c>
      <c r="AU18" s="2433"/>
      <c r="AV18" s="2433"/>
      <c r="AW18" s="2433"/>
      <c r="AX18" s="2433"/>
      <c r="AY18" s="2435"/>
      <c r="AZ18" s="1207"/>
      <c r="BA18" s="1207"/>
      <c r="BB18" s="1207"/>
      <c r="BC18" s="1207"/>
      <c r="BD18" s="1207"/>
      <c r="BE18" s="1213"/>
    </row>
    <row r="19" spans="1:58" ht="15">
      <c r="A19" s="1207"/>
      <c r="B19" s="2426">
        <v>0.3</v>
      </c>
      <c r="C19" s="2427"/>
      <c r="D19" s="2427"/>
      <c r="E19" s="2427"/>
      <c r="F19" s="2427"/>
      <c r="G19" s="2427"/>
      <c r="H19" s="2427"/>
      <c r="I19" s="2428"/>
      <c r="J19" s="2411">
        <f>SUM(P19:AS19)</f>
        <v>13</v>
      </c>
      <c r="K19" s="2412"/>
      <c r="L19" s="2412"/>
      <c r="M19" s="2412"/>
      <c r="N19" s="2412"/>
      <c r="O19" s="2413"/>
      <c r="P19" s="2411" cm="1">
        <f t="array" ref="P19">SUMPRODUCT((Application!$B$714:$B$738 = 'CalHFA Addendum'!P$18)*(Application!$AC$714:$AC$738 = 'CalHFA Addendum'!$B19),Application!$G$714:$G$738)</f>
        <v>0</v>
      </c>
      <c r="Q19" s="2412"/>
      <c r="R19" s="2412"/>
      <c r="S19" s="2412"/>
      <c r="T19" s="2412"/>
      <c r="U19" s="2413"/>
      <c r="V19" s="2411" cm="1">
        <f t="array" ref="V19">SUMPRODUCT((Application!$B$714:$B$738 = 'CalHFA Addendum'!V$18)*(Application!$AC$714:$AC$738 = 'CalHFA Addendum'!$B19),Application!$G$714:$G$738)</f>
        <v>3</v>
      </c>
      <c r="W19" s="2412"/>
      <c r="X19" s="2412"/>
      <c r="Y19" s="2412"/>
      <c r="Z19" s="2412"/>
      <c r="AA19" s="2413"/>
      <c r="AB19" s="2411" cm="1">
        <f t="array" ref="AB19">SUMPRODUCT((Application!$B$714:$B$738 = 'CalHFA Addendum'!AB$18)*(Application!$AC$714:$AC$738 = 'CalHFA Addendum'!$B19),Application!$G$714:$G$738)</f>
        <v>7</v>
      </c>
      <c r="AC19" s="2412"/>
      <c r="AD19" s="2412"/>
      <c r="AE19" s="2412"/>
      <c r="AF19" s="2412"/>
      <c r="AG19" s="2413"/>
      <c r="AH19" s="2411" cm="1">
        <f t="array" ref="AH19">SUMPRODUCT((Application!$B$714:$B$738 = 'CalHFA Addendum'!AH$18)*(Application!$AC$714:$AC$738 = 'CalHFA Addendum'!$B19),Application!$G$714:$G$738)</f>
        <v>3</v>
      </c>
      <c r="AI19" s="2412"/>
      <c r="AJ19" s="2412"/>
      <c r="AK19" s="2412"/>
      <c r="AL19" s="2412"/>
      <c r="AM19" s="2413"/>
      <c r="AN19" s="2411" cm="1">
        <f t="array" ref="AN19">SUMPRODUCT((Application!$B$714:$B$738 = 'CalHFA Addendum'!AN$18)*(Application!$AC$714:$AC$738 = 'CalHFA Addendum'!$B19),Application!$G$714:$G$738)</f>
        <v>0</v>
      </c>
      <c r="AO19" s="2412"/>
      <c r="AP19" s="2412"/>
      <c r="AQ19" s="2412"/>
      <c r="AR19" s="2412"/>
      <c r="AS19" s="2413"/>
      <c r="AT19" s="2414">
        <f t="shared" ref="AT19:AT28" si="0">J19/$J$29</f>
        <v>0.20967741935483872</v>
      </c>
      <c r="AU19" s="2415"/>
      <c r="AV19" s="2415"/>
      <c r="AW19" s="2415"/>
      <c r="AX19" s="2415"/>
      <c r="AY19" s="2416"/>
      <c r="AZ19" s="1214"/>
      <c r="BA19" s="1207"/>
      <c r="BB19" s="1207"/>
      <c r="BC19" s="1207"/>
      <c r="BD19" s="1207"/>
      <c r="BE19" s="1213"/>
    </row>
    <row r="20" spans="1:58" ht="15" customHeight="1">
      <c r="A20" s="1207"/>
      <c r="B20" s="2426">
        <v>0.4</v>
      </c>
      <c r="C20" s="2427"/>
      <c r="D20" s="2427"/>
      <c r="E20" s="2427"/>
      <c r="F20" s="2427"/>
      <c r="G20" s="2427"/>
      <c r="H20" s="2427"/>
      <c r="I20" s="2428"/>
      <c r="J20" s="2411">
        <f t="shared" ref="J20:J28" si="1">SUM(P20:AS20)</f>
        <v>0</v>
      </c>
      <c r="K20" s="2412"/>
      <c r="L20" s="2412"/>
      <c r="M20" s="2412"/>
      <c r="N20" s="2412"/>
      <c r="O20" s="2413"/>
      <c r="P20" s="2411" cm="1">
        <f t="array" ref="P20">SUMPRODUCT((Application!$B$714:$B$738 = 'CalHFA Addendum'!P$18)*(Application!$AC$714:$AC$738 = 'CalHFA Addendum'!$B20),Application!$G$714:$G$738)</f>
        <v>0</v>
      </c>
      <c r="Q20" s="2412"/>
      <c r="R20" s="2412"/>
      <c r="S20" s="2412"/>
      <c r="T20" s="2412"/>
      <c r="U20" s="2413"/>
      <c r="V20" s="2411" cm="1">
        <f t="array" ref="V20">SUMPRODUCT((Application!$B$714:$B$738 = 'CalHFA Addendum'!V$18)*(Application!$AC$714:$AC$738 = 'CalHFA Addendum'!$B20),Application!$G$714:$G$738)</f>
        <v>0</v>
      </c>
      <c r="W20" s="2412"/>
      <c r="X20" s="2412"/>
      <c r="Y20" s="2412"/>
      <c r="Z20" s="2412"/>
      <c r="AA20" s="2413"/>
      <c r="AB20" s="2411" cm="1">
        <f t="array" ref="AB20">SUMPRODUCT((Application!$B$714:$B$738 = 'CalHFA Addendum'!AB$18)*(Application!$AC$714:$AC$738 = 'CalHFA Addendum'!$B20),Application!$G$714:$G$738)</f>
        <v>0</v>
      </c>
      <c r="AC20" s="2412"/>
      <c r="AD20" s="2412"/>
      <c r="AE20" s="2412"/>
      <c r="AF20" s="2412"/>
      <c r="AG20" s="2413"/>
      <c r="AH20" s="2411" cm="1">
        <f t="array" ref="AH20">SUMPRODUCT((Application!$B$714:$B$738 = 'CalHFA Addendum'!AH$18)*(Application!$AC$714:$AC$738 = 'CalHFA Addendum'!$B20),Application!$G$714:$G$738)</f>
        <v>0</v>
      </c>
      <c r="AI20" s="2412"/>
      <c r="AJ20" s="2412"/>
      <c r="AK20" s="2412"/>
      <c r="AL20" s="2412"/>
      <c r="AM20" s="2413"/>
      <c r="AN20" s="2411" cm="1">
        <f t="array" ref="AN20">SUMPRODUCT((Application!$B$714:$B$738 = 'CalHFA Addendum'!AN$18)*(Application!$AC$714:$AC$738 = 'CalHFA Addendum'!$B20),Application!$G$714:$G$738)</f>
        <v>0</v>
      </c>
      <c r="AO20" s="2412"/>
      <c r="AP20" s="2412"/>
      <c r="AQ20" s="2412"/>
      <c r="AR20" s="2412"/>
      <c r="AS20" s="2413"/>
      <c r="AT20" s="2414">
        <f t="shared" si="0"/>
        <v>0</v>
      </c>
      <c r="AU20" s="2415"/>
      <c r="AV20" s="2415"/>
      <c r="AW20" s="2415"/>
      <c r="AX20" s="2415"/>
      <c r="AY20" s="2416"/>
      <c r="AZ20" s="1207"/>
      <c r="BA20" s="1207"/>
      <c r="BB20" s="1207"/>
      <c r="BC20" s="1207"/>
      <c r="BD20" s="1207"/>
      <c r="BE20" s="1213"/>
    </row>
    <row r="21" spans="1:58" ht="15">
      <c r="A21" s="1207"/>
      <c r="B21" s="2426">
        <v>0.5</v>
      </c>
      <c r="C21" s="2427"/>
      <c r="D21" s="2427"/>
      <c r="E21" s="2427"/>
      <c r="F21" s="2427"/>
      <c r="G21" s="2427"/>
      <c r="H21" s="2427"/>
      <c r="I21" s="2428"/>
      <c r="J21" s="2411">
        <f t="shared" si="1"/>
        <v>7</v>
      </c>
      <c r="K21" s="2412"/>
      <c r="L21" s="2412"/>
      <c r="M21" s="2412"/>
      <c r="N21" s="2412"/>
      <c r="O21" s="2413"/>
      <c r="P21" s="2411" cm="1">
        <f t="array" ref="P21">SUMPRODUCT((Application!$B$714:$B$738 = 'CalHFA Addendum'!P$18)*(Application!$AC$714:$AC$738 = 'CalHFA Addendum'!$B21),Application!$G$714:$G$738)</f>
        <v>0</v>
      </c>
      <c r="Q21" s="2412"/>
      <c r="R21" s="2412"/>
      <c r="S21" s="2412"/>
      <c r="T21" s="2412"/>
      <c r="U21" s="2413"/>
      <c r="V21" s="2411" cm="1">
        <f t="array" ref="V21">SUMPRODUCT((Application!$B$714:$B$738 = 'CalHFA Addendum'!V$18)*(Application!$AC$714:$AC$738 = 'CalHFA Addendum'!$B21),Application!$G$714:$G$738)</f>
        <v>1</v>
      </c>
      <c r="W21" s="2412"/>
      <c r="X21" s="2412"/>
      <c r="Y21" s="2412"/>
      <c r="Z21" s="2412"/>
      <c r="AA21" s="2413"/>
      <c r="AB21" s="2411" cm="1">
        <f t="array" ref="AB21">SUMPRODUCT((Application!$B$714:$B$738 = 'CalHFA Addendum'!AB$18)*(Application!$AC$714:$AC$738 = 'CalHFA Addendum'!$B21),Application!$G$714:$G$738)</f>
        <v>4</v>
      </c>
      <c r="AC21" s="2412"/>
      <c r="AD21" s="2412"/>
      <c r="AE21" s="2412"/>
      <c r="AF21" s="2412"/>
      <c r="AG21" s="2413"/>
      <c r="AH21" s="2411" cm="1">
        <f t="array" ref="AH21">SUMPRODUCT((Application!$B$714:$B$738 = 'CalHFA Addendum'!AH$18)*(Application!$AC$714:$AC$738 = 'CalHFA Addendum'!$B21),Application!$G$714:$G$738)</f>
        <v>2</v>
      </c>
      <c r="AI21" s="2412"/>
      <c r="AJ21" s="2412"/>
      <c r="AK21" s="2412"/>
      <c r="AL21" s="2412"/>
      <c r="AM21" s="2413"/>
      <c r="AN21" s="2411" cm="1">
        <f t="array" ref="AN21">SUMPRODUCT((Application!$B$714:$B$738 = 'CalHFA Addendum'!AN$18)*(Application!$AC$714:$AC$738 = 'CalHFA Addendum'!$B21),Application!$G$714:$G$738)</f>
        <v>0</v>
      </c>
      <c r="AO21" s="2412"/>
      <c r="AP21" s="2412"/>
      <c r="AQ21" s="2412"/>
      <c r="AR21" s="2412"/>
      <c r="AS21" s="2413"/>
      <c r="AT21" s="2414">
        <f t="shared" si="0"/>
        <v>0.11290322580645161</v>
      </c>
      <c r="AU21" s="2415"/>
      <c r="AV21" s="2415"/>
      <c r="AW21" s="2415"/>
      <c r="AX21" s="2415"/>
      <c r="AY21" s="2416"/>
      <c r="AZ21" s="1207"/>
      <c r="BA21" s="1207"/>
      <c r="BB21" s="1207"/>
      <c r="BC21" s="1207"/>
      <c r="BD21" s="1207"/>
      <c r="BE21" s="1213"/>
    </row>
    <row r="22" spans="1:58" ht="15">
      <c r="A22" s="1207"/>
      <c r="B22" s="2426">
        <v>0.6</v>
      </c>
      <c r="C22" s="2427"/>
      <c r="D22" s="2427"/>
      <c r="E22" s="2427"/>
      <c r="F22" s="2427"/>
      <c r="G22" s="2427"/>
      <c r="H22" s="2427"/>
      <c r="I22" s="2428"/>
      <c r="J22" s="2411">
        <f t="shared" si="1"/>
        <v>41</v>
      </c>
      <c r="K22" s="2412"/>
      <c r="L22" s="2412"/>
      <c r="M22" s="2412"/>
      <c r="N22" s="2412"/>
      <c r="O22" s="2413"/>
      <c r="P22" s="2411" cm="1">
        <f t="array" ref="P22">SUMPRODUCT((Application!$B$714:$B$738 = 'CalHFA Addendum'!P$18)*(Application!$AC$714:$AC$738 = 'CalHFA Addendum'!$B22),Application!$G$714:$G$738)</f>
        <v>0</v>
      </c>
      <c r="Q22" s="2412"/>
      <c r="R22" s="2412"/>
      <c r="S22" s="2412"/>
      <c r="T22" s="2412"/>
      <c r="U22" s="2413"/>
      <c r="V22" s="2411" cm="1">
        <f t="array" ref="V22">SUMPRODUCT((Application!$B$714:$B$738 = 'CalHFA Addendum'!V$18)*(Application!$AC$714:$AC$738 = 'CalHFA Addendum'!$B22),Application!$G$714:$G$738)</f>
        <v>14</v>
      </c>
      <c r="W22" s="2412"/>
      <c r="X22" s="2412"/>
      <c r="Y22" s="2412"/>
      <c r="Z22" s="2412"/>
      <c r="AA22" s="2413"/>
      <c r="AB22" s="2411" cm="1">
        <f t="array" ref="AB22">SUMPRODUCT((Application!$B$714:$B$738 = 'CalHFA Addendum'!AB$18)*(Application!$AC$714:$AC$738 = 'CalHFA Addendum'!$B22),Application!$G$714:$G$738)</f>
        <v>21</v>
      </c>
      <c r="AC22" s="2412"/>
      <c r="AD22" s="2412"/>
      <c r="AE22" s="2412"/>
      <c r="AF22" s="2412"/>
      <c r="AG22" s="2413"/>
      <c r="AH22" s="2411" cm="1">
        <f t="array" ref="AH22">SUMPRODUCT((Application!$B$714:$B$738 = 'CalHFA Addendum'!AH$18)*(Application!$AC$714:$AC$738 = 'CalHFA Addendum'!$B22),Application!$G$714:$G$738)</f>
        <v>6</v>
      </c>
      <c r="AI22" s="2412"/>
      <c r="AJ22" s="2412"/>
      <c r="AK22" s="2412"/>
      <c r="AL22" s="2412"/>
      <c r="AM22" s="2413"/>
      <c r="AN22" s="2411" cm="1">
        <f t="array" ref="AN22">SUMPRODUCT((Application!$B$714:$B$738 = 'CalHFA Addendum'!AN$18)*(Application!$AC$714:$AC$738 = 'CalHFA Addendum'!$B22),Application!$G$714:$G$738)</f>
        <v>0</v>
      </c>
      <c r="AO22" s="2412"/>
      <c r="AP22" s="2412"/>
      <c r="AQ22" s="2412"/>
      <c r="AR22" s="2412"/>
      <c r="AS22" s="2413"/>
      <c r="AT22" s="2414">
        <f t="shared" si="0"/>
        <v>0.66129032258064513</v>
      </c>
      <c r="AU22" s="2415"/>
      <c r="AV22" s="2415"/>
      <c r="AW22" s="2415"/>
      <c r="AX22" s="2415"/>
      <c r="AY22" s="2416"/>
      <c r="AZ22" s="1207"/>
      <c r="BA22" s="1207"/>
      <c r="BB22" s="1207"/>
      <c r="BC22" s="1207"/>
      <c r="BD22" s="1207"/>
      <c r="BE22" s="1213"/>
    </row>
    <row r="23" spans="1:58" ht="15">
      <c r="A23" s="1207"/>
      <c r="B23" s="2426">
        <v>0.7</v>
      </c>
      <c r="C23" s="2427"/>
      <c r="D23" s="2427"/>
      <c r="E23" s="2427"/>
      <c r="F23" s="2427"/>
      <c r="G23" s="2427"/>
      <c r="H23" s="2427"/>
      <c r="I23" s="2428"/>
      <c r="J23" s="2411">
        <f t="shared" si="1"/>
        <v>0</v>
      </c>
      <c r="K23" s="2412"/>
      <c r="L23" s="2412"/>
      <c r="M23" s="2412"/>
      <c r="N23" s="2412"/>
      <c r="O23" s="2413"/>
      <c r="P23" s="2411" cm="1">
        <f t="array" ref="P23">SUMPRODUCT((Application!$B$714:$B$738 = 'CalHFA Addendum'!P$18)*(Application!$AC$714:$AC$738 = 'CalHFA Addendum'!$B23),Application!$G$714:$G$738)</f>
        <v>0</v>
      </c>
      <c r="Q23" s="2412"/>
      <c r="R23" s="2412"/>
      <c r="S23" s="2412"/>
      <c r="T23" s="2412"/>
      <c r="U23" s="2413"/>
      <c r="V23" s="2411" cm="1">
        <f t="array" ref="V23">SUMPRODUCT((Application!$B$714:$B$738 = 'CalHFA Addendum'!V$18)*(Application!$AC$714:$AC$738 = 'CalHFA Addendum'!$B23),Application!$G$714:$G$738)</f>
        <v>0</v>
      </c>
      <c r="W23" s="2412"/>
      <c r="X23" s="2412"/>
      <c r="Y23" s="2412"/>
      <c r="Z23" s="2412"/>
      <c r="AA23" s="2413"/>
      <c r="AB23" s="2411" cm="1">
        <f t="array" ref="AB23">SUMPRODUCT((Application!$B$714:$B$738 = 'CalHFA Addendum'!AB$18)*(Application!$AC$714:$AC$738 = 'CalHFA Addendum'!$B23),Application!$G$714:$G$738)</f>
        <v>0</v>
      </c>
      <c r="AC23" s="2412"/>
      <c r="AD23" s="2412"/>
      <c r="AE23" s="2412"/>
      <c r="AF23" s="2412"/>
      <c r="AG23" s="2413"/>
      <c r="AH23" s="2411" cm="1">
        <f t="array" ref="AH23">SUMPRODUCT((Application!$B$714:$B$738 = 'CalHFA Addendum'!AH$18)*(Application!$AC$714:$AC$738 = 'CalHFA Addendum'!$B23),Application!$G$714:$G$738)</f>
        <v>0</v>
      </c>
      <c r="AI23" s="2412"/>
      <c r="AJ23" s="2412"/>
      <c r="AK23" s="2412"/>
      <c r="AL23" s="2412"/>
      <c r="AM23" s="2413"/>
      <c r="AN23" s="2411" cm="1">
        <f t="array" ref="AN23">SUMPRODUCT((Application!$B$714:$B$738 = 'CalHFA Addendum'!AN$18)*(Application!$AC$714:$AC$738 = 'CalHFA Addendum'!$B23),Application!$G$714:$G$738)</f>
        <v>0</v>
      </c>
      <c r="AO23" s="2412"/>
      <c r="AP23" s="2412"/>
      <c r="AQ23" s="2412"/>
      <c r="AR23" s="2412"/>
      <c r="AS23" s="2413"/>
      <c r="AT23" s="2414">
        <f t="shared" si="0"/>
        <v>0</v>
      </c>
      <c r="AU23" s="2415"/>
      <c r="AV23" s="2415"/>
      <c r="AW23" s="2415"/>
      <c r="AX23" s="2415"/>
      <c r="AY23" s="2416"/>
      <c r="AZ23" s="1207"/>
      <c r="BA23" s="1207"/>
      <c r="BB23" s="1207"/>
      <c r="BC23" s="1207"/>
      <c r="BD23" s="1207"/>
      <c r="BE23" s="1213"/>
    </row>
    <row r="24" spans="1:58" ht="15">
      <c r="A24" s="1207"/>
      <c r="B24" s="2426">
        <v>0.8</v>
      </c>
      <c r="C24" s="2427"/>
      <c r="D24" s="2427"/>
      <c r="E24" s="2427"/>
      <c r="F24" s="2427"/>
      <c r="G24" s="2427"/>
      <c r="H24" s="2427"/>
      <c r="I24" s="2428"/>
      <c r="J24" s="2411">
        <f t="shared" si="1"/>
        <v>0</v>
      </c>
      <c r="K24" s="2412"/>
      <c r="L24" s="2412"/>
      <c r="M24" s="2412"/>
      <c r="N24" s="2412"/>
      <c r="O24" s="2413"/>
      <c r="P24" s="2411" cm="1">
        <f t="array" ref="P24">SUMPRODUCT((Application!$B$714:$B$738 = 'CalHFA Addendum'!P$18)*(Application!$AC$714:$AC$738 = 'CalHFA Addendum'!$B24),Application!$G$714:$G$738)</f>
        <v>0</v>
      </c>
      <c r="Q24" s="2412"/>
      <c r="R24" s="2412"/>
      <c r="S24" s="2412"/>
      <c r="T24" s="2412"/>
      <c r="U24" s="2413"/>
      <c r="V24" s="2411" cm="1">
        <f t="array" ref="V24">SUMPRODUCT((Application!$B$714:$B$738 = 'CalHFA Addendum'!V$18)*(Application!$AC$714:$AC$738 = 'CalHFA Addendum'!$B24),Application!$G$714:$G$738)</f>
        <v>0</v>
      </c>
      <c r="W24" s="2412"/>
      <c r="X24" s="2412"/>
      <c r="Y24" s="2412"/>
      <c r="Z24" s="2412"/>
      <c r="AA24" s="2413"/>
      <c r="AB24" s="2411" cm="1">
        <f t="array" ref="AB24">SUMPRODUCT((Application!$B$714:$B$738 = 'CalHFA Addendum'!AB$18)*(Application!$AC$714:$AC$738 = 'CalHFA Addendum'!$B24),Application!$G$714:$G$738)</f>
        <v>0</v>
      </c>
      <c r="AC24" s="2412"/>
      <c r="AD24" s="2412"/>
      <c r="AE24" s="2412"/>
      <c r="AF24" s="2412"/>
      <c r="AG24" s="2413"/>
      <c r="AH24" s="2411" cm="1">
        <f t="array" ref="AH24">SUMPRODUCT((Application!$B$714:$B$738 = 'CalHFA Addendum'!AH$18)*(Application!$AC$714:$AC$738 = 'CalHFA Addendum'!$B24),Application!$G$714:$G$738)</f>
        <v>0</v>
      </c>
      <c r="AI24" s="2412"/>
      <c r="AJ24" s="2412"/>
      <c r="AK24" s="2412"/>
      <c r="AL24" s="2412"/>
      <c r="AM24" s="2413"/>
      <c r="AN24" s="2411" cm="1">
        <f t="array" ref="AN24">SUMPRODUCT((Application!$B$714:$B$738 = 'CalHFA Addendum'!AN$18)*(Application!$AC$714:$AC$738 = 'CalHFA Addendum'!$B24),Application!$G$714:$G$738)</f>
        <v>0</v>
      </c>
      <c r="AO24" s="2412"/>
      <c r="AP24" s="2412"/>
      <c r="AQ24" s="2412"/>
      <c r="AR24" s="2412"/>
      <c r="AS24" s="2413"/>
      <c r="AT24" s="2414">
        <f t="shared" si="0"/>
        <v>0</v>
      </c>
      <c r="AU24" s="2415"/>
      <c r="AV24" s="2415"/>
      <c r="AW24" s="2415"/>
      <c r="AX24" s="2415"/>
      <c r="AY24" s="2416"/>
      <c r="AZ24" s="1207"/>
      <c r="BA24" s="1207"/>
      <c r="BB24" s="1207"/>
      <c r="BC24" s="1207"/>
      <c r="BD24" s="1207"/>
      <c r="BE24" s="1213"/>
    </row>
    <row r="25" spans="1:58" ht="15">
      <c r="A25" s="1207"/>
      <c r="B25" s="2426">
        <v>0.9</v>
      </c>
      <c r="C25" s="2427"/>
      <c r="D25" s="2427"/>
      <c r="E25" s="2427"/>
      <c r="F25" s="2427"/>
      <c r="G25" s="2427"/>
      <c r="H25" s="2427"/>
      <c r="I25" s="2428"/>
      <c r="J25" s="2411">
        <f t="shared" si="1"/>
        <v>0</v>
      </c>
      <c r="K25" s="2412"/>
      <c r="L25" s="2412"/>
      <c r="M25" s="2412"/>
      <c r="N25" s="2412"/>
      <c r="O25" s="2413"/>
      <c r="P25" s="2411" cm="1">
        <f t="array" ref="P25">SUMPRODUCT((Application!$B$714:$B$738 = 'CalHFA Addendum'!P$18)*(Application!$AC$714:$AC$738 = 'CalHFA Addendum'!$B25),Application!$G$714:$G$738)</f>
        <v>0</v>
      </c>
      <c r="Q25" s="2412"/>
      <c r="R25" s="2412"/>
      <c r="S25" s="2412"/>
      <c r="T25" s="2412"/>
      <c r="U25" s="2413"/>
      <c r="V25" s="2411" cm="1">
        <f t="array" ref="V25">SUMPRODUCT((Application!$B$714:$B$738 = 'CalHFA Addendum'!V$18)*(Application!$AC$714:$AC$738 = 'CalHFA Addendum'!$B25),Application!$G$714:$G$738)</f>
        <v>0</v>
      </c>
      <c r="W25" s="2412"/>
      <c r="X25" s="2412"/>
      <c r="Y25" s="2412"/>
      <c r="Z25" s="2412"/>
      <c r="AA25" s="2413"/>
      <c r="AB25" s="2411" cm="1">
        <f t="array" ref="AB25">SUMPRODUCT((Application!$B$714:$B$738 = 'CalHFA Addendum'!AB$18)*(Application!$AC$714:$AC$738 = 'CalHFA Addendum'!$B25),Application!$G$714:$G$738)</f>
        <v>0</v>
      </c>
      <c r="AC25" s="2412"/>
      <c r="AD25" s="2412"/>
      <c r="AE25" s="2412"/>
      <c r="AF25" s="2412"/>
      <c r="AG25" s="2413"/>
      <c r="AH25" s="2411" cm="1">
        <f t="array" ref="AH25">SUMPRODUCT((Application!$B$714:$B$738 = 'CalHFA Addendum'!AH$18)*(Application!$AC$714:$AC$738 = 'CalHFA Addendum'!$B25),Application!$G$714:$G$738)</f>
        <v>0</v>
      </c>
      <c r="AI25" s="2412"/>
      <c r="AJ25" s="2412"/>
      <c r="AK25" s="2412"/>
      <c r="AL25" s="2412"/>
      <c r="AM25" s="2413"/>
      <c r="AN25" s="2411" cm="1">
        <f t="array" ref="AN25">SUMPRODUCT((Application!$B$714:$B$738 = 'CalHFA Addendum'!AN$18)*(Application!$AC$714:$AC$738 = 'CalHFA Addendum'!$B25),Application!$G$714:$G$738)</f>
        <v>0</v>
      </c>
      <c r="AO25" s="2412"/>
      <c r="AP25" s="2412"/>
      <c r="AQ25" s="2412"/>
      <c r="AR25" s="2412"/>
      <c r="AS25" s="2413"/>
      <c r="AT25" s="2414">
        <f t="shared" si="0"/>
        <v>0</v>
      </c>
      <c r="AU25" s="2415"/>
      <c r="AV25" s="2415"/>
      <c r="AW25" s="2415"/>
      <c r="AX25" s="2415"/>
      <c r="AY25" s="2416"/>
      <c r="AZ25" s="1207"/>
      <c r="BA25" s="1207"/>
      <c r="BB25" s="1207"/>
      <c r="BC25" s="1207"/>
      <c r="BD25" s="1207"/>
      <c r="BE25" s="1213"/>
    </row>
    <row r="26" spans="1:58" ht="15">
      <c r="A26" s="1207"/>
      <c r="B26" s="2426">
        <v>1</v>
      </c>
      <c r="C26" s="2427"/>
      <c r="D26" s="2427"/>
      <c r="E26" s="2427"/>
      <c r="F26" s="2427"/>
      <c r="G26" s="2427"/>
      <c r="H26" s="2427"/>
      <c r="I26" s="2428"/>
      <c r="J26" s="2411">
        <f t="shared" si="1"/>
        <v>0</v>
      </c>
      <c r="K26" s="2412"/>
      <c r="L26" s="2412"/>
      <c r="M26" s="2412"/>
      <c r="N26" s="2412"/>
      <c r="O26" s="2413"/>
      <c r="P26" s="2411" cm="1">
        <f t="array" ref="P26">SUMPRODUCT((Application!$B$714:$B$738 = 'CalHFA Addendum'!P$18)*(Application!$AC$714:$AC$738 = 'CalHFA Addendum'!$B26),Application!$G$714:$G$738)</f>
        <v>0</v>
      </c>
      <c r="Q26" s="2412"/>
      <c r="R26" s="2412"/>
      <c r="S26" s="2412"/>
      <c r="T26" s="2412"/>
      <c r="U26" s="2413"/>
      <c r="V26" s="2411" cm="1">
        <f t="array" ref="V26">SUMPRODUCT((Application!$B$714:$B$738 = 'CalHFA Addendum'!V$18)*(Application!$AC$714:$AC$738 = 'CalHFA Addendum'!$B26),Application!$G$714:$G$738)</f>
        <v>0</v>
      </c>
      <c r="W26" s="2412"/>
      <c r="X26" s="2412"/>
      <c r="Y26" s="2412"/>
      <c r="Z26" s="2412"/>
      <c r="AA26" s="2413"/>
      <c r="AB26" s="2411" cm="1">
        <f t="array" ref="AB26">SUMPRODUCT((Application!$B$714:$B$738 = 'CalHFA Addendum'!AB$18)*(Application!$AC$714:$AC$738 = 'CalHFA Addendum'!$B26),Application!$G$714:$G$738)</f>
        <v>0</v>
      </c>
      <c r="AC26" s="2412"/>
      <c r="AD26" s="2412"/>
      <c r="AE26" s="2412"/>
      <c r="AF26" s="2412"/>
      <c r="AG26" s="2413"/>
      <c r="AH26" s="2411" cm="1">
        <f t="array" ref="AH26">SUMPRODUCT((Application!$B$714:$B$738 = 'CalHFA Addendum'!AH$18)*(Application!$AC$714:$AC$738 = 'CalHFA Addendum'!$B26),Application!$G$714:$G$738)</f>
        <v>0</v>
      </c>
      <c r="AI26" s="2412"/>
      <c r="AJ26" s="2412"/>
      <c r="AK26" s="2412"/>
      <c r="AL26" s="2412"/>
      <c r="AM26" s="2413"/>
      <c r="AN26" s="2411" cm="1">
        <f t="array" ref="AN26">SUMPRODUCT((Application!$B$714:$B$738 = 'CalHFA Addendum'!AN$18)*(Application!$AC$714:$AC$738 = 'CalHFA Addendum'!$B26),Application!$G$714:$G$738)</f>
        <v>0</v>
      </c>
      <c r="AO26" s="2412"/>
      <c r="AP26" s="2412"/>
      <c r="AQ26" s="2412"/>
      <c r="AR26" s="2412"/>
      <c r="AS26" s="2413"/>
      <c r="AT26" s="2414">
        <f t="shared" si="0"/>
        <v>0</v>
      </c>
      <c r="AU26" s="2415"/>
      <c r="AV26" s="2415"/>
      <c r="AW26" s="2415"/>
      <c r="AX26" s="2415"/>
      <c r="AY26" s="2416"/>
      <c r="AZ26" s="1207"/>
      <c r="BA26" s="1207"/>
      <c r="BB26" s="1207"/>
      <c r="BC26" s="1207"/>
      <c r="BD26" s="1207"/>
      <c r="BE26" s="1213"/>
    </row>
    <row r="27" spans="1:58" ht="15">
      <c r="A27" s="1207"/>
      <c r="B27" s="2426">
        <v>1.1000000000000001</v>
      </c>
      <c r="C27" s="2427"/>
      <c r="D27" s="2427"/>
      <c r="E27" s="2427"/>
      <c r="F27" s="2427"/>
      <c r="G27" s="2427"/>
      <c r="H27" s="2427"/>
      <c r="I27" s="2428"/>
      <c r="J27" s="2411">
        <f t="shared" si="1"/>
        <v>0</v>
      </c>
      <c r="K27" s="2412"/>
      <c r="L27" s="2412"/>
      <c r="M27" s="2412"/>
      <c r="N27" s="2412"/>
      <c r="O27" s="2413"/>
      <c r="P27" s="2411" cm="1">
        <f t="array" ref="P27">SUMPRODUCT((Application!$B$714:$B$738 = 'CalHFA Addendum'!P$18)*(Application!$AC$714:$AC$738 = 'CalHFA Addendum'!$B27),Application!$G$714:$G$738)</f>
        <v>0</v>
      </c>
      <c r="Q27" s="2412"/>
      <c r="R27" s="2412"/>
      <c r="S27" s="2412"/>
      <c r="T27" s="2412"/>
      <c r="U27" s="2413"/>
      <c r="V27" s="2411" cm="1">
        <f t="array" ref="V27">SUMPRODUCT((Application!$B$714:$B$738 = 'CalHFA Addendum'!V$18)*(Application!$AC$714:$AC$738 = 'CalHFA Addendum'!$B27),Application!$G$714:$G$738)</f>
        <v>0</v>
      </c>
      <c r="W27" s="2412"/>
      <c r="X27" s="2412"/>
      <c r="Y27" s="2412"/>
      <c r="Z27" s="2412"/>
      <c r="AA27" s="2413"/>
      <c r="AB27" s="2411" cm="1">
        <f t="array" ref="AB27">SUMPRODUCT((Application!$B$714:$B$738 = 'CalHFA Addendum'!AB$18)*(Application!$AC$714:$AC$738 = 'CalHFA Addendum'!$B27),Application!$G$714:$G$738)</f>
        <v>0</v>
      </c>
      <c r="AC27" s="2412"/>
      <c r="AD27" s="2412"/>
      <c r="AE27" s="2412"/>
      <c r="AF27" s="2412"/>
      <c r="AG27" s="2413"/>
      <c r="AH27" s="2411" cm="1">
        <f t="array" ref="AH27">SUMPRODUCT((Application!$B$714:$B$738 = 'CalHFA Addendum'!AH$18)*(Application!$AC$714:$AC$738 = 'CalHFA Addendum'!$B27),Application!$G$714:$G$738)</f>
        <v>0</v>
      </c>
      <c r="AI27" s="2412"/>
      <c r="AJ27" s="2412"/>
      <c r="AK27" s="2412"/>
      <c r="AL27" s="2412"/>
      <c r="AM27" s="2413"/>
      <c r="AN27" s="2411" cm="1">
        <f t="array" ref="AN27">SUMPRODUCT((Application!$B$714:$B$738 = 'CalHFA Addendum'!AN$18)*(Application!$AC$714:$AC$738 = 'CalHFA Addendum'!$B27),Application!$G$714:$G$738)</f>
        <v>0</v>
      </c>
      <c r="AO27" s="2412"/>
      <c r="AP27" s="2412"/>
      <c r="AQ27" s="2412"/>
      <c r="AR27" s="2412"/>
      <c r="AS27" s="2413"/>
      <c r="AT27" s="2414">
        <f t="shared" si="0"/>
        <v>0</v>
      </c>
      <c r="AU27" s="2415"/>
      <c r="AV27" s="2415"/>
      <c r="AW27" s="2415"/>
      <c r="AX27" s="2415"/>
      <c r="AY27" s="2416"/>
      <c r="AZ27" s="1207"/>
      <c r="BA27" s="1207"/>
      <c r="BB27" s="1207"/>
      <c r="BC27" s="1207"/>
      <c r="BD27" s="1207"/>
      <c r="BE27" s="1213"/>
    </row>
    <row r="28" spans="1:58" thickBot="1">
      <c r="A28" s="1207"/>
      <c r="B28" s="2417" t="s">
        <v>1866</v>
      </c>
      <c r="C28" s="2418"/>
      <c r="D28" s="2418"/>
      <c r="E28" s="2418"/>
      <c r="F28" s="2418"/>
      <c r="G28" s="2418"/>
      <c r="H28" s="2418"/>
      <c r="I28" s="2419"/>
      <c r="J28" s="2420">
        <f t="shared" si="1"/>
        <v>1</v>
      </c>
      <c r="K28" s="2421"/>
      <c r="L28" s="2421"/>
      <c r="M28" s="2421"/>
      <c r="N28" s="2421"/>
      <c r="O28" s="2422"/>
      <c r="P28" s="2420">
        <f>_xlfn.IFNA(VLOOKUP(P$18,Application!$J$758:$S$761,6,FALSE), 0)</f>
        <v>0</v>
      </c>
      <c r="Q28" s="2421"/>
      <c r="R28" s="2421"/>
      <c r="S28" s="2421"/>
      <c r="T28" s="2421"/>
      <c r="U28" s="2422"/>
      <c r="V28" s="2420">
        <f>_xlfn.IFNA(VLOOKUP(V$18,Application!$J$758:$S$761,6,FALSE), 0)</f>
        <v>0</v>
      </c>
      <c r="W28" s="2421"/>
      <c r="X28" s="2421"/>
      <c r="Y28" s="2421"/>
      <c r="Z28" s="2421"/>
      <c r="AA28" s="2422"/>
      <c r="AB28" s="2420">
        <f>_xlfn.IFNA(VLOOKUP(AB$18,Application!$J$758:$S$761,6,FALSE), 0)</f>
        <v>0</v>
      </c>
      <c r="AC28" s="2421"/>
      <c r="AD28" s="2421"/>
      <c r="AE28" s="2421"/>
      <c r="AF28" s="2421"/>
      <c r="AG28" s="2422"/>
      <c r="AH28" s="2420">
        <f>_xlfn.IFNA(VLOOKUP(AH$18,Application!$J$758:$S$761,6,FALSE), 0)</f>
        <v>1</v>
      </c>
      <c r="AI28" s="2421"/>
      <c r="AJ28" s="2421"/>
      <c r="AK28" s="2421"/>
      <c r="AL28" s="2421"/>
      <c r="AM28" s="2422"/>
      <c r="AN28" s="2420">
        <f>_xlfn.IFNA(VLOOKUP(AN$18,Application!$J$758:$S$761,6,FALSE), 0)</f>
        <v>0</v>
      </c>
      <c r="AO28" s="2421"/>
      <c r="AP28" s="2421"/>
      <c r="AQ28" s="2421"/>
      <c r="AR28" s="2421"/>
      <c r="AS28" s="2422"/>
      <c r="AT28" s="2423">
        <f t="shared" si="0"/>
        <v>1.6129032258064516E-2</v>
      </c>
      <c r="AU28" s="2424"/>
      <c r="AV28" s="2424"/>
      <c r="AW28" s="2424"/>
      <c r="AX28" s="2424"/>
      <c r="AY28" s="2425"/>
      <c r="AZ28" s="1207"/>
      <c r="BA28" s="1207"/>
      <c r="BB28" s="1207"/>
      <c r="BC28" s="1207"/>
      <c r="BD28" s="1207"/>
      <c r="BE28" s="1213"/>
    </row>
    <row r="29" spans="1:58" thickBot="1">
      <c r="A29" s="1207"/>
      <c r="B29" s="2410" t="s">
        <v>1763</v>
      </c>
      <c r="C29" s="2399"/>
      <c r="D29" s="2399"/>
      <c r="E29" s="2399"/>
      <c r="F29" s="2399"/>
      <c r="G29" s="2399"/>
      <c r="H29" s="2399"/>
      <c r="I29" s="2400"/>
      <c r="J29" s="2398">
        <f>SUM(J19:O28)</f>
        <v>62</v>
      </c>
      <c r="K29" s="2399"/>
      <c r="L29" s="2399"/>
      <c r="M29" s="2399"/>
      <c r="N29" s="2399"/>
      <c r="O29" s="2400"/>
      <c r="P29" s="2398">
        <f>SUM(P19:U28)</f>
        <v>0</v>
      </c>
      <c r="Q29" s="2399"/>
      <c r="R29" s="2399"/>
      <c r="S29" s="2399"/>
      <c r="T29" s="2399"/>
      <c r="U29" s="2400"/>
      <c r="V29" s="2398">
        <f>SUM(V19:AA28)</f>
        <v>18</v>
      </c>
      <c r="W29" s="2399"/>
      <c r="X29" s="2399"/>
      <c r="Y29" s="2399"/>
      <c r="Z29" s="2399"/>
      <c r="AA29" s="2400"/>
      <c r="AB29" s="2398">
        <f>SUM(AB19:AG28)</f>
        <v>32</v>
      </c>
      <c r="AC29" s="2399"/>
      <c r="AD29" s="2399"/>
      <c r="AE29" s="2399"/>
      <c r="AF29" s="2399"/>
      <c r="AG29" s="2400"/>
      <c r="AH29" s="2398">
        <f>SUM(AH19:AM28)</f>
        <v>12</v>
      </c>
      <c r="AI29" s="2399"/>
      <c r="AJ29" s="2399"/>
      <c r="AK29" s="2399"/>
      <c r="AL29" s="2399"/>
      <c r="AM29" s="2400"/>
      <c r="AN29" s="2398">
        <f>SUM(AN19:AS28)</f>
        <v>0</v>
      </c>
      <c r="AO29" s="2399"/>
      <c r="AP29" s="2399"/>
      <c r="AQ29" s="2399"/>
      <c r="AR29" s="2399"/>
      <c r="AS29" s="2400"/>
      <c r="AT29" s="2401">
        <f>J29/$J$29</f>
        <v>1</v>
      </c>
      <c r="AU29" s="2402"/>
      <c r="AV29" s="2402"/>
      <c r="AW29" s="2402"/>
      <c r="AX29" s="2402"/>
      <c r="AY29" s="2403"/>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8" t="s">
        <v>1867</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5"/>
      <c r="BA31" s="1207"/>
      <c r="BB31" s="1207"/>
      <c r="BC31" s="1207"/>
      <c r="BD31" s="1207"/>
      <c r="BE31" s="1213"/>
    </row>
    <row r="32" spans="1:58" ht="15">
      <c r="A32" s="1207"/>
      <c r="B32" s="2404" t="s">
        <v>2575</v>
      </c>
      <c r="C32" s="2405"/>
      <c r="D32" s="2405"/>
      <c r="E32" s="2405"/>
      <c r="F32" s="2405"/>
      <c r="G32" s="2405"/>
      <c r="H32" s="2405"/>
      <c r="I32" s="2405"/>
      <c r="J32" s="2407" t="s">
        <v>2576</v>
      </c>
      <c r="K32" s="2408"/>
      <c r="L32" s="2408"/>
      <c r="M32" s="2408"/>
      <c r="N32" s="2407" t="s">
        <v>1868</v>
      </c>
      <c r="O32" s="2408"/>
      <c r="P32" s="2408"/>
      <c r="Q32" s="2408"/>
      <c r="R32" s="2279" t="s">
        <v>1869</v>
      </c>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79"/>
      <c r="AT32" s="2279"/>
      <c r="AU32" s="2279"/>
      <c r="AV32" s="2279"/>
      <c r="AW32" s="2279"/>
      <c r="AX32" s="2279"/>
      <c r="AY32" s="2279"/>
      <c r="AZ32" s="2329"/>
      <c r="BA32" s="1207"/>
      <c r="BB32" s="1207"/>
      <c r="BC32" s="1207"/>
      <c r="BD32" s="1207"/>
      <c r="BE32" s="1213"/>
    </row>
    <row r="33" spans="1:58" ht="15" customHeight="1">
      <c r="A33" s="1207"/>
      <c r="B33" s="2406"/>
      <c r="C33" s="2405"/>
      <c r="D33" s="2405"/>
      <c r="E33" s="2405"/>
      <c r="F33" s="2405"/>
      <c r="G33" s="2405"/>
      <c r="H33" s="2405"/>
      <c r="I33" s="2405"/>
      <c r="J33" s="2408"/>
      <c r="K33" s="2408"/>
      <c r="L33" s="2408"/>
      <c r="M33" s="2408"/>
      <c r="N33" s="2408"/>
      <c r="O33" s="2408"/>
      <c r="P33" s="2408"/>
      <c r="Q33" s="2408"/>
      <c r="R33" s="2380" t="s">
        <v>1870</v>
      </c>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407"/>
      <c r="AT33" s="2407"/>
      <c r="AU33" s="2407"/>
      <c r="AV33" s="2407"/>
      <c r="AW33" s="2407"/>
      <c r="AX33" s="2407"/>
      <c r="AY33" s="2407"/>
      <c r="AZ33" s="2409"/>
      <c r="BA33" s="1214"/>
      <c r="BB33" s="1207"/>
      <c r="BC33" s="1207"/>
      <c r="BD33" s="1207"/>
      <c r="BE33" s="1213"/>
    </row>
    <row r="34" spans="1:58" ht="15.75" customHeight="1">
      <c r="A34" s="1207"/>
      <c r="B34" s="2406"/>
      <c r="C34" s="2405"/>
      <c r="D34" s="2405"/>
      <c r="E34" s="2405"/>
      <c r="F34" s="2405"/>
      <c r="G34" s="2405"/>
      <c r="H34" s="2405"/>
      <c r="I34" s="2405"/>
      <c r="J34" s="2408"/>
      <c r="K34" s="2408"/>
      <c r="L34" s="2408"/>
      <c r="M34" s="2408"/>
      <c r="N34" s="2408"/>
      <c r="O34" s="2408"/>
      <c r="P34" s="2408"/>
      <c r="Q34" s="2408"/>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407"/>
      <c r="AT34" s="2407"/>
      <c r="AU34" s="2407"/>
      <c r="AV34" s="2407"/>
      <c r="AW34" s="2407"/>
      <c r="AX34" s="2407"/>
      <c r="AY34" s="2407"/>
      <c r="AZ34" s="2409"/>
      <c r="BA34" s="1214"/>
      <c r="BB34" s="1207"/>
      <c r="BC34" s="1207"/>
      <c r="BD34" s="1207"/>
      <c r="BE34" s="1213"/>
    </row>
    <row r="35" spans="1:58" ht="15.75" customHeight="1">
      <c r="A35" s="1207"/>
      <c r="B35" s="2406"/>
      <c r="C35" s="2405"/>
      <c r="D35" s="2405"/>
      <c r="E35" s="2405"/>
      <c r="F35" s="2405"/>
      <c r="G35" s="2405"/>
      <c r="H35" s="2405"/>
      <c r="I35" s="2405"/>
      <c r="J35" s="2408"/>
      <c r="K35" s="2408"/>
      <c r="L35" s="2408"/>
      <c r="M35" s="2408"/>
      <c r="N35" s="2408"/>
      <c r="O35" s="2408"/>
      <c r="P35" s="2408"/>
      <c r="Q35" s="2408"/>
      <c r="R35" s="2394">
        <v>0.3</v>
      </c>
      <c r="S35" s="2394"/>
      <c r="T35" s="2394"/>
      <c r="U35" s="2394"/>
      <c r="V35" s="2394">
        <v>0.4</v>
      </c>
      <c r="W35" s="2394"/>
      <c r="X35" s="2394"/>
      <c r="Y35" s="2394"/>
      <c r="Z35" s="2394">
        <v>0.5</v>
      </c>
      <c r="AA35" s="2394"/>
      <c r="AB35" s="2394"/>
      <c r="AC35" s="2394"/>
      <c r="AD35" s="2394">
        <v>0.6</v>
      </c>
      <c r="AE35" s="2394"/>
      <c r="AF35" s="2394"/>
      <c r="AG35" s="2394"/>
      <c r="AH35" s="2394">
        <v>0.8</v>
      </c>
      <c r="AI35" s="2394"/>
      <c r="AJ35" s="2394"/>
      <c r="AK35" s="2394"/>
      <c r="AL35" s="2395">
        <v>1</v>
      </c>
      <c r="AM35" s="2395"/>
      <c r="AN35" s="2395"/>
      <c r="AO35" s="2396" t="s">
        <v>1871</v>
      </c>
      <c r="AP35" s="2396"/>
      <c r="AQ35" s="2396"/>
      <c r="AR35" s="2396"/>
      <c r="AS35" s="2396"/>
      <c r="AT35" s="2396"/>
      <c r="AU35" s="2396" t="s">
        <v>1872</v>
      </c>
      <c r="AV35" s="2396"/>
      <c r="AW35" s="2396"/>
      <c r="AX35" s="2396"/>
      <c r="AY35" s="2396"/>
      <c r="AZ35" s="2397"/>
      <c r="BA35" s="1214"/>
      <c r="BB35" s="1207"/>
      <c r="BC35" s="1207"/>
      <c r="BD35" s="1207"/>
      <c r="BE35" s="1213"/>
      <c r="BF35" s="1205"/>
    </row>
    <row r="36" spans="1:58" ht="15.75" customHeight="1">
      <c r="A36" s="1207"/>
      <c r="B36" s="2333" t="s">
        <v>1873</v>
      </c>
      <c r="C36" s="2334"/>
      <c r="D36" s="2334"/>
      <c r="E36" s="2334"/>
      <c r="F36" s="2334"/>
      <c r="G36" s="2334"/>
      <c r="H36" s="2334"/>
      <c r="I36" s="2334"/>
      <c r="J36" s="2393" t="s">
        <v>1874</v>
      </c>
      <c r="K36" s="2393"/>
      <c r="L36" s="2393"/>
      <c r="M36" s="2393"/>
      <c r="N36" s="2393">
        <v>55</v>
      </c>
      <c r="O36" s="2393"/>
      <c r="P36" s="2393"/>
      <c r="Q36" s="2393"/>
      <c r="R36" s="2386">
        <v>0</v>
      </c>
      <c r="S36" s="2386"/>
      <c r="T36" s="2386"/>
      <c r="U36" s="2386"/>
      <c r="V36" s="2386">
        <v>0</v>
      </c>
      <c r="W36" s="2386"/>
      <c r="X36" s="2386"/>
      <c r="Y36" s="2386"/>
      <c r="Z36" s="2386">
        <v>10</v>
      </c>
      <c r="AA36" s="2386"/>
      <c r="AB36" s="2386"/>
      <c r="AC36" s="2386"/>
      <c r="AD36" s="2386">
        <v>30</v>
      </c>
      <c r="AE36" s="2386"/>
      <c r="AF36" s="2386"/>
      <c r="AG36" s="2386"/>
      <c r="AH36" s="2386">
        <v>0</v>
      </c>
      <c r="AI36" s="2386"/>
      <c r="AJ36" s="2386"/>
      <c r="AK36" s="2386"/>
      <c r="AL36" s="2386">
        <v>0</v>
      </c>
      <c r="AM36" s="2386"/>
      <c r="AN36" s="2386"/>
      <c r="AO36" s="2387">
        <f>SUM(R36:AN36)</f>
        <v>40</v>
      </c>
      <c r="AP36" s="2387"/>
      <c r="AQ36" s="2387"/>
      <c r="AR36" s="2387"/>
      <c r="AS36" s="2387"/>
      <c r="AT36" s="2387"/>
      <c r="AU36" s="2388">
        <f>AO36/$J$29</f>
        <v>0.64516129032258063</v>
      </c>
      <c r="AV36" s="2388"/>
      <c r="AW36" s="2388"/>
      <c r="AX36" s="2388"/>
      <c r="AY36" s="2388"/>
      <c r="AZ36" s="2389"/>
      <c r="BA36" s="1207"/>
      <c r="BB36" s="1207"/>
      <c r="BC36" s="1207"/>
      <c r="BD36" s="1207"/>
      <c r="BE36" s="1213"/>
      <c r="BF36" s="1205"/>
    </row>
    <row r="37" spans="1:58" ht="15.75" customHeight="1">
      <c r="A37" s="1207"/>
      <c r="B37" s="2333" t="s">
        <v>2577</v>
      </c>
      <c r="C37" s="2334"/>
      <c r="D37" s="2334"/>
      <c r="E37" s="2334"/>
      <c r="F37" s="2334"/>
      <c r="G37" s="2334"/>
      <c r="H37" s="2334"/>
      <c r="I37" s="2334"/>
      <c r="J37" s="2393" t="s">
        <v>1875</v>
      </c>
      <c r="K37" s="2393"/>
      <c r="L37" s="2393"/>
      <c r="M37" s="2393"/>
      <c r="N37" s="2393">
        <v>55</v>
      </c>
      <c r="O37" s="2393"/>
      <c r="P37" s="2393"/>
      <c r="Q37" s="2393"/>
      <c r="R37" s="2386">
        <v>10</v>
      </c>
      <c r="S37" s="2386"/>
      <c r="T37" s="2386"/>
      <c r="U37" s="2386"/>
      <c r="V37" s="2386"/>
      <c r="W37" s="2386"/>
      <c r="X37" s="2386"/>
      <c r="Y37" s="2386"/>
      <c r="Z37" s="2386"/>
      <c r="AA37" s="2386"/>
      <c r="AB37" s="2386"/>
      <c r="AC37" s="2386"/>
      <c r="AD37" s="2386"/>
      <c r="AE37" s="2386"/>
      <c r="AF37" s="2386"/>
      <c r="AG37" s="2386"/>
      <c r="AH37" s="2386"/>
      <c r="AI37" s="2386"/>
      <c r="AJ37" s="2386"/>
      <c r="AK37" s="2386"/>
      <c r="AL37" s="2386"/>
      <c r="AM37" s="2386"/>
      <c r="AN37" s="2386"/>
      <c r="AO37" s="2387">
        <f t="shared" ref="AO37:AO47" si="2">SUM(R37:AN37)</f>
        <v>10</v>
      </c>
      <c r="AP37" s="2387"/>
      <c r="AQ37" s="2387"/>
      <c r="AR37" s="2387"/>
      <c r="AS37" s="2387"/>
      <c r="AT37" s="2387"/>
      <c r="AU37" s="2388">
        <f t="shared" ref="AU37:AU47" si="3">AO37/$J$29</f>
        <v>0.16129032258064516</v>
      </c>
      <c r="AV37" s="2388"/>
      <c r="AW37" s="2388"/>
      <c r="AX37" s="2388"/>
      <c r="AY37" s="2388"/>
      <c r="AZ37" s="2389"/>
      <c r="BA37" s="1207"/>
      <c r="BB37" s="1207"/>
      <c r="BC37" s="1207"/>
      <c r="BD37" s="1207"/>
      <c r="BE37" s="1213"/>
      <c r="BF37" s="1205"/>
    </row>
    <row r="38" spans="1:58" ht="15.75" customHeight="1">
      <c r="A38" s="1207"/>
      <c r="B38" s="2333" t="s">
        <v>2515</v>
      </c>
      <c r="C38" s="2334"/>
      <c r="D38" s="2334"/>
      <c r="E38" s="2334"/>
      <c r="F38" s="2334"/>
      <c r="G38" s="2334"/>
      <c r="H38" s="2334"/>
      <c r="I38" s="2334"/>
      <c r="J38" s="2393" t="s">
        <v>1876</v>
      </c>
      <c r="K38" s="2393"/>
      <c r="L38" s="2393"/>
      <c r="M38" s="2393"/>
      <c r="N38" s="2393">
        <v>55</v>
      </c>
      <c r="O38" s="2393"/>
      <c r="P38" s="2393"/>
      <c r="Q38" s="2393"/>
      <c r="R38" s="2386"/>
      <c r="S38" s="2386"/>
      <c r="T38" s="2386"/>
      <c r="U38" s="2386"/>
      <c r="V38" s="2386"/>
      <c r="W38" s="2386"/>
      <c r="X38" s="2386"/>
      <c r="Y38" s="2386"/>
      <c r="Z38" s="2386"/>
      <c r="AA38" s="2386"/>
      <c r="AB38" s="2386"/>
      <c r="AC38" s="2386"/>
      <c r="AD38" s="2386"/>
      <c r="AE38" s="2386"/>
      <c r="AF38" s="2386"/>
      <c r="AG38" s="2386"/>
      <c r="AH38" s="2386"/>
      <c r="AI38" s="2386"/>
      <c r="AJ38" s="2386"/>
      <c r="AK38" s="2386"/>
      <c r="AL38" s="2386"/>
      <c r="AM38" s="2386"/>
      <c r="AN38" s="2386"/>
      <c r="AO38" s="2387">
        <f t="shared" si="2"/>
        <v>0</v>
      </c>
      <c r="AP38" s="2387"/>
      <c r="AQ38" s="2387"/>
      <c r="AR38" s="2387"/>
      <c r="AS38" s="2387"/>
      <c r="AT38" s="2387"/>
      <c r="AU38" s="2388">
        <f t="shared" si="3"/>
        <v>0</v>
      </c>
      <c r="AV38" s="2388"/>
      <c r="AW38" s="2388"/>
      <c r="AX38" s="2388"/>
      <c r="AY38" s="2388"/>
      <c r="AZ38" s="2389"/>
      <c r="BA38" s="1207"/>
      <c r="BB38" s="1207"/>
      <c r="BC38" s="1207"/>
      <c r="BD38" s="1207"/>
      <c r="BE38" s="1213"/>
      <c r="BF38" s="1205"/>
    </row>
    <row r="39" spans="1:58" ht="15.75" customHeight="1">
      <c r="A39" s="1207"/>
      <c r="B39" s="2333" t="s">
        <v>1877</v>
      </c>
      <c r="C39" s="2334"/>
      <c r="D39" s="2334"/>
      <c r="E39" s="2334"/>
      <c r="F39" s="2334"/>
      <c r="G39" s="2334"/>
      <c r="H39" s="2334"/>
      <c r="I39" s="2334"/>
      <c r="J39" s="2393"/>
      <c r="K39" s="2393"/>
      <c r="L39" s="2393"/>
      <c r="M39" s="2393"/>
      <c r="N39" s="2393"/>
      <c r="O39" s="2393"/>
      <c r="P39" s="2393"/>
      <c r="Q39" s="2393"/>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7">
        <f t="shared" si="2"/>
        <v>0</v>
      </c>
      <c r="AP39" s="2387"/>
      <c r="AQ39" s="2387"/>
      <c r="AR39" s="2387"/>
      <c r="AS39" s="2387"/>
      <c r="AT39" s="2387"/>
      <c r="AU39" s="2388">
        <f t="shared" si="3"/>
        <v>0</v>
      </c>
      <c r="AV39" s="2388"/>
      <c r="AW39" s="2388"/>
      <c r="AX39" s="2388"/>
      <c r="AY39" s="2388"/>
      <c r="AZ39" s="2389"/>
      <c r="BA39" s="1207"/>
      <c r="BB39" s="1207"/>
      <c r="BC39" s="1207"/>
      <c r="BD39" s="1207"/>
      <c r="BE39" s="1213"/>
    </row>
    <row r="40" spans="1:58" ht="15.75" customHeight="1">
      <c r="A40" s="1207"/>
      <c r="B40" s="2333" t="s">
        <v>1877</v>
      </c>
      <c r="C40" s="2334"/>
      <c r="D40" s="2334"/>
      <c r="E40" s="2334"/>
      <c r="F40" s="2334"/>
      <c r="G40" s="2334"/>
      <c r="H40" s="2334"/>
      <c r="I40" s="2334"/>
      <c r="J40" s="2393"/>
      <c r="K40" s="2393"/>
      <c r="L40" s="2393"/>
      <c r="M40" s="2393"/>
      <c r="N40" s="2393"/>
      <c r="O40" s="2393"/>
      <c r="P40" s="2393"/>
      <c r="Q40" s="2393"/>
      <c r="R40" s="2386"/>
      <c r="S40" s="2386"/>
      <c r="T40" s="2386"/>
      <c r="U40" s="2386"/>
      <c r="V40" s="2386"/>
      <c r="W40" s="2386"/>
      <c r="X40" s="2386"/>
      <c r="Y40" s="2386"/>
      <c r="Z40" s="2386"/>
      <c r="AA40" s="2386"/>
      <c r="AB40" s="2386"/>
      <c r="AC40" s="2386"/>
      <c r="AD40" s="2386"/>
      <c r="AE40" s="2386"/>
      <c r="AF40" s="2386"/>
      <c r="AG40" s="2386"/>
      <c r="AH40" s="2386"/>
      <c r="AI40" s="2386"/>
      <c r="AJ40" s="2386"/>
      <c r="AK40" s="2386"/>
      <c r="AL40" s="2386"/>
      <c r="AM40" s="2386"/>
      <c r="AN40" s="2386"/>
      <c r="AO40" s="2387">
        <f t="shared" si="2"/>
        <v>0</v>
      </c>
      <c r="AP40" s="2387"/>
      <c r="AQ40" s="2387"/>
      <c r="AR40" s="2387"/>
      <c r="AS40" s="2387"/>
      <c r="AT40" s="2387"/>
      <c r="AU40" s="2388">
        <f t="shared" si="3"/>
        <v>0</v>
      </c>
      <c r="AV40" s="2388"/>
      <c r="AW40" s="2388"/>
      <c r="AX40" s="2388"/>
      <c r="AY40" s="2388"/>
      <c r="AZ40" s="2389"/>
      <c r="BA40" s="1207"/>
      <c r="BB40" s="1207"/>
      <c r="BC40" s="1207"/>
      <c r="BD40" s="1207"/>
      <c r="BE40" s="1213"/>
    </row>
    <row r="41" spans="1:58" ht="15.75" customHeight="1">
      <c r="A41" s="1207"/>
      <c r="B41" s="2333" t="s">
        <v>1878</v>
      </c>
      <c r="C41" s="2334"/>
      <c r="D41" s="2334"/>
      <c r="E41" s="2334"/>
      <c r="F41" s="2334"/>
      <c r="G41" s="2334"/>
      <c r="H41" s="2334"/>
      <c r="I41" s="2334"/>
      <c r="J41" s="2393"/>
      <c r="K41" s="2393"/>
      <c r="L41" s="2393"/>
      <c r="M41" s="2393"/>
      <c r="N41" s="2393"/>
      <c r="O41" s="2393"/>
      <c r="P41" s="2393"/>
      <c r="Q41" s="2393"/>
      <c r="R41" s="2386"/>
      <c r="S41" s="2386"/>
      <c r="T41" s="2386"/>
      <c r="U41" s="2386"/>
      <c r="V41" s="2386"/>
      <c r="W41" s="2386"/>
      <c r="X41" s="2386"/>
      <c r="Y41" s="2386"/>
      <c r="Z41" s="2386"/>
      <c r="AA41" s="2386"/>
      <c r="AB41" s="2386"/>
      <c r="AC41" s="2386"/>
      <c r="AD41" s="2386"/>
      <c r="AE41" s="2386"/>
      <c r="AF41" s="2386"/>
      <c r="AG41" s="2386"/>
      <c r="AH41" s="2386"/>
      <c r="AI41" s="2386"/>
      <c r="AJ41" s="2386"/>
      <c r="AK41" s="2386"/>
      <c r="AL41" s="2386"/>
      <c r="AM41" s="2386"/>
      <c r="AN41" s="2386"/>
      <c r="AO41" s="2387">
        <f t="shared" si="2"/>
        <v>0</v>
      </c>
      <c r="AP41" s="2387"/>
      <c r="AQ41" s="2387"/>
      <c r="AR41" s="2387"/>
      <c r="AS41" s="2387"/>
      <c r="AT41" s="2387"/>
      <c r="AU41" s="2388">
        <f t="shared" si="3"/>
        <v>0</v>
      </c>
      <c r="AV41" s="2388"/>
      <c r="AW41" s="2388"/>
      <c r="AX41" s="2388"/>
      <c r="AY41" s="2388"/>
      <c r="AZ41" s="2389"/>
      <c r="BA41" s="1207"/>
      <c r="BB41" s="1207"/>
      <c r="BC41" s="1207"/>
      <c r="BD41" s="1207"/>
      <c r="BE41" s="1213"/>
    </row>
    <row r="42" spans="1:58" ht="15.75" customHeight="1">
      <c r="A42" s="1207"/>
      <c r="B42" s="2333" t="s">
        <v>1878</v>
      </c>
      <c r="C42" s="2334"/>
      <c r="D42" s="2334"/>
      <c r="E42" s="2334"/>
      <c r="F42" s="2334"/>
      <c r="G42" s="2334"/>
      <c r="H42" s="2334"/>
      <c r="I42" s="2334"/>
      <c r="J42" s="2393"/>
      <c r="K42" s="2393"/>
      <c r="L42" s="2393"/>
      <c r="M42" s="2393"/>
      <c r="N42" s="2393"/>
      <c r="O42" s="2393"/>
      <c r="P42" s="2393"/>
      <c r="Q42" s="2393"/>
      <c r="R42" s="2386"/>
      <c r="S42" s="2386"/>
      <c r="T42" s="2386"/>
      <c r="U42" s="2386"/>
      <c r="V42" s="2386"/>
      <c r="W42" s="2386"/>
      <c r="X42" s="2386"/>
      <c r="Y42" s="2386"/>
      <c r="Z42" s="2386"/>
      <c r="AA42" s="2386"/>
      <c r="AB42" s="2386"/>
      <c r="AC42" s="2386"/>
      <c r="AD42" s="2386"/>
      <c r="AE42" s="2386"/>
      <c r="AF42" s="2386"/>
      <c r="AG42" s="2386"/>
      <c r="AH42" s="2386"/>
      <c r="AI42" s="2386"/>
      <c r="AJ42" s="2386"/>
      <c r="AK42" s="2386"/>
      <c r="AL42" s="2386"/>
      <c r="AM42" s="2386"/>
      <c r="AN42" s="2386"/>
      <c r="AO42" s="2387">
        <f t="shared" si="2"/>
        <v>0</v>
      </c>
      <c r="AP42" s="2387"/>
      <c r="AQ42" s="2387"/>
      <c r="AR42" s="2387"/>
      <c r="AS42" s="2387"/>
      <c r="AT42" s="2387"/>
      <c r="AU42" s="2388">
        <f t="shared" si="3"/>
        <v>0</v>
      </c>
      <c r="AV42" s="2388"/>
      <c r="AW42" s="2388"/>
      <c r="AX42" s="2388"/>
      <c r="AY42" s="2388"/>
      <c r="AZ42" s="2389"/>
      <c r="BA42" s="1207"/>
      <c r="BB42" s="1207"/>
      <c r="BC42" s="1207"/>
      <c r="BD42" s="1207"/>
      <c r="BE42" s="1213"/>
    </row>
    <row r="43" spans="1:58" ht="15.75" customHeight="1">
      <c r="A43" s="1207"/>
      <c r="B43" s="2338" t="s">
        <v>1879</v>
      </c>
      <c r="C43" s="2339"/>
      <c r="D43" s="2339"/>
      <c r="E43" s="2339"/>
      <c r="F43" s="2339"/>
      <c r="G43" s="2339"/>
      <c r="H43" s="2339"/>
      <c r="I43" s="2339"/>
      <c r="J43" s="2393"/>
      <c r="K43" s="2393"/>
      <c r="L43" s="2393"/>
      <c r="M43" s="2393"/>
      <c r="N43" s="2393"/>
      <c r="O43" s="2393"/>
      <c r="P43" s="2393"/>
      <c r="Q43" s="2393"/>
      <c r="R43" s="2386"/>
      <c r="S43" s="2386"/>
      <c r="T43" s="2386"/>
      <c r="U43" s="2386"/>
      <c r="V43" s="2386"/>
      <c r="W43" s="2386"/>
      <c r="X43" s="2386"/>
      <c r="Y43" s="2386"/>
      <c r="Z43" s="2386"/>
      <c r="AA43" s="2386"/>
      <c r="AB43" s="2386"/>
      <c r="AC43" s="2386"/>
      <c r="AD43" s="2386"/>
      <c r="AE43" s="2386"/>
      <c r="AF43" s="2386"/>
      <c r="AG43" s="2386"/>
      <c r="AH43" s="2386"/>
      <c r="AI43" s="2386"/>
      <c r="AJ43" s="2386"/>
      <c r="AK43" s="2386"/>
      <c r="AL43" s="2386"/>
      <c r="AM43" s="2386"/>
      <c r="AN43" s="2386"/>
      <c r="AO43" s="2387">
        <f t="shared" si="2"/>
        <v>0</v>
      </c>
      <c r="AP43" s="2387"/>
      <c r="AQ43" s="2387"/>
      <c r="AR43" s="2387"/>
      <c r="AS43" s="2387"/>
      <c r="AT43" s="2387"/>
      <c r="AU43" s="2388">
        <f t="shared" si="3"/>
        <v>0</v>
      </c>
      <c r="AV43" s="2388"/>
      <c r="AW43" s="2388"/>
      <c r="AX43" s="2388"/>
      <c r="AY43" s="2388"/>
      <c r="AZ43" s="2389"/>
      <c r="BA43" s="1207"/>
      <c r="BB43" s="1207"/>
      <c r="BC43" s="1207"/>
      <c r="BD43" s="1207"/>
      <c r="BE43" s="1213"/>
    </row>
    <row r="44" spans="1:58" ht="15.75" customHeight="1">
      <c r="A44" s="1207"/>
      <c r="B44" s="2338" t="s">
        <v>1880</v>
      </c>
      <c r="C44" s="2339"/>
      <c r="D44" s="2339"/>
      <c r="E44" s="2339"/>
      <c r="F44" s="2339"/>
      <c r="G44" s="2339"/>
      <c r="H44" s="2339"/>
      <c r="I44" s="2339"/>
      <c r="J44" s="2393"/>
      <c r="K44" s="2393"/>
      <c r="L44" s="2393"/>
      <c r="M44" s="2393"/>
      <c r="N44" s="2393"/>
      <c r="O44" s="2393"/>
      <c r="P44" s="2393"/>
      <c r="Q44" s="2393"/>
      <c r="R44" s="2386"/>
      <c r="S44" s="2386"/>
      <c r="T44" s="2386"/>
      <c r="U44" s="2386"/>
      <c r="V44" s="2386"/>
      <c r="W44" s="2386"/>
      <c r="X44" s="2386"/>
      <c r="Y44" s="2386"/>
      <c r="Z44" s="2386"/>
      <c r="AA44" s="2386"/>
      <c r="AB44" s="2386"/>
      <c r="AC44" s="2386"/>
      <c r="AD44" s="2386"/>
      <c r="AE44" s="2386"/>
      <c r="AF44" s="2386"/>
      <c r="AG44" s="2386"/>
      <c r="AH44" s="2386"/>
      <c r="AI44" s="2386"/>
      <c r="AJ44" s="2386"/>
      <c r="AK44" s="2386"/>
      <c r="AL44" s="2386"/>
      <c r="AM44" s="2386"/>
      <c r="AN44" s="2386"/>
      <c r="AO44" s="2387">
        <f t="shared" si="2"/>
        <v>0</v>
      </c>
      <c r="AP44" s="2387"/>
      <c r="AQ44" s="2387"/>
      <c r="AR44" s="2387"/>
      <c r="AS44" s="2387"/>
      <c r="AT44" s="2387"/>
      <c r="AU44" s="2388">
        <f t="shared" si="3"/>
        <v>0</v>
      </c>
      <c r="AV44" s="2388"/>
      <c r="AW44" s="2388"/>
      <c r="AX44" s="2388"/>
      <c r="AY44" s="2388"/>
      <c r="AZ44" s="2389"/>
      <c r="BA44" s="1207"/>
      <c r="BB44" s="1207"/>
      <c r="BC44" s="1207"/>
      <c r="BD44" s="1207"/>
      <c r="BE44" s="1213"/>
    </row>
    <row r="45" spans="1:58" ht="15.75" customHeight="1">
      <c r="A45" s="1207"/>
      <c r="B45" s="2338" t="s">
        <v>1881</v>
      </c>
      <c r="C45" s="2339"/>
      <c r="D45" s="2339"/>
      <c r="E45" s="2339"/>
      <c r="F45" s="2339"/>
      <c r="G45" s="2339"/>
      <c r="H45" s="2339"/>
      <c r="I45" s="2339"/>
      <c r="J45" s="2393"/>
      <c r="K45" s="2393"/>
      <c r="L45" s="2393"/>
      <c r="M45" s="2393"/>
      <c r="N45" s="2393"/>
      <c r="O45" s="2393"/>
      <c r="P45" s="2393"/>
      <c r="Q45" s="2393"/>
      <c r="R45" s="2386"/>
      <c r="S45" s="2386"/>
      <c r="T45" s="2386"/>
      <c r="U45" s="2386"/>
      <c r="V45" s="2386"/>
      <c r="W45" s="2386"/>
      <c r="X45" s="2386"/>
      <c r="Y45" s="2386"/>
      <c r="Z45" s="2386"/>
      <c r="AA45" s="2386"/>
      <c r="AB45" s="2386"/>
      <c r="AC45" s="2386"/>
      <c r="AD45" s="2386"/>
      <c r="AE45" s="2386"/>
      <c r="AF45" s="2386"/>
      <c r="AG45" s="2386"/>
      <c r="AH45" s="2386"/>
      <c r="AI45" s="2386"/>
      <c r="AJ45" s="2386"/>
      <c r="AK45" s="2386"/>
      <c r="AL45" s="2386"/>
      <c r="AM45" s="2386"/>
      <c r="AN45" s="2386"/>
      <c r="AO45" s="2387">
        <f t="shared" si="2"/>
        <v>0</v>
      </c>
      <c r="AP45" s="2387"/>
      <c r="AQ45" s="2387"/>
      <c r="AR45" s="2387"/>
      <c r="AS45" s="2387"/>
      <c r="AT45" s="2387"/>
      <c r="AU45" s="2388">
        <f t="shared" si="3"/>
        <v>0</v>
      </c>
      <c r="AV45" s="2388"/>
      <c r="AW45" s="2388"/>
      <c r="AX45" s="2388"/>
      <c r="AY45" s="2388"/>
      <c r="AZ45" s="2389"/>
      <c r="BA45" s="1207"/>
      <c r="BB45" s="1207"/>
      <c r="BC45" s="1207"/>
      <c r="BD45" s="1207"/>
      <c r="BE45" s="1213"/>
    </row>
    <row r="46" spans="1:58" ht="15.75" customHeight="1">
      <c r="A46" s="1207"/>
      <c r="B46" s="2338" t="s">
        <v>1882</v>
      </c>
      <c r="C46" s="2339"/>
      <c r="D46" s="2339"/>
      <c r="E46" s="2339"/>
      <c r="F46" s="2339"/>
      <c r="G46" s="2339"/>
      <c r="H46" s="2339"/>
      <c r="I46" s="2339"/>
      <c r="J46" s="2393"/>
      <c r="K46" s="2393"/>
      <c r="L46" s="2393"/>
      <c r="M46" s="2393"/>
      <c r="N46" s="2393">
        <v>99</v>
      </c>
      <c r="O46" s="2393"/>
      <c r="P46" s="2393"/>
      <c r="Q46" s="2393"/>
      <c r="R46" s="2386"/>
      <c r="S46" s="2386"/>
      <c r="T46" s="2386"/>
      <c r="U46" s="2386"/>
      <c r="V46" s="2386"/>
      <c r="W46" s="2386"/>
      <c r="X46" s="2386"/>
      <c r="Y46" s="2386"/>
      <c r="Z46" s="2386"/>
      <c r="AA46" s="2386"/>
      <c r="AB46" s="2386"/>
      <c r="AC46" s="2386"/>
      <c r="AD46" s="2386"/>
      <c r="AE46" s="2386"/>
      <c r="AF46" s="2386"/>
      <c r="AG46" s="2386"/>
      <c r="AH46" s="2386"/>
      <c r="AI46" s="2386"/>
      <c r="AJ46" s="2386"/>
      <c r="AK46" s="2386"/>
      <c r="AL46" s="2386"/>
      <c r="AM46" s="2386"/>
      <c r="AN46" s="2386"/>
      <c r="AO46" s="2387">
        <f t="shared" si="2"/>
        <v>0</v>
      </c>
      <c r="AP46" s="2387"/>
      <c r="AQ46" s="2387"/>
      <c r="AR46" s="2387"/>
      <c r="AS46" s="2387"/>
      <c r="AT46" s="2387"/>
      <c r="AU46" s="2388">
        <f t="shared" si="3"/>
        <v>0</v>
      </c>
      <c r="AV46" s="2388"/>
      <c r="AW46" s="2388"/>
      <c r="AX46" s="2388"/>
      <c r="AY46" s="2388"/>
      <c r="AZ46" s="2389"/>
      <c r="BA46" s="1207"/>
      <c r="BB46" s="1207"/>
      <c r="BC46" s="1207"/>
      <c r="BD46" s="1207"/>
      <c r="BE46" s="1213"/>
    </row>
    <row r="47" spans="1:58" ht="15.75" customHeight="1" thickBot="1">
      <c r="A47" s="1207"/>
      <c r="B47" s="2390" t="s">
        <v>302</v>
      </c>
      <c r="C47" s="2391"/>
      <c r="D47" s="2391"/>
      <c r="E47" s="2391"/>
      <c r="F47" s="2391"/>
      <c r="G47" s="2391"/>
      <c r="H47" s="2391"/>
      <c r="I47" s="2391"/>
      <c r="J47" s="2392"/>
      <c r="K47" s="2392"/>
      <c r="L47" s="2392"/>
      <c r="M47" s="2392"/>
      <c r="N47" s="2392"/>
      <c r="O47" s="2392"/>
      <c r="P47" s="2392"/>
      <c r="Q47" s="239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3">
        <f t="shared" si="2"/>
        <v>0</v>
      </c>
      <c r="AP47" s="2383"/>
      <c r="AQ47" s="2383"/>
      <c r="AR47" s="2383"/>
      <c r="AS47" s="2383"/>
      <c r="AT47" s="2383"/>
      <c r="AU47" s="2384">
        <f t="shared" si="3"/>
        <v>0</v>
      </c>
      <c r="AV47" s="2384"/>
      <c r="AW47" s="2384"/>
      <c r="AX47" s="2384"/>
      <c r="AY47" s="2384"/>
      <c r="AZ47" s="2385"/>
      <c r="BA47" s="1207"/>
      <c r="BB47" s="1207"/>
      <c r="BC47" s="1207"/>
      <c r="BD47" s="1207"/>
      <c r="BE47" s="1213"/>
    </row>
    <row r="48" spans="1:58" ht="15.75" customHeight="1">
      <c r="A48" s="1207"/>
      <c r="B48" s="1215" t="s">
        <v>2578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8" t="s">
        <v>1883</v>
      </c>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3" t="s">
        <v>1884</v>
      </c>
      <c r="C51" s="2312"/>
      <c r="D51" s="2312"/>
      <c r="E51" s="2312"/>
      <c r="F51" s="2312"/>
      <c r="G51" s="2312"/>
      <c r="H51" s="2312"/>
      <c r="I51" s="2312"/>
      <c r="J51" s="2312" t="s">
        <v>2579</v>
      </c>
      <c r="K51" s="2312"/>
      <c r="L51" s="2312"/>
      <c r="M51" s="2312"/>
      <c r="N51" s="2312"/>
      <c r="O51" s="2312"/>
      <c r="P51" s="2312"/>
      <c r="Q51" s="2312"/>
      <c r="R51" s="2380" t="s">
        <v>2580</v>
      </c>
      <c r="S51" s="2380"/>
      <c r="T51" s="2380"/>
      <c r="U51" s="2380"/>
      <c r="V51" s="2380"/>
      <c r="W51" s="2380"/>
      <c r="X51" s="2380"/>
      <c r="Y51" s="2380"/>
      <c r="Z51" s="2380" t="s">
        <v>1885</v>
      </c>
      <c r="AA51" s="2380"/>
      <c r="AB51" s="2380"/>
      <c r="AC51" s="2380"/>
      <c r="AD51" s="2380"/>
      <c r="AE51" s="2380"/>
      <c r="AF51" s="2380"/>
      <c r="AG51" s="2380"/>
      <c r="AH51" s="2380" t="s">
        <v>1886</v>
      </c>
      <c r="AI51" s="2380"/>
      <c r="AJ51" s="2380"/>
      <c r="AK51" s="2380"/>
      <c r="AL51" s="2380"/>
      <c r="AM51" s="2380"/>
      <c r="AN51" s="2380"/>
      <c r="AO51" s="238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8" t="s">
        <v>2259</v>
      </c>
      <c r="C52" s="2339"/>
      <c r="D52" s="2339"/>
      <c r="E52" s="2339"/>
      <c r="F52" s="2339"/>
      <c r="G52" s="2339"/>
      <c r="H52" s="2339"/>
      <c r="I52" s="2339"/>
      <c r="J52" s="2203">
        <v>0</v>
      </c>
      <c r="K52" s="2203"/>
      <c r="L52" s="2203"/>
      <c r="M52" s="2203"/>
      <c r="N52" s="2203"/>
      <c r="O52" s="2203"/>
      <c r="P52" s="2203"/>
      <c r="Q52" s="2203"/>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8" t="s">
        <v>2260</v>
      </c>
      <c r="C53" s="2339"/>
      <c r="D53" s="2339"/>
      <c r="E53" s="2339"/>
      <c r="F53" s="2339"/>
      <c r="G53" s="2339"/>
      <c r="H53" s="2339"/>
      <c r="I53" s="2339"/>
      <c r="J53" s="2203">
        <v>0</v>
      </c>
      <c r="K53" s="2203"/>
      <c r="L53" s="2203"/>
      <c r="M53" s="2203"/>
      <c r="N53" s="2203"/>
      <c r="O53" s="2203"/>
      <c r="P53" s="2203"/>
      <c r="Q53" s="2203"/>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8"/>
      <c r="C54" s="2339"/>
      <c r="D54" s="2339"/>
      <c r="E54" s="2339"/>
      <c r="F54" s="2339"/>
      <c r="G54" s="2339"/>
      <c r="H54" s="2339"/>
      <c r="I54" s="2339"/>
      <c r="J54" s="2203"/>
      <c r="K54" s="2203"/>
      <c r="L54" s="2203"/>
      <c r="M54" s="2203"/>
      <c r="N54" s="2203"/>
      <c r="O54" s="2203"/>
      <c r="P54" s="2203"/>
      <c r="Q54" s="2203"/>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8"/>
      <c r="C55" s="2339"/>
      <c r="D55" s="2339"/>
      <c r="E55" s="2339"/>
      <c r="F55" s="2339"/>
      <c r="G55" s="2339"/>
      <c r="H55" s="2339"/>
      <c r="I55" s="2339"/>
      <c r="J55" s="2203"/>
      <c r="K55" s="2203"/>
      <c r="L55" s="2203"/>
      <c r="M55" s="2203"/>
      <c r="N55" s="2203"/>
      <c r="O55" s="2203"/>
      <c r="P55" s="2203"/>
      <c r="Q55" s="2203"/>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8"/>
      <c r="C56" s="2339"/>
      <c r="D56" s="2339"/>
      <c r="E56" s="2339"/>
      <c r="F56" s="2339"/>
      <c r="G56" s="2339"/>
      <c r="H56" s="2339"/>
      <c r="I56" s="2339"/>
      <c r="J56" s="2203"/>
      <c r="K56" s="2203"/>
      <c r="L56" s="2203"/>
      <c r="M56" s="2203"/>
      <c r="N56" s="2203"/>
      <c r="O56" s="2203"/>
      <c r="P56" s="2203"/>
      <c r="Q56" s="2203"/>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1" t="s">
        <v>1763</v>
      </c>
      <c r="C57" s="2322"/>
      <c r="D57" s="2322"/>
      <c r="E57" s="2322"/>
      <c r="F57" s="2322"/>
      <c r="G57" s="2322"/>
      <c r="H57" s="2322"/>
      <c r="I57" s="2322"/>
      <c r="J57" s="2322"/>
      <c r="K57" s="2322"/>
      <c r="L57" s="2322"/>
      <c r="M57" s="2322"/>
      <c r="N57" s="2322"/>
      <c r="O57" s="2322"/>
      <c r="P57" s="2322"/>
      <c r="Q57" s="2322"/>
      <c r="R57" s="2376">
        <f>SUM(R52:Y56)</f>
        <v>0</v>
      </c>
      <c r="S57" s="2376"/>
      <c r="T57" s="2376"/>
      <c r="U57" s="2376"/>
      <c r="V57" s="2376"/>
      <c r="W57" s="2376"/>
      <c r="X57" s="2376"/>
      <c r="Y57" s="2376"/>
      <c r="Z57" s="2377">
        <f>SUM(Z52:AG56)</f>
        <v>0</v>
      </c>
      <c r="AA57" s="2377"/>
      <c r="AB57" s="2377"/>
      <c r="AC57" s="2377"/>
      <c r="AD57" s="2377"/>
      <c r="AE57" s="2377"/>
      <c r="AF57" s="2377"/>
      <c r="AG57" s="2377"/>
      <c r="AH57" s="2378"/>
      <c r="AI57" s="2378"/>
      <c r="AJ57" s="2378"/>
      <c r="AK57" s="2378"/>
      <c r="AL57" s="2378"/>
      <c r="AM57" s="2378"/>
      <c r="AN57" s="2378"/>
      <c r="AO57" s="237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9" t="s">
        <v>1884</v>
      </c>
      <c r="C59" s="2370"/>
      <c r="D59" s="2370"/>
      <c r="E59" s="2370"/>
      <c r="F59" s="2370"/>
      <c r="G59" s="2370"/>
      <c r="H59" s="2370"/>
      <c r="I59" s="2371"/>
      <c r="J59" s="2301" t="s">
        <v>2581</v>
      </c>
      <c r="K59" s="2301"/>
      <c r="L59" s="2301"/>
      <c r="M59" s="2301"/>
      <c r="N59" s="2301"/>
      <c r="O59" s="2301"/>
      <c r="P59" s="2301"/>
      <c r="Q59" s="2301"/>
      <c r="R59" s="2301"/>
      <c r="S59" s="2301"/>
      <c r="T59" s="2301"/>
      <c r="U59" s="2301"/>
      <c r="V59" s="2301"/>
      <c r="W59" s="2301"/>
      <c r="X59" s="2301"/>
      <c r="Y59" s="2301"/>
      <c r="Z59" s="2301"/>
      <c r="AA59" s="2301"/>
      <c r="AB59" s="2301"/>
      <c r="AC59" s="2301"/>
      <c r="AD59" s="2301"/>
      <c r="AE59" s="2301"/>
      <c r="AF59" s="2301"/>
      <c r="AG59" s="2301"/>
      <c r="AH59" s="2301"/>
      <c r="AI59" s="2301"/>
      <c r="AJ59" s="2301"/>
      <c r="AK59" s="2301"/>
      <c r="AL59" s="2301"/>
      <c r="AM59" s="2301"/>
      <c r="AN59" s="2301"/>
      <c r="AO59" s="2301"/>
      <c r="AP59" s="2301"/>
      <c r="AQ59" s="2301"/>
      <c r="AR59" s="2301"/>
      <c r="AS59" s="2301"/>
      <c r="AT59" s="2301"/>
      <c r="AU59" s="2301"/>
      <c r="AV59" s="2301"/>
      <c r="AW59" s="2302"/>
      <c r="AX59" s="1207"/>
      <c r="AY59" s="1207"/>
      <c r="AZ59" s="1207"/>
      <c r="BA59" s="1207"/>
      <c r="BB59" s="1207"/>
      <c r="BC59" s="1207"/>
      <c r="BD59" s="1207"/>
      <c r="BE59" s="1213"/>
    </row>
    <row r="60" spans="1:58" ht="15.75" customHeight="1">
      <c r="A60" s="1207"/>
      <c r="B60" s="2361" t="str">
        <f>IF(B52="", "", B52)</f>
        <v>Services Company 1</v>
      </c>
      <c r="C60" s="2362"/>
      <c r="D60" s="2362"/>
      <c r="E60" s="2362"/>
      <c r="F60" s="2362"/>
      <c r="G60" s="2362"/>
      <c r="H60" s="2362"/>
      <c r="I60" s="2363"/>
      <c r="J60" s="2364"/>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c r="AS60" s="2206"/>
      <c r="AT60" s="2206"/>
      <c r="AU60" s="2206"/>
      <c r="AV60" s="2206"/>
      <c r="AW60" s="2207"/>
      <c r="AX60" s="1207"/>
      <c r="AY60" s="1207"/>
      <c r="AZ60" s="1207"/>
      <c r="BA60" s="1207"/>
      <c r="BB60" s="1207"/>
      <c r="BC60" s="1207"/>
      <c r="BD60" s="1207"/>
      <c r="BE60" s="1213"/>
    </row>
    <row r="61" spans="1:58" ht="15.75" customHeight="1">
      <c r="A61" s="1207"/>
      <c r="B61" s="2361" t="str">
        <f>IF(B53="", "", B53)</f>
        <v>Services Company 2</v>
      </c>
      <c r="C61" s="2362"/>
      <c r="D61" s="2362"/>
      <c r="E61" s="2362"/>
      <c r="F61" s="2362"/>
      <c r="G61" s="2362"/>
      <c r="H61" s="2362"/>
      <c r="I61" s="2363"/>
      <c r="J61" s="2364"/>
      <c r="K61" s="2206"/>
      <c r="L61" s="2206"/>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c r="AS61" s="2206"/>
      <c r="AT61" s="2206"/>
      <c r="AU61" s="2206"/>
      <c r="AV61" s="2206"/>
      <c r="AW61" s="2207"/>
      <c r="AX61" s="1207"/>
      <c r="AY61" s="1207"/>
      <c r="AZ61" s="1207"/>
      <c r="BA61" s="1207"/>
      <c r="BB61" s="1207"/>
      <c r="BC61" s="1207"/>
      <c r="BD61" s="1207"/>
      <c r="BE61" s="1213"/>
    </row>
    <row r="62" spans="1:58" ht="15.75" customHeight="1">
      <c r="A62" s="1207"/>
      <c r="B62" s="2361" t="str">
        <f>IF(B54="", "", B54)</f>
        <v/>
      </c>
      <c r="C62" s="2362"/>
      <c r="D62" s="2362"/>
      <c r="E62" s="2362"/>
      <c r="F62" s="2362"/>
      <c r="G62" s="2362"/>
      <c r="H62" s="2362"/>
      <c r="I62" s="2363"/>
      <c r="J62" s="2364"/>
      <c r="K62" s="2206"/>
      <c r="L62" s="2206"/>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c r="AS62" s="2206"/>
      <c r="AT62" s="2206"/>
      <c r="AU62" s="2206"/>
      <c r="AV62" s="2206"/>
      <c r="AW62" s="2207"/>
      <c r="AX62" s="1207"/>
      <c r="AY62" s="1207"/>
      <c r="AZ62" s="1207"/>
      <c r="BA62" s="1207"/>
      <c r="BB62" s="1207"/>
      <c r="BC62" s="1207"/>
      <c r="BD62" s="1207"/>
      <c r="BE62" s="1213"/>
    </row>
    <row r="63" spans="1:58" ht="15.75" customHeight="1">
      <c r="A63" s="1207"/>
      <c r="B63" s="2361" t="str">
        <f>IF(B55="", "", B55)</f>
        <v/>
      </c>
      <c r="C63" s="2362"/>
      <c r="D63" s="2362"/>
      <c r="E63" s="2362"/>
      <c r="F63" s="2362"/>
      <c r="G63" s="2362"/>
      <c r="H63" s="2362"/>
      <c r="I63" s="2363"/>
      <c r="J63" s="2364"/>
      <c r="K63" s="2206"/>
      <c r="L63" s="2206"/>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c r="AS63" s="2206"/>
      <c r="AT63" s="2206"/>
      <c r="AU63" s="2206"/>
      <c r="AV63" s="2206"/>
      <c r="AW63" s="2207"/>
      <c r="AX63" s="1207"/>
      <c r="AY63" s="1207"/>
      <c r="AZ63" s="1207"/>
      <c r="BA63" s="1207"/>
      <c r="BB63" s="1207"/>
      <c r="BC63" s="1207"/>
      <c r="BD63" s="1207"/>
      <c r="BE63" s="1213"/>
    </row>
    <row r="64" spans="1:58" ht="15.75" customHeight="1" thickBot="1">
      <c r="A64" s="1207"/>
      <c r="B64" s="2365" t="str">
        <f>IF(B56="", "", B56)</f>
        <v/>
      </c>
      <c r="C64" s="2366"/>
      <c r="D64" s="2366"/>
      <c r="E64" s="2366"/>
      <c r="F64" s="2366"/>
      <c r="G64" s="2366"/>
      <c r="H64" s="2366"/>
      <c r="I64" s="2367"/>
      <c r="J64" s="2368"/>
      <c r="K64" s="2348"/>
      <c r="L64" s="2348"/>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c r="AS64" s="2348"/>
      <c r="AT64" s="2348"/>
      <c r="AU64" s="2348"/>
      <c r="AV64" s="2348"/>
      <c r="AW64" s="234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0" t="s">
        <v>1888</v>
      </c>
      <c r="C68" s="2301"/>
      <c r="D68" s="2301"/>
      <c r="E68" s="2301"/>
      <c r="F68" s="2301"/>
      <c r="G68" s="2301"/>
      <c r="H68" s="2301"/>
      <c r="I68" s="2301"/>
      <c r="J68" s="2301"/>
      <c r="K68" s="2301"/>
      <c r="L68" s="2301"/>
      <c r="M68" s="2301"/>
      <c r="N68" s="2301"/>
      <c r="O68" s="2301"/>
      <c r="P68" s="2301"/>
      <c r="Q68" s="2301"/>
      <c r="R68" s="2301"/>
      <c r="S68" s="2301"/>
      <c r="T68" s="2301"/>
      <c r="U68" s="2301"/>
      <c r="V68" s="2301"/>
      <c r="W68" s="2301"/>
      <c r="X68" s="2301"/>
      <c r="Y68" s="2301"/>
      <c r="Z68" s="2301"/>
      <c r="AA68" s="2302"/>
      <c r="AB68" s="1207"/>
      <c r="AC68" s="2242" t="s">
        <v>1889</v>
      </c>
      <c r="AD68" s="2243"/>
      <c r="AE68" s="2243"/>
      <c r="AF68" s="2243"/>
      <c r="AG68" s="2243"/>
      <c r="AH68" s="2243"/>
      <c r="AI68" s="2243"/>
      <c r="AJ68" s="2243"/>
      <c r="AK68" s="2243"/>
      <c r="AL68" s="2243"/>
      <c r="AM68" s="2243"/>
      <c r="AN68" s="2243"/>
      <c r="AO68" s="2243"/>
      <c r="AP68" s="2243"/>
      <c r="AQ68" s="2243"/>
      <c r="AR68" s="2243"/>
      <c r="AS68" s="2243"/>
      <c r="AT68" s="2243"/>
      <c r="AU68" s="2243"/>
      <c r="AV68" s="2350" t="s">
        <v>678</v>
      </c>
      <c r="AW68" s="2286"/>
      <c r="AX68" s="2286"/>
      <c r="AY68" s="2286"/>
      <c r="AZ68" s="2286"/>
      <c r="BA68" s="2286"/>
      <c r="BB68" s="2286"/>
      <c r="BC68" s="2287"/>
      <c r="BD68" s="1207"/>
      <c r="BE68" s="1213"/>
      <c r="BM68" s="1218" t="s">
        <v>2582</v>
      </c>
    </row>
    <row r="69" spans="1:65" ht="15.75" customHeight="1" thickTop="1" thickBot="1">
      <c r="A69" s="1207"/>
      <c r="B69" s="2351" t="s">
        <v>1890</v>
      </c>
      <c r="C69" s="2352"/>
      <c r="D69" s="2352"/>
      <c r="E69" s="2352"/>
      <c r="F69" s="2352"/>
      <c r="G69" s="2352"/>
      <c r="H69" s="2352"/>
      <c r="I69" s="2352"/>
      <c r="J69" s="2352"/>
      <c r="K69" s="2352"/>
      <c r="L69" s="2352"/>
      <c r="M69" s="2352"/>
      <c r="N69" s="2352"/>
      <c r="O69" s="2353" t="s">
        <v>1891</v>
      </c>
      <c r="P69" s="2354"/>
      <c r="Q69" s="2354"/>
      <c r="R69" s="2354"/>
      <c r="S69" s="2354"/>
      <c r="T69" s="2354"/>
      <c r="U69" s="2354"/>
      <c r="V69" s="2354"/>
      <c r="W69" s="2354"/>
      <c r="X69" s="2354"/>
      <c r="Y69" s="2354"/>
      <c r="Z69" s="2354"/>
      <c r="AA69" s="2355"/>
      <c r="AB69" s="1207"/>
      <c r="AC69" s="2356" t="s">
        <v>1892</v>
      </c>
      <c r="AD69" s="2357"/>
      <c r="AE69" s="2357"/>
      <c r="AF69" s="2357"/>
      <c r="AG69" s="2357"/>
      <c r="AH69" s="2357"/>
      <c r="AI69" s="2357"/>
      <c r="AJ69" s="2357"/>
      <c r="AK69" s="2357"/>
      <c r="AL69" s="2357"/>
      <c r="AM69" s="2357"/>
      <c r="AN69" s="2357"/>
      <c r="AO69" s="2357"/>
      <c r="AP69" s="2357"/>
      <c r="AQ69" s="2357"/>
      <c r="AR69" s="2357"/>
      <c r="AS69" s="2357"/>
      <c r="AT69" s="2357"/>
      <c r="AU69" s="2357"/>
      <c r="AV69" s="2358"/>
      <c r="AW69" s="2359"/>
      <c r="AX69" s="2359"/>
      <c r="AY69" s="2359"/>
      <c r="AZ69" s="2359"/>
      <c r="BA69" s="2359"/>
      <c r="BB69" s="2359"/>
      <c r="BC69" s="2360"/>
      <c r="BD69" s="1207"/>
      <c r="BE69" s="1213"/>
      <c r="BM69" s="1219" t="s">
        <v>555</v>
      </c>
    </row>
    <row r="70" spans="1:65" ht="15.75" customHeight="1">
      <c r="A70" s="1207"/>
      <c r="B70" s="2333" t="s">
        <v>2583</v>
      </c>
      <c r="C70" s="2334"/>
      <c r="D70" s="2334"/>
      <c r="E70" s="2334"/>
      <c r="F70" s="2334"/>
      <c r="G70" s="2334"/>
      <c r="H70" s="2334"/>
      <c r="I70" s="2334"/>
      <c r="J70" s="2334"/>
      <c r="K70" s="2334"/>
      <c r="L70" s="2334"/>
      <c r="M70" s="2334"/>
      <c r="N70" s="2334"/>
      <c r="O70" s="2236">
        <v>0</v>
      </c>
      <c r="P70" s="2236"/>
      <c r="Q70" s="2236"/>
      <c r="R70" s="2236"/>
      <c r="S70" s="2236"/>
      <c r="T70" s="2236"/>
      <c r="U70" s="2236"/>
      <c r="V70" s="2236"/>
      <c r="W70" s="2236"/>
      <c r="X70" s="2236"/>
      <c r="Y70" s="2236"/>
      <c r="Z70" s="2236"/>
      <c r="AA70" s="2335"/>
      <c r="AB70" s="1207"/>
      <c r="AC70" s="2278" t="s">
        <v>1893</v>
      </c>
      <c r="AD70" s="2244"/>
      <c r="AE70" s="2244"/>
      <c r="AF70" s="2344"/>
      <c r="AG70" s="2344"/>
      <c r="AH70" s="2344"/>
      <c r="AI70" s="2344"/>
      <c r="AJ70" s="2344"/>
      <c r="AK70" s="2344"/>
      <c r="AL70" s="2344"/>
      <c r="AM70" s="2344"/>
      <c r="AN70" s="2344"/>
      <c r="AO70" s="2344"/>
      <c r="AP70" s="2344"/>
      <c r="AQ70" s="2344"/>
      <c r="AR70" s="2344"/>
      <c r="AS70" s="2344"/>
      <c r="AT70" s="2344"/>
      <c r="AU70" s="2345"/>
      <c r="AV70" s="1207"/>
      <c r="AW70" s="1207"/>
      <c r="AX70" s="1207"/>
      <c r="AY70" s="1207"/>
      <c r="AZ70" s="1207"/>
      <c r="BA70" s="1207"/>
      <c r="BB70" s="1207"/>
      <c r="BC70" s="1207"/>
      <c r="BD70" s="1207"/>
      <c r="BE70" s="1213"/>
      <c r="BM70" s="1220" t="s">
        <v>678</v>
      </c>
    </row>
    <row r="71" spans="1:65" ht="15.75" customHeight="1" thickBot="1">
      <c r="A71" s="1207"/>
      <c r="B71" s="2333" t="s">
        <v>2584</v>
      </c>
      <c r="C71" s="2334"/>
      <c r="D71" s="2334"/>
      <c r="E71" s="2334"/>
      <c r="F71" s="2334"/>
      <c r="G71" s="2334"/>
      <c r="H71" s="2334"/>
      <c r="I71" s="2334"/>
      <c r="J71" s="2334"/>
      <c r="K71" s="2334"/>
      <c r="L71" s="2334"/>
      <c r="M71" s="2334"/>
      <c r="N71" s="2334"/>
      <c r="O71" s="2236">
        <v>0</v>
      </c>
      <c r="P71" s="2236"/>
      <c r="Q71" s="2236"/>
      <c r="R71" s="2236"/>
      <c r="S71" s="2236"/>
      <c r="T71" s="2236"/>
      <c r="U71" s="2236"/>
      <c r="V71" s="2236"/>
      <c r="W71" s="2236"/>
      <c r="X71" s="2236"/>
      <c r="Y71" s="2236"/>
      <c r="Z71" s="2236"/>
      <c r="AA71" s="2335"/>
      <c r="AB71" s="1207"/>
      <c r="AC71" s="2346" t="s">
        <v>1894</v>
      </c>
      <c r="AD71" s="2347"/>
      <c r="AE71" s="2347"/>
      <c r="AF71" s="2348"/>
      <c r="AG71" s="2348"/>
      <c r="AH71" s="2348"/>
      <c r="AI71" s="2348"/>
      <c r="AJ71" s="2348"/>
      <c r="AK71" s="2348"/>
      <c r="AL71" s="2348"/>
      <c r="AM71" s="2348"/>
      <c r="AN71" s="2348"/>
      <c r="AO71" s="2348"/>
      <c r="AP71" s="2348"/>
      <c r="AQ71" s="2348"/>
      <c r="AR71" s="2348"/>
      <c r="AS71" s="2348"/>
      <c r="AT71" s="2348"/>
      <c r="AU71" s="2349"/>
      <c r="AV71" s="1207"/>
      <c r="AW71" s="1207"/>
      <c r="AX71" s="1207"/>
      <c r="AY71" s="1207"/>
      <c r="AZ71" s="1207"/>
      <c r="BA71" s="1207"/>
      <c r="BB71" s="1207"/>
      <c r="BC71" s="1207"/>
      <c r="BD71" s="1207"/>
      <c r="BE71" s="1213"/>
      <c r="BM71" s="1204" t="s">
        <v>2585</v>
      </c>
    </row>
    <row r="72" spans="1:65" ht="15.75" customHeight="1">
      <c r="A72" s="1207"/>
      <c r="B72" s="2333" t="s">
        <v>2586</v>
      </c>
      <c r="C72" s="2334"/>
      <c r="D72" s="2334"/>
      <c r="E72" s="2334"/>
      <c r="F72" s="2334"/>
      <c r="G72" s="2334"/>
      <c r="H72" s="2334"/>
      <c r="I72" s="2334"/>
      <c r="J72" s="2334"/>
      <c r="K72" s="2334"/>
      <c r="L72" s="2334"/>
      <c r="M72" s="2334"/>
      <c r="N72" s="2334"/>
      <c r="O72" s="2236">
        <v>0</v>
      </c>
      <c r="P72" s="2236"/>
      <c r="Q72" s="2236"/>
      <c r="R72" s="2236"/>
      <c r="S72" s="2236"/>
      <c r="T72" s="2236"/>
      <c r="U72" s="2236"/>
      <c r="V72" s="2236"/>
      <c r="W72" s="2236"/>
      <c r="X72" s="2236"/>
      <c r="Y72" s="2236"/>
      <c r="Z72" s="2236"/>
      <c r="AA72" s="2335"/>
      <c r="AB72" s="1207"/>
      <c r="AC72" s="2336" t="s">
        <v>2587</v>
      </c>
      <c r="AD72" s="2337"/>
      <c r="AE72" s="2337"/>
      <c r="AF72" s="2337"/>
      <c r="AG72" s="2337"/>
      <c r="AH72" s="2337"/>
      <c r="AI72" s="2337"/>
      <c r="AJ72" s="2337"/>
      <c r="AK72" s="2337"/>
      <c r="AL72" s="2337"/>
      <c r="AM72" s="2337"/>
      <c r="AN72" s="2337"/>
      <c r="AO72" s="2337"/>
      <c r="AP72" s="2337"/>
      <c r="AQ72" s="2337"/>
      <c r="AR72" s="2337"/>
      <c r="AS72" s="2337"/>
      <c r="AT72" s="2337"/>
      <c r="AU72" s="2337"/>
      <c r="AV72" s="2244"/>
      <c r="AW72" s="2244"/>
      <c r="AX72" s="2244"/>
      <c r="AY72" s="2244"/>
      <c r="AZ72" s="2244"/>
      <c r="BA72" s="2244"/>
      <c r="BB72" s="2244"/>
      <c r="BC72" s="2245"/>
      <c r="BD72" s="1207"/>
      <c r="BE72" s="1213"/>
    </row>
    <row r="73" spans="1:65" ht="15.75" customHeight="1">
      <c r="A73" s="1207"/>
      <c r="B73" s="2338" t="s">
        <v>2588</v>
      </c>
      <c r="C73" s="2339"/>
      <c r="D73" s="2339"/>
      <c r="E73" s="2339"/>
      <c r="F73" s="2339"/>
      <c r="G73" s="2339"/>
      <c r="H73" s="2339"/>
      <c r="I73" s="2339"/>
      <c r="J73" s="2339"/>
      <c r="K73" s="2339"/>
      <c r="L73" s="2339"/>
      <c r="M73" s="2339"/>
      <c r="N73" s="2339"/>
      <c r="O73" s="2236">
        <v>0</v>
      </c>
      <c r="P73" s="2236"/>
      <c r="Q73" s="2236"/>
      <c r="R73" s="2236"/>
      <c r="S73" s="2236"/>
      <c r="T73" s="2236"/>
      <c r="U73" s="2236"/>
      <c r="V73" s="2236"/>
      <c r="W73" s="2236"/>
      <c r="X73" s="2236"/>
      <c r="Y73" s="2236"/>
      <c r="Z73" s="2236"/>
      <c r="AA73" s="2335"/>
      <c r="AB73" s="1207"/>
      <c r="AC73" s="2255" t="s">
        <v>2261</v>
      </c>
      <c r="AD73" s="2256"/>
      <c r="AE73" s="2256"/>
      <c r="AF73" s="2256"/>
      <c r="AG73" s="2256"/>
      <c r="AH73" s="2256"/>
      <c r="AI73" s="2256"/>
      <c r="AJ73" s="2256"/>
      <c r="AK73" s="2256"/>
      <c r="AL73" s="2256"/>
      <c r="AM73" s="2256"/>
      <c r="AN73" s="2256"/>
      <c r="AO73" s="2256"/>
      <c r="AP73" s="2256"/>
      <c r="AQ73" s="2256"/>
      <c r="AR73" s="2256"/>
      <c r="AS73" s="2256"/>
      <c r="AT73" s="2256"/>
      <c r="AU73" s="2256"/>
      <c r="AV73" s="2256"/>
      <c r="AW73" s="2256"/>
      <c r="AX73" s="2256"/>
      <c r="AY73" s="2256"/>
      <c r="AZ73" s="2256"/>
      <c r="BA73" s="2256"/>
      <c r="BB73" s="2256"/>
      <c r="BC73" s="2257"/>
      <c r="BD73" s="1207"/>
      <c r="BE73" s="1213"/>
    </row>
    <row r="74" spans="1:65" ht="15.75" customHeight="1">
      <c r="A74" s="1207"/>
      <c r="B74" s="2202"/>
      <c r="C74" s="2203"/>
      <c r="D74" s="2203"/>
      <c r="E74" s="2203"/>
      <c r="F74" s="2203"/>
      <c r="G74" s="2203"/>
      <c r="H74" s="2203"/>
      <c r="I74" s="2203"/>
      <c r="J74" s="2203"/>
      <c r="K74" s="2203"/>
      <c r="L74" s="2203"/>
      <c r="M74" s="2203"/>
      <c r="N74" s="2203"/>
      <c r="O74" s="2236"/>
      <c r="P74" s="2236"/>
      <c r="Q74" s="2236"/>
      <c r="R74" s="2236"/>
      <c r="S74" s="2236"/>
      <c r="T74" s="2236"/>
      <c r="U74" s="2236"/>
      <c r="V74" s="2236"/>
      <c r="W74" s="2236"/>
      <c r="X74" s="2236"/>
      <c r="Y74" s="2236"/>
      <c r="Z74" s="2236"/>
      <c r="AA74" s="2335"/>
      <c r="AB74" s="1207"/>
      <c r="AC74" s="2255"/>
      <c r="AD74" s="2256"/>
      <c r="AE74" s="2256"/>
      <c r="AF74" s="2256"/>
      <c r="AG74" s="2256"/>
      <c r="AH74" s="2256"/>
      <c r="AI74" s="2256"/>
      <c r="AJ74" s="2256"/>
      <c r="AK74" s="2256"/>
      <c r="AL74" s="2256"/>
      <c r="AM74" s="2256"/>
      <c r="AN74" s="2256"/>
      <c r="AO74" s="2256"/>
      <c r="AP74" s="2256"/>
      <c r="AQ74" s="2256"/>
      <c r="AR74" s="2256"/>
      <c r="AS74" s="2256"/>
      <c r="AT74" s="2256"/>
      <c r="AU74" s="2256"/>
      <c r="AV74" s="2256"/>
      <c r="AW74" s="2256"/>
      <c r="AX74" s="2256"/>
      <c r="AY74" s="2256"/>
      <c r="AZ74" s="2256"/>
      <c r="BA74" s="2256"/>
      <c r="BB74" s="2256"/>
      <c r="BC74" s="2257"/>
      <c r="BD74" s="1207"/>
      <c r="BE74" s="1213"/>
    </row>
    <row r="75" spans="1:65" ht="15.75" customHeight="1" thickBot="1">
      <c r="A75" s="1207"/>
      <c r="B75" s="2340" t="s">
        <v>125</v>
      </c>
      <c r="C75" s="2341"/>
      <c r="D75" s="2341"/>
      <c r="E75" s="2341"/>
      <c r="F75" s="2341"/>
      <c r="G75" s="2341"/>
      <c r="H75" s="2341"/>
      <c r="I75" s="2341"/>
      <c r="J75" s="2341"/>
      <c r="K75" s="2341"/>
      <c r="L75" s="2341"/>
      <c r="M75" s="2341"/>
      <c r="N75" s="2341"/>
      <c r="O75" s="2342">
        <f>SUM(O70:AA74)</f>
        <v>0</v>
      </c>
      <c r="P75" s="2342"/>
      <c r="Q75" s="2342"/>
      <c r="R75" s="2342"/>
      <c r="S75" s="2342"/>
      <c r="T75" s="2342"/>
      <c r="U75" s="2342"/>
      <c r="V75" s="2342"/>
      <c r="W75" s="2342"/>
      <c r="X75" s="2342"/>
      <c r="Y75" s="2342"/>
      <c r="Z75" s="2342"/>
      <c r="AA75" s="2343"/>
      <c r="AB75" s="1207"/>
      <c r="AC75" s="2255"/>
      <c r="AD75" s="2256"/>
      <c r="AE75" s="2256"/>
      <c r="AF75" s="2256"/>
      <c r="AG75" s="2256"/>
      <c r="AH75" s="2256"/>
      <c r="AI75" s="2256"/>
      <c r="AJ75" s="2256"/>
      <c r="AK75" s="2256"/>
      <c r="AL75" s="2256"/>
      <c r="AM75" s="2256"/>
      <c r="AN75" s="2256"/>
      <c r="AO75" s="2256"/>
      <c r="AP75" s="2256"/>
      <c r="AQ75" s="2256"/>
      <c r="AR75" s="2256"/>
      <c r="AS75" s="2256"/>
      <c r="AT75" s="2256"/>
      <c r="AU75" s="2256"/>
      <c r="AV75" s="2256"/>
      <c r="AW75" s="2256"/>
      <c r="AX75" s="2256"/>
      <c r="AY75" s="2256"/>
      <c r="AZ75" s="2256"/>
      <c r="BA75" s="2256"/>
      <c r="BB75" s="2256"/>
      <c r="BC75" s="225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5"/>
      <c r="AD76" s="2256"/>
      <c r="AE76" s="2256"/>
      <c r="AF76" s="2256"/>
      <c r="AG76" s="2256"/>
      <c r="AH76" s="2256"/>
      <c r="AI76" s="2256"/>
      <c r="AJ76" s="2256"/>
      <c r="AK76" s="2256"/>
      <c r="AL76" s="2256"/>
      <c r="AM76" s="2256"/>
      <c r="AN76" s="2256"/>
      <c r="AO76" s="2256"/>
      <c r="AP76" s="2256"/>
      <c r="AQ76" s="2256"/>
      <c r="AR76" s="2256"/>
      <c r="AS76" s="2256"/>
      <c r="AT76" s="2256"/>
      <c r="AU76" s="2256"/>
      <c r="AV76" s="2256"/>
      <c r="AW76" s="2256"/>
      <c r="AX76" s="2256"/>
      <c r="AY76" s="2256"/>
      <c r="AZ76" s="2256"/>
      <c r="BA76" s="2256"/>
      <c r="BB76" s="2256"/>
      <c r="BC76" s="2257"/>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8"/>
      <c r="AD77" s="2259"/>
      <c r="AE77" s="2259"/>
      <c r="AF77" s="2259"/>
      <c r="AG77" s="2259"/>
      <c r="AH77" s="2259"/>
      <c r="AI77" s="2259"/>
      <c r="AJ77" s="2259"/>
      <c r="AK77" s="2259"/>
      <c r="AL77" s="2259"/>
      <c r="AM77" s="2259"/>
      <c r="AN77" s="2259"/>
      <c r="AO77" s="2259"/>
      <c r="AP77" s="2259"/>
      <c r="AQ77" s="2259"/>
      <c r="AR77" s="2259"/>
      <c r="AS77" s="2259"/>
      <c r="AT77" s="2259"/>
      <c r="AU77" s="2259"/>
      <c r="AV77" s="2259"/>
      <c r="AW77" s="2259"/>
      <c r="AX77" s="2259"/>
      <c r="AY77" s="2259"/>
      <c r="AZ77" s="2259"/>
      <c r="BA77" s="2259"/>
      <c r="BB77" s="2259"/>
      <c r="BC77" s="226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0" t="s">
        <v>2244</v>
      </c>
      <c r="C79" s="2331"/>
      <c r="D79" s="2331"/>
      <c r="E79" s="2331"/>
      <c r="F79" s="2331"/>
      <c r="G79" s="2331"/>
      <c r="H79" s="2331"/>
      <c r="I79" s="2331"/>
      <c r="J79" s="2331"/>
      <c r="K79" s="2331"/>
      <c r="L79" s="2331"/>
      <c r="M79" s="2331"/>
      <c r="N79" s="2331"/>
      <c r="O79" s="2331"/>
      <c r="P79" s="2331"/>
      <c r="Q79" s="2331"/>
      <c r="R79" s="2331"/>
      <c r="S79" s="2331"/>
      <c r="T79" s="2331"/>
      <c r="U79" s="2331"/>
      <c r="V79" s="2331"/>
      <c r="W79" s="2331"/>
      <c r="X79" s="2331"/>
      <c r="Y79" s="2331"/>
      <c r="Z79" s="2331"/>
      <c r="AA79" s="2331"/>
      <c r="AB79" s="2331"/>
      <c r="AC79" s="2331"/>
      <c r="AD79" s="2331"/>
      <c r="AE79" s="2331"/>
      <c r="AF79" s="2331"/>
      <c r="AG79" s="2331"/>
      <c r="AH79" s="2332"/>
      <c r="AI79" s="1207"/>
      <c r="AJ79" s="2303" t="s">
        <v>2589</v>
      </c>
      <c r="AK79" s="2304"/>
      <c r="AL79" s="2304"/>
      <c r="AM79" s="2304"/>
      <c r="AN79" s="2304"/>
      <c r="AO79" s="2304"/>
      <c r="AP79" s="2304"/>
      <c r="AQ79" s="2304"/>
      <c r="AR79" s="2304"/>
      <c r="AS79" s="2304"/>
      <c r="AT79" s="2304"/>
      <c r="AU79" s="2304"/>
      <c r="AV79" s="2304"/>
      <c r="AW79" s="2304"/>
      <c r="AX79" s="2304"/>
      <c r="AY79" s="2324" t="s">
        <v>555</v>
      </c>
      <c r="AZ79" s="2324"/>
      <c r="BA79" s="2324"/>
      <c r="BB79" s="2325"/>
      <c r="BC79" s="1207"/>
      <c r="BD79" s="1207"/>
      <c r="BE79" s="1213"/>
    </row>
    <row r="80" spans="1:65" ht="15.75" customHeight="1">
      <c r="A80" s="1207"/>
      <c r="B80" s="2323"/>
      <c r="C80" s="2312"/>
      <c r="D80" s="2312"/>
      <c r="E80" s="2312"/>
      <c r="F80" s="2312"/>
      <c r="G80" s="2312"/>
      <c r="H80" s="2312"/>
      <c r="I80" s="2312" t="s">
        <v>1896</v>
      </c>
      <c r="J80" s="2312"/>
      <c r="K80" s="2312"/>
      <c r="L80" s="2312"/>
      <c r="M80" s="2312"/>
      <c r="N80" s="2312"/>
      <c r="O80" s="2312" t="s">
        <v>1897</v>
      </c>
      <c r="P80" s="2312"/>
      <c r="Q80" s="2312"/>
      <c r="R80" s="2312"/>
      <c r="S80" s="2312"/>
      <c r="T80" s="2312"/>
      <c r="U80" s="2312"/>
      <c r="V80" s="2328" t="s">
        <v>2262</v>
      </c>
      <c r="W80" s="2328"/>
      <c r="X80" s="2328"/>
      <c r="Y80" s="2328"/>
      <c r="Z80" s="2328"/>
      <c r="AA80" s="2328"/>
      <c r="AB80" s="2279" t="s">
        <v>1898</v>
      </c>
      <c r="AC80" s="2279"/>
      <c r="AD80" s="2279"/>
      <c r="AE80" s="2279"/>
      <c r="AF80" s="2279"/>
      <c r="AG80" s="2279"/>
      <c r="AH80" s="2329"/>
      <c r="AI80" s="1207"/>
      <c r="AJ80" s="2306"/>
      <c r="AK80" s="2307"/>
      <c r="AL80" s="2307"/>
      <c r="AM80" s="2307"/>
      <c r="AN80" s="2307"/>
      <c r="AO80" s="2307"/>
      <c r="AP80" s="2307"/>
      <c r="AQ80" s="2307"/>
      <c r="AR80" s="2307"/>
      <c r="AS80" s="2307"/>
      <c r="AT80" s="2307"/>
      <c r="AU80" s="2307"/>
      <c r="AV80" s="2307"/>
      <c r="AW80" s="2307"/>
      <c r="AX80" s="2307"/>
      <c r="AY80" s="2326"/>
      <c r="AZ80" s="2326"/>
      <c r="BA80" s="2326"/>
      <c r="BB80" s="2327"/>
      <c r="BC80" s="1207"/>
      <c r="BD80" s="1207"/>
      <c r="BE80" s="1213"/>
    </row>
    <row r="81" spans="1:57" ht="15.75" customHeight="1">
      <c r="A81" s="1207"/>
      <c r="B81" s="2323"/>
      <c r="C81" s="2312"/>
      <c r="D81" s="2312"/>
      <c r="E81" s="2312"/>
      <c r="F81" s="2312"/>
      <c r="G81" s="2312"/>
      <c r="H81" s="2312"/>
      <c r="I81" s="2312"/>
      <c r="J81" s="2312"/>
      <c r="K81" s="2312"/>
      <c r="L81" s="2312"/>
      <c r="M81" s="2312"/>
      <c r="N81" s="2312"/>
      <c r="O81" s="2312"/>
      <c r="P81" s="2312"/>
      <c r="Q81" s="2312"/>
      <c r="R81" s="2312"/>
      <c r="S81" s="2312"/>
      <c r="T81" s="2312"/>
      <c r="U81" s="2312"/>
      <c r="V81" s="2328"/>
      <c r="W81" s="2328"/>
      <c r="X81" s="2328"/>
      <c r="Y81" s="2328"/>
      <c r="Z81" s="2328"/>
      <c r="AA81" s="2328"/>
      <c r="AB81" s="2279"/>
      <c r="AC81" s="2279"/>
      <c r="AD81" s="2279"/>
      <c r="AE81" s="2279"/>
      <c r="AF81" s="2279"/>
      <c r="AG81" s="2279"/>
      <c r="AH81" s="2329"/>
      <c r="AI81" s="1207"/>
      <c r="AJ81" s="2306"/>
      <c r="AK81" s="2307"/>
      <c r="AL81" s="2307"/>
      <c r="AM81" s="2307"/>
      <c r="AN81" s="2307"/>
      <c r="AO81" s="2307"/>
      <c r="AP81" s="2307"/>
      <c r="AQ81" s="2307"/>
      <c r="AR81" s="2307"/>
      <c r="AS81" s="2307"/>
      <c r="AT81" s="2307"/>
      <c r="AU81" s="2307"/>
      <c r="AV81" s="2307"/>
      <c r="AW81" s="2307"/>
      <c r="AX81" s="2307"/>
      <c r="AY81" s="2326"/>
      <c r="AZ81" s="2326"/>
      <c r="BA81" s="2326"/>
      <c r="BB81" s="2327"/>
      <c r="BC81" s="1207"/>
      <c r="BD81" s="1207"/>
      <c r="BE81" s="1213"/>
    </row>
    <row r="82" spans="1:57" ht="15.75" customHeight="1">
      <c r="A82" s="1207"/>
      <c r="B82" s="2323" t="s">
        <v>2245</v>
      </c>
      <c r="C82" s="2312"/>
      <c r="D82" s="2312"/>
      <c r="E82" s="2312"/>
      <c r="F82" s="2312"/>
      <c r="G82" s="2312"/>
      <c r="H82" s="2312"/>
      <c r="I82" s="2282">
        <v>0</v>
      </c>
      <c r="J82" s="2282"/>
      <c r="K82" s="2282"/>
      <c r="L82" s="2282"/>
      <c r="M82" s="2282"/>
      <c r="N82" s="2282"/>
      <c r="O82" s="2282">
        <v>0</v>
      </c>
      <c r="P82" s="2282"/>
      <c r="Q82" s="2282"/>
      <c r="R82" s="2282"/>
      <c r="S82" s="2282"/>
      <c r="T82" s="2282"/>
      <c r="U82" s="2282"/>
      <c r="V82" s="2282">
        <v>0</v>
      </c>
      <c r="W82" s="2282"/>
      <c r="X82" s="2282"/>
      <c r="Y82" s="2282"/>
      <c r="Z82" s="2282"/>
      <c r="AA82" s="2282"/>
      <c r="AB82" s="2282">
        <v>0</v>
      </c>
      <c r="AC82" s="2282"/>
      <c r="AD82" s="2282"/>
      <c r="AE82" s="2282"/>
      <c r="AF82" s="2282"/>
      <c r="AG82" s="2282"/>
      <c r="AH82" s="2283"/>
      <c r="AI82" s="1207"/>
      <c r="AJ82" s="2306"/>
      <c r="AK82" s="2307"/>
      <c r="AL82" s="2307"/>
      <c r="AM82" s="2307"/>
      <c r="AN82" s="2307"/>
      <c r="AO82" s="2307"/>
      <c r="AP82" s="2307"/>
      <c r="AQ82" s="2307"/>
      <c r="AR82" s="2307"/>
      <c r="AS82" s="2307"/>
      <c r="AT82" s="2307"/>
      <c r="AU82" s="2307"/>
      <c r="AV82" s="2307"/>
      <c r="AW82" s="2307"/>
      <c r="AX82" s="2307"/>
      <c r="AY82" s="2326"/>
      <c r="AZ82" s="2326"/>
      <c r="BA82" s="2326"/>
      <c r="BB82" s="2327"/>
      <c r="BC82" s="1207"/>
      <c r="BD82" s="1207"/>
      <c r="BE82" s="1213"/>
    </row>
    <row r="83" spans="1:57" ht="15.75" customHeight="1">
      <c r="A83" s="1207"/>
      <c r="B83" s="2323" t="s">
        <v>2246</v>
      </c>
      <c r="C83" s="2312"/>
      <c r="D83" s="2312"/>
      <c r="E83" s="2312"/>
      <c r="F83" s="2312"/>
      <c r="G83" s="2312"/>
      <c r="H83" s="2312"/>
      <c r="I83" s="2282">
        <v>0</v>
      </c>
      <c r="J83" s="2282"/>
      <c r="K83" s="2282"/>
      <c r="L83" s="2282"/>
      <c r="M83" s="2282"/>
      <c r="N83" s="2282"/>
      <c r="O83" s="2282">
        <v>0</v>
      </c>
      <c r="P83" s="2282"/>
      <c r="Q83" s="2282"/>
      <c r="R83" s="2282"/>
      <c r="S83" s="2282"/>
      <c r="T83" s="2282"/>
      <c r="U83" s="2282"/>
      <c r="V83" s="2282">
        <v>0</v>
      </c>
      <c r="W83" s="2282"/>
      <c r="X83" s="2282"/>
      <c r="Y83" s="2282"/>
      <c r="Z83" s="2282"/>
      <c r="AA83" s="2282"/>
      <c r="AB83" s="2282">
        <v>0</v>
      </c>
      <c r="AC83" s="2282"/>
      <c r="AD83" s="2282"/>
      <c r="AE83" s="2282"/>
      <c r="AF83" s="2282"/>
      <c r="AG83" s="2282"/>
      <c r="AH83" s="2283"/>
      <c r="AI83" s="1207"/>
      <c r="AJ83" s="2315" t="s">
        <v>2590</v>
      </c>
      <c r="AK83" s="2316"/>
      <c r="AL83" s="2316"/>
      <c r="AM83" s="2316"/>
      <c r="AN83" s="2316"/>
      <c r="AO83" s="2316"/>
      <c r="AP83" s="2316"/>
      <c r="AQ83" s="2316"/>
      <c r="AR83" s="2316"/>
      <c r="AS83" s="2316"/>
      <c r="AT83" s="2316"/>
      <c r="AU83" s="2316"/>
      <c r="AV83" s="2316"/>
      <c r="AW83" s="2316"/>
      <c r="AX83" s="2316"/>
      <c r="AY83" s="2316"/>
      <c r="AZ83" s="2316"/>
      <c r="BA83" s="2316"/>
      <c r="BB83" s="2317"/>
      <c r="BC83" s="1207"/>
      <c r="BD83" s="1207"/>
      <c r="BE83" s="1213"/>
    </row>
    <row r="84" spans="1:57" ht="15.75" customHeight="1" thickBot="1">
      <c r="A84" s="1207"/>
      <c r="B84" s="2321" t="s">
        <v>1899</v>
      </c>
      <c r="C84" s="2322"/>
      <c r="D84" s="2322"/>
      <c r="E84" s="2322"/>
      <c r="F84" s="2322"/>
      <c r="G84" s="2322"/>
      <c r="H84" s="2322"/>
      <c r="I84" s="2276">
        <v>0</v>
      </c>
      <c r="J84" s="2276"/>
      <c r="K84" s="2276"/>
      <c r="L84" s="2276"/>
      <c r="M84" s="2276"/>
      <c r="N84" s="2276"/>
      <c r="O84" s="2276">
        <v>0</v>
      </c>
      <c r="P84" s="2276"/>
      <c r="Q84" s="2276"/>
      <c r="R84" s="2276"/>
      <c r="S84" s="2276"/>
      <c r="T84" s="2276"/>
      <c r="U84" s="2276"/>
      <c r="V84" s="2276">
        <v>0</v>
      </c>
      <c r="W84" s="2276"/>
      <c r="X84" s="2276"/>
      <c r="Y84" s="2276"/>
      <c r="Z84" s="2276"/>
      <c r="AA84" s="2276"/>
      <c r="AB84" s="2276">
        <v>0</v>
      </c>
      <c r="AC84" s="2276"/>
      <c r="AD84" s="2276"/>
      <c r="AE84" s="2276"/>
      <c r="AF84" s="2276"/>
      <c r="AG84" s="2276"/>
      <c r="AH84" s="2277"/>
      <c r="AI84" s="1207"/>
      <c r="AJ84" s="2318"/>
      <c r="AK84" s="2319"/>
      <c r="AL84" s="2319"/>
      <c r="AM84" s="2319"/>
      <c r="AN84" s="2319"/>
      <c r="AO84" s="2319"/>
      <c r="AP84" s="2319"/>
      <c r="AQ84" s="2319"/>
      <c r="AR84" s="2319"/>
      <c r="AS84" s="2319"/>
      <c r="AT84" s="2319"/>
      <c r="AU84" s="2319"/>
      <c r="AV84" s="2319"/>
      <c r="AW84" s="2319"/>
      <c r="AX84" s="2319"/>
      <c r="AY84" s="2319"/>
      <c r="AZ84" s="2319"/>
      <c r="BA84" s="2319"/>
      <c r="BB84" s="232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2" t="s">
        <v>1901</v>
      </c>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8"/>
      <c r="AI88" s="1207"/>
      <c r="AJ88" s="2303" t="s">
        <v>2591</v>
      </c>
      <c r="AK88" s="2304"/>
      <c r="AL88" s="2304"/>
      <c r="AM88" s="2304"/>
      <c r="AN88" s="2304"/>
      <c r="AO88" s="2304"/>
      <c r="AP88" s="2304"/>
      <c r="AQ88" s="2304"/>
      <c r="AR88" s="2304"/>
      <c r="AS88" s="2304"/>
      <c r="AT88" s="2304"/>
      <c r="AU88" s="2304"/>
      <c r="AV88" s="2304"/>
      <c r="AW88" s="2304"/>
      <c r="AX88" s="2304"/>
      <c r="AY88" s="2324" t="s">
        <v>555</v>
      </c>
      <c r="AZ88" s="2324"/>
      <c r="BA88" s="2324"/>
      <c r="BB88" s="2325"/>
      <c r="BC88" s="1207"/>
      <c r="BD88" s="1207"/>
      <c r="BE88" s="1213"/>
    </row>
    <row r="89" spans="1:57" ht="16.5" customHeight="1">
      <c r="A89" s="1207"/>
      <c r="B89" s="2323"/>
      <c r="C89" s="2312"/>
      <c r="D89" s="2312"/>
      <c r="E89" s="2312"/>
      <c r="F89" s="2312"/>
      <c r="G89" s="2312"/>
      <c r="H89" s="2312"/>
      <c r="I89" s="2312" t="s">
        <v>1896</v>
      </c>
      <c r="J89" s="2312"/>
      <c r="K89" s="2312"/>
      <c r="L89" s="2312"/>
      <c r="M89" s="2312"/>
      <c r="N89" s="2312"/>
      <c r="O89" s="2312" t="s">
        <v>1897</v>
      </c>
      <c r="P89" s="2312"/>
      <c r="Q89" s="2312"/>
      <c r="R89" s="2312"/>
      <c r="S89" s="2312"/>
      <c r="T89" s="2312"/>
      <c r="U89" s="2312"/>
      <c r="V89" s="2328" t="s">
        <v>2262</v>
      </c>
      <c r="W89" s="2328"/>
      <c r="X89" s="2328"/>
      <c r="Y89" s="2328"/>
      <c r="Z89" s="2328"/>
      <c r="AA89" s="2328"/>
      <c r="AB89" s="2279" t="s">
        <v>1898</v>
      </c>
      <c r="AC89" s="2279"/>
      <c r="AD89" s="2279"/>
      <c r="AE89" s="2279"/>
      <c r="AF89" s="2279"/>
      <c r="AG89" s="2279"/>
      <c r="AH89" s="2329"/>
      <c r="AI89" s="1207"/>
      <c r="AJ89" s="2306"/>
      <c r="AK89" s="2307"/>
      <c r="AL89" s="2307"/>
      <c r="AM89" s="2307"/>
      <c r="AN89" s="2307"/>
      <c r="AO89" s="2307"/>
      <c r="AP89" s="2307"/>
      <c r="AQ89" s="2307"/>
      <c r="AR89" s="2307"/>
      <c r="AS89" s="2307"/>
      <c r="AT89" s="2307"/>
      <c r="AU89" s="2307"/>
      <c r="AV89" s="2307"/>
      <c r="AW89" s="2307"/>
      <c r="AX89" s="2307"/>
      <c r="AY89" s="2326"/>
      <c r="AZ89" s="2326"/>
      <c r="BA89" s="2326"/>
      <c r="BB89" s="2327"/>
      <c r="BC89" s="1207"/>
      <c r="BD89" s="1207"/>
      <c r="BE89" s="1213"/>
    </row>
    <row r="90" spans="1:57" ht="16.5" customHeight="1">
      <c r="A90" s="1207"/>
      <c r="B90" s="2323"/>
      <c r="C90" s="2312"/>
      <c r="D90" s="2312"/>
      <c r="E90" s="2312"/>
      <c r="F90" s="2312"/>
      <c r="G90" s="2312"/>
      <c r="H90" s="2312"/>
      <c r="I90" s="2312"/>
      <c r="J90" s="2312"/>
      <c r="K90" s="2312"/>
      <c r="L90" s="2312"/>
      <c r="M90" s="2312"/>
      <c r="N90" s="2312"/>
      <c r="O90" s="2312"/>
      <c r="P90" s="2312"/>
      <c r="Q90" s="2312"/>
      <c r="R90" s="2312"/>
      <c r="S90" s="2312"/>
      <c r="T90" s="2312"/>
      <c r="U90" s="2312"/>
      <c r="V90" s="2328"/>
      <c r="W90" s="2328"/>
      <c r="X90" s="2328"/>
      <c r="Y90" s="2328"/>
      <c r="Z90" s="2328"/>
      <c r="AA90" s="2328"/>
      <c r="AB90" s="2279"/>
      <c r="AC90" s="2279"/>
      <c r="AD90" s="2279"/>
      <c r="AE90" s="2279"/>
      <c r="AF90" s="2279"/>
      <c r="AG90" s="2279"/>
      <c r="AH90" s="2329"/>
      <c r="AI90" s="1207"/>
      <c r="AJ90" s="2306"/>
      <c r="AK90" s="2307"/>
      <c r="AL90" s="2307"/>
      <c r="AM90" s="2307"/>
      <c r="AN90" s="2307"/>
      <c r="AO90" s="2307"/>
      <c r="AP90" s="2307"/>
      <c r="AQ90" s="2307"/>
      <c r="AR90" s="2307"/>
      <c r="AS90" s="2307"/>
      <c r="AT90" s="2307"/>
      <c r="AU90" s="2307"/>
      <c r="AV90" s="2307"/>
      <c r="AW90" s="2307"/>
      <c r="AX90" s="2307"/>
      <c r="AY90" s="2326"/>
      <c r="AZ90" s="2326"/>
      <c r="BA90" s="2326"/>
      <c r="BB90" s="2327"/>
      <c r="BC90" s="1207"/>
      <c r="BD90" s="1207"/>
      <c r="BE90" s="1213"/>
    </row>
    <row r="91" spans="1:57" ht="15.75" customHeight="1">
      <c r="A91" s="1207"/>
      <c r="B91" s="2323" t="s">
        <v>2245</v>
      </c>
      <c r="C91" s="2312"/>
      <c r="D91" s="2312"/>
      <c r="E91" s="2312"/>
      <c r="F91" s="2312"/>
      <c r="G91" s="2312"/>
      <c r="H91" s="2312"/>
      <c r="I91" s="2282">
        <v>0</v>
      </c>
      <c r="J91" s="2282"/>
      <c r="K91" s="2282"/>
      <c r="L91" s="2282"/>
      <c r="M91" s="2282"/>
      <c r="N91" s="2282"/>
      <c r="O91" s="2282">
        <v>0</v>
      </c>
      <c r="P91" s="2282"/>
      <c r="Q91" s="2282"/>
      <c r="R91" s="2282"/>
      <c r="S91" s="2282"/>
      <c r="T91" s="2282"/>
      <c r="U91" s="2282"/>
      <c r="V91" s="2282">
        <v>0</v>
      </c>
      <c r="W91" s="2282"/>
      <c r="X91" s="2282"/>
      <c r="Y91" s="2282"/>
      <c r="Z91" s="2282"/>
      <c r="AA91" s="2282"/>
      <c r="AB91" s="2282">
        <v>0</v>
      </c>
      <c r="AC91" s="2282"/>
      <c r="AD91" s="2282"/>
      <c r="AE91" s="2282"/>
      <c r="AF91" s="2282"/>
      <c r="AG91" s="2282"/>
      <c r="AH91" s="2283"/>
      <c r="AI91" s="1207"/>
      <c r="AJ91" s="2306"/>
      <c r="AK91" s="2307"/>
      <c r="AL91" s="2307"/>
      <c r="AM91" s="2307"/>
      <c r="AN91" s="2307"/>
      <c r="AO91" s="2307"/>
      <c r="AP91" s="2307"/>
      <c r="AQ91" s="2307"/>
      <c r="AR91" s="2307"/>
      <c r="AS91" s="2307"/>
      <c r="AT91" s="2307"/>
      <c r="AU91" s="2307"/>
      <c r="AV91" s="2307"/>
      <c r="AW91" s="2307"/>
      <c r="AX91" s="2307"/>
      <c r="AY91" s="2326"/>
      <c r="AZ91" s="2326"/>
      <c r="BA91" s="2326"/>
      <c r="BB91" s="2327"/>
      <c r="BC91" s="1207"/>
      <c r="BD91" s="1207"/>
      <c r="BE91" s="1213"/>
    </row>
    <row r="92" spans="1:57" ht="15.75" customHeight="1">
      <c r="A92" s="1207"/>
      <c r="B92" s="2323" t="s">
        <v>2246</v>
      </c>
      <c r="C92" s="2312"/>
      <c r="D92" s="2312"/>
      <c r="E92" s="2312"/>
      <c r="F92" s="2312"/>
      <c r="G92" s="2312"/>
      <c r="H92" s="2312"/>
      <c r="I92" s="2282">
        <v>0</v>
      </c>
      <c r="J92" s="2282"/>
      <c r="K92" s="2282"/>
      <c r="L92" s="2282"/>
      <c r="M92" s="2282"/>
      <c r="N92" s="2282"/>
      <c r="O92" s="2282">
        <v>0</v>
      </c>
      <c r="P92" s="2282"/>
      <c r="Q92" s="2282"/>
      <c r="R92" s="2282"/>
      <c r="S92" s="2282"/>
      <c r="T92" s="2282"/>
      <c r="U92" s="2282"/>
      <c r="V92" s="2282">
        <v>0</v>
      </c>
      <c r="W92" s="2282"/>
      <c r="X92" s="2282"/>
      <c r="Y92" s="2282"/>
      <c r="Z92" s="2282"/>
      <c r="AA92" s="2282"/>
      <c r="AB92" s="2282">
        <v>0</v>
      </c>
      <c r="AC92" s="2282"/>
      <c r="AD92" s="2282"/>
      <c r="AE92" s="2282"/>
      <c r="AF92" s="2282"/>
      <c r="AG92" s="2282"/>
      <c r="AH92" s="2283"/>
      <c r="AI92" s="1207"/>
      <c r="AJ92" s="2315" t="s">
        <v>2263</v>
      </c>
      <c r="AK92" s="2316"/>
      <c r="AL92" s="2316"/>
      <c r="AM92" s="2316"/>
      <c r="AN92" s="2316"/>
      <c r="AO92" s="2316"/>
      <c r="AP92" s="2316"/>
      <c r="AQ92" s="2316"/>
      <c r="AR92" s="2316"/>
      <c r="AS92" s="2316"/>
      <c r="AT92" s="2316"/>
      <c r="AU92" s="2316"/>
      <c r="AV92" s="2316"/>
      <c r="AW92" s="2316"/>
      <c r="AX92" s="2316"/>
      <c r="AY92" s="2316"/>
      <c r="AZ92" s="2316"/>
      <c r="BA92" s="2316"/>
      <c r="BB92" s="2317"/>
      <c r="BC92" s="1207"/>
      <c r="BD92" s="1207"/>
      <c r="BE92" s="1213"/>
    </row>
    <row r="93" spans="1:57" ht="15.75" customHeight="1" thickBot="1">
      <c r="A93" s="1207"/>
      <c r="B93" s="2321" t="s">
        <v>1899</v>
      </c>
      <c r="C93" s="2322"/>
      <c r="D93" s="2322"/>
      <c r="E93" s="2322"/>
      <c r="F93" s="2322"/>
      <c r="G93" s="2322"/>
      <c r="H93" s="2322"/>
      <c r="I93" s="2276">
        <v>0</v>
      </c>
      <c r="J93" s="2276"/>
      <c r="K93" s="2276"/>
      <c r="L93" s="2276"/>
      <c r="M93" s="2276"/>
      <c r="N93" s="2276"/>
      <c r="O93" s="2276">
        <v>0</v>
      </c>
      <c r="P93" s="2276"/>
      <c r="Q93" s="2276"/>
      <c r="R93" s="2276"/>
      <c r="S93" s="2276"/>
      <c r="T93" s="2276"/>
      <c r="U93" s="2276"/>
      <c r="V93" s="2276">
        <v>0</v>
      </c>
      <c r="W93" s="2276"/>
      <c r="X93" s="2276"/>
      <c r="Y93" s="2276"/>
      <c r="Z93" s="2276"/>
      <c r="AA93" s="2276"/>
      <c r="AB93" s="2276">
        <v>0</v>
      </c>
      <c r="AC93" s="2276"/>
      <c r="AD93" s="2276"/>
      <c r="AE93" s="2276"/>
      <c r="AF93" s="2276"/>
      <c r="AG93" s="2276"/>
      <c r="AH93" s="2277"/>
      <c r="AI93" s="1207"/>
      <c r="AJ93" s="2318"/>
      <c r="AK93" s="2319"/>
      <c r="AL93" s="2319"/>
      <c r="AM93" s="2319"/>
      <c r="AN93" s="2319"/>
      <c r="AO93" s="2319"/>
      <c r="AP93" s="2319"/>
      <c r="AQ93" s="2319"/>
      <c r="AR93" s="2319"/>
      <c r="AS93" s="2319"/>
      <c r="AT93" s="2319"/>
      <c r="AU93" s="2319"/>
      <c r="AV93" s="2319"/>
      <c r="AW93" s="2319"/>
      <c r="AX93" s="2319"/>
      <c r="AY93" s="2319"/>
      <c r="AZ93" s="2319"/>
      <c r="BA93" s="2319"/>
      <c r="BB93" s="232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3" t="s">
        <v>2247</v>
      </c>
      <c r="Y96" s="2304"/>
      <c r="Z96" s="2304"/>
      <c r="AA96" s="2304"/>
      <c r="AB96" s="2304"/>
      <c r="AC96" s="2304"/>
      <c r="AD96" s="2304"/>
      <c r="AE96" s="2304"/>
      <c r="AF96" s="2304"/>
      <c r="AG96" s="2304"/>
      <c r="AH96" s="2304"/>
      <c r="AI96" s="2304"/>
      <c r="AJ96" s="2304"/>
      <c r="AK96" s="2304"/>
      <c r="AL96" s="2304"/>
      <c r="AM96" s="2304"/>
      <c r="AN96" s="2304"/>
      <c r="AO96" s="2304"/>
      <c r="AP96" s="2304"/>
      <c r="AQ96" s="2304"/>
      <c r="AR96" s="2304"/>
      <c r="AS96" s="2304"/>
      <c r="AT96" s="2304"/>
      <c r="AU96" s="2304"/>
      <c r="AV96" s="2304"/>
      <c r="AW96" s="2304"/>
      <c r="AX96" s="2304"/>
      <c r="AY96" s="2304"/>
      <c r="AZ96" s="2304"/>
      <c r="BA96" s="2304"/>
      <c r="BB96" s="2304"/>
      <c r="BC96" s="2304"/>
      <c r="BD96" s="2305"/>
      <c r="BE96" s="1213"/>
    </row>
    <row r="97" spans="1:57" ht="15.75" customHeight="1">
      <c r="A97" s="1207"/>
      <c r="B97" s="2309" t="s">
        <v>1753</v>
      </c>
      <c r="C97" s="2310"/>
      <c r="D97" s="2310"/>
      <c r="E97" s="2310"/>
      <c r="F97" s="2310"/>
      <c r="G97" s="2310"/>
      <c r="H97" s="2310"/>
      <c r="I97" s="2310"/>
      <c r="J97" s="2310"/>
      <c r="K97" s="2310"/>
      <c r="L97" s="2310"/>
      <c r="M97" s="2310"/>
      <c r="N97" s="2310"/>
      <c r="O97" s="2310"/>
      <c r="P97" s="2310"/>
      <c r="Q97" s="2310"/>
      <c r="R97" s="2310"/>
      <c r="S97" s="2310"/>
      <c r="T97" s="2310"/>
      <c r="U97" s="2311"/>
      <c r="V97" s="1207"/>
      <c r="W97" s="1207"/>
      <c r="X97" s="2306"/>
      <c r="Y97" s="2307"/>
      <c r="Z97" s="2307"/>
      <c r="AA97" s="2307"/>
      <c r="AB97" s="2307"/>
      <c r="AC97" s="2307"/>
      <c r="AD97" s="2307"/>
      <c r="AE97" s="2307"/>
      <c r="AF97" s="2307"/>
      <c r="AG97" s="2307"/>
      <c r="AH97" s="2307"/>
      <c r="AI97" s="2307"/>
      <c r="AJ97" s="2307"/>
      <c r="AK97" s="2307"/>
      <c r="AL97" s="2307"/>
      <c r="AM97" s="2307"/>
      <c r="AN97" s="2307"/>
      <c r="AO97" s="2307"/>
      <c r="AP97" s="2307"/>
      <c r="AQ97" s="2307"/>
      <c r="AR97" s="2307"/>
      <c r="AS97" s="2307"/>
      <c r="AT97" s="2307"/>
      <c r="AU97" s="2307"/>
      <c r="AV97" s="2307"/>
      <c r="AW97" s="2307"/>
      <c r="AX97" s="2307"/>
      <c r="AY97" s="2307"/>
      <c r="AZ97" s="2307"/>
      <c r="BA97" s="2307"/>
      <c r="BB97" s="2307"/>
      <c r="BC97" s="2307"/>
      <c r="BD97" s="2308"/>
      <c r="BE97" s="1213"/>
    </row>
    <row r="98" spans="1:57" ht="15.75" customHeight="1">
      <c r="A98" s="1207"/>
      <c r="B98" s="2252"/>
      <c r="C98" s="2253"/>
      <c r="D98" s="2253"/>
      <c r="E98" s="2253"/>
      <c r="F98" s="2253"/>
      <c r="G98" s="2253"/>
      <c r="H98" s="2253"/>
      <c r="I98" s="2312" t="s">
        <v>2248</v>
      </c>
      <c r="J98" s="2312"/>
      <c r="K98" s="2312"/>
      <c r="L98" s="2312"/>
      <c r="M98" s="2312"/>
      <c r="N98" s="2312"/>
      <c r="O98" s="2313" t="s">
        <v>2249</v>
      </c>
      <c r="P98" s="2313"/>
      <c r="Q98" s="2313"/>
      <c r="R98" s="2313"/>
      <c r="S98" s="2313"/>
      <c r="T98" s="2313"/>
      <c r="U98" s="2314"/>
      <c r="V98" s="1207"/>
      <c r="W98" s="1207"/>
      <c r="X98" s="2255" t="s">
        <v>2261</v>
      </c>
      <c r="Y98" s="2256"/>
      <c r="Z98" s="2256"/>
      <c r="AA98" s="2256"/>
      <c r="AB98" s="2256"/>
      <c r="AC98" s="2256"/>
      <c r="AD98" s="2256"/>
      <c r="AE98" s="2256"/>
      <c r="AF98" s="2256"/>
      <c r="AG98" s="2256"/>
      <c r="AH98" s="2256"/>
      <c r="AI98" s="2256"/>
      <c r="AJ98" s="2256"/>
      <c r="AK98" s="2256"/>
      <c r="AL98" s="2256"/>
      <c r="AM98" s="2256"/>
      <c r="AN98" s="2256"/>
      <c r="AO98" s="2256"/>
      <c r="AP98" s="2256"/>
      <c r="AQ98" s="2256"/>
      <c r="AR98" s="2256"/>
      <c r="AS98" s="2256"/>
      <c r="AT98" s="2256"/>
      <c r="AU98" s="2256"/>
      <c r="AV98" s="2256"/>
      <c r="AW98" s="2256"/>
      <c r="AX98" s="2256"/>
      <c r="AY98" s="2256"/>
      <c r="AZ98" s="2256"/>
      <c r="BA98" s="2256"/>
      <c r="BB98" s="2256"/>
      <c r="BC98" s="2256"/>
      <c r="BD98" s="2257"/>
      <c r="BE98" s="1213"/>
    </row>
    <row r="99" spans="1:57" ht="15.75" customHeight="1">
      <c r="A99" s="1207"/>
      <c r="B99" s="2280" t="s">
        <v>2250</v>
      </c>
      <c r="C99" s="2281"/>
      <c r="D99" s="2281"/>
      <c r="E99" s="2281"/>
      <c r="F99" s="2281"/>
      <c r="G99" s="2281"/>
      <c r="H99" s="2281"/>
      <c r="I99" s="2282">
        <v>0</v>
      </c>
      <c r="J99" s="2282"/>
      <c r="K99" s="2282"/>
      <c r="L99" s="2282"/>
      <c r="M99" s="2282"/>
      <c r="N99" s="2282"/>
      <c r="O99" s="2282">
        <v>0</v>
      </c>
      <c r="P99" s="2282"/>
      <c r="Q99" s="2282"/>
      <c r="R99" s="2282"/>
      <c r="S99" s="2282"/>
      <c r="T99" s="2282"/>
      <c r="U99" s="2283"/>
      <c r="V99" s="1207"/>
      <c r="W99" s="1207"/>
      <c r="X99" s="2255"/>
      <c r="Y99" s="2256"/>
      <c r="Z99" s="2256"/>
      <c r="AA99" s="2256"/>
      <c r="AB99" s="2256"/>
      <c r="AC99" s="2256"/>
      <c r="AD99" s="2256"/>
      <c r="AE99" s="2256"/>
      <c r="AF99" s="2256"/>
      <c r="AG99" s="2256"/>
      <c r="AH99" s="2256"/>
      <c r="AI99" s="2256"/>
      <c r="AJ99" s="2256"/>
      <c r="AK99" s="2256"/>
      <c r="AL99" s="2256"/>
      <c r="AM99" s="2256"/>
      <c r="AN99" s="2256"/>
      <c r="AO99" s="2256"/>
      <c r="AP99" s="2256"/>
      <c r="AQ99" s="2256"/>
      <c r="AR99" s="2256"/>
      <c r="AS99" s="2256"/>
      <c r="AT99" s="2256"/>
      <c r="AU99" s="2256"/>
      <c r="AV99" s="2256"/>
      <c r="AW99" s="2256"/>
      <c r="AX99" s="2256"/>
      <c r="AY99" s="2256"/>
      <c r="AZ99" s="2256"/>
      <c r="BA99" s="2256"/>
      <c r="BB99" s="2256"/>
      <c r="BC99" s="2256"/>
      <c r="BD99" s="2257"/>
      <c r="BE99" s="1213"/>
    </row>
    <row r="100" spans="1:57" ht="15.75" customHeight="1" thickBot="1">
      <c r="A100" s="1207"/>
      <c r="B100" s="2274" t="s">
        <v>2251</v>
      </c>
      <c r="C100" s="2275"/>
      <c r="D100" s="2275"/>
      <c r="E100" s="2275"/>
      <c r="F100" s="2275"/>
      <c r="G100" s="2275"/>
      <c r="H100" s="2275"/>
      <c r="I100" s="2276">
        <v>0</v>
      </c>
      <c r="J100" s="2276"/>
      <c r="K100" s="2276"/>
      <c r="L100" s="2276"/>
      <c r="M100" s="2276"/>
      <c r="N100" s="2276"/>
      <c r="O100" s="2298"/>
      <c r="P100" s="2298"/>
      <c r="Q100" s="2298"/>
      <c r="R100" s="2298"/>
      <c r="S100" s="2298"/>
      <c r="T100" s="2298"/>
      <c r="U100" s="2299"/>
      <c r="V100" s="1207"/>
      <c r="W100" s="1207"/>
      <c r="X100" s="2255"/>
      <c r="Y100" s="2256"/>
      <c r="Z100" s="2256"/>
      <c r="AA100" s="2256"/>
      <c r="AB100" s="2256"/>
      <c r="AC100" s="2256"/>
      <c r="AD100" s="2256"/>
      <c r="AE100" s="2256"/>
      <c r="AF100" s="2256"/>
      <c r="AG100" s="2256"/>
      <c r="AH100" s="2256"/>
      <c r="AI100" s="2256"/>
      <c r="AJ100" s="2256"/>
      <c r="AK100" s="2256"/>
      <c r="AL100" s="2256"/>
      <c r="AM100" s="2256"/>
      <c r="AN100" s="2256"/>
      <c r="AO100" s="2256"/>
      <c r="AP100" s="2256"/>
      <c r="AQ100" s="2256"/>
      <c r="AR100" s="2256"/>
      <c r="AS100" s="2256"/>
      <c r="AT100" s="2256"/>
      <c r="AU100" s="2256"/>
      <c r="AV100" s="2256"/>
      <c r="AW100" s="2256"/>
      <c r="AX100" s="2256"/>
      <c r="AY100" s="2256"/>
      <c r="AZ100" s="2256"/>
      <c r="BA100" s="2256"/>
      <c r="BB100" s="2256"/>
      <c r="BC100" s="2256"/>
      <c r="BD100" s="225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5"/>
      <c r="Y101" s="2256"/>
      <c r="Z101" s="2256"/>
      <c r="AA101" s="2256"/>
      <c r="AB101" s="2256"/>
      <c r="AC101" s="2256"/>
      <c r="AD101" s="2256"/>
      <c r="AE101" s="2256"/>
      <c r="AF101" s="2256"/>
      <c r="AG101" s="2256"/>
      <c r="AH101" s="2256"/>
      <c r="AI101" s="2256"/>
      <c r="AJ101" s="2256"/>
      <c r="AK101" s="2256"/>
      <c r="AL101" s="2256"/>
      <c r="AM101" s="2256"/>
      <c r="AN101" s="2256"/>
      <c r="AO101" s="2256"/>
      <c r="AP101" s="2256"/>
      <c r="AQ101" s="2256"/>
      <c r="AR101" s="2256"/>
      <c r="AS101" s="2256"/>
      <c r="AT101" s="2256"/>
      <c r="AU101" s="2256"/>
      <c r="AV101" s="2256"/>
      <c r="AW101" s="2256"/>
      <c r="AX101" s="2256"/>
      <c r="AY101" s="2256"/>
      <c r="AZ101" s="2256"/>
      <c r="BA101" s="2256"/>
      <c r="BB101" s="2256"/>
      <c r="BC101" s="2256"/>
      <c r="BD101" s="2257"/>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5"/>
      <c r="Y102" s="2256"/>
      <c r="Z102" s="2256"/>
      <c r="AA102" s="2256"/>
      <c r="AB102" s="2256"/>
      <c r="AC102" s="2256"/>
      <c r="AD102" s="2256"/>
      <c r="AE102" s="2256"/>
      <c r="AF102" s="2256"/>
      <c r="AG102" s="2256"/>
      <c r="AH102" s="2256"/>
      <c r="AI102" s="2256"/>
      <c r="AJ102" s="2256"/>
      <c r="AK102" s="2256"/>
      <c r="AL102" s="2256"/>
      <c r="AM102" s="2256"/>
      <c r="AN102" s="2256"/>
      <c r="AO102" s="2256"/>
      <c r="AP102" s="2256"/>
      <c r="AQ102" s="2256"/>
      <c r="AR102" s="2256"/>
      <c r="AS102" s="2256"/>
      <c r="AT102" s="2256"/>
      <c r="AU102" s="2256"/>
      <c r="AV102" s="2256"/>
      <c r="AW102" s="2256"/>
      <c r="AX102" s="2256"/>
      <c r="AY102" s="2256"/>
      <c r="AZ102" s="2256"/>
      <c r="BA102" s="2256"/>
      <c r="BB102" s="2256"/>
      <c r="BC102" s="2256"/>
      <c r="BD102" s="225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5"/>
      <c r="Y103" s="2256"/>
      <c r="Z103" s="2256"/>
      <c r="AA103" s="2256"/>
      <c r="AB103" s="2256"/>
      <c r="AC103" s="2256"/>
      <c r="AD103" s="2256"/>
      <c r="AE103" s="2256"/>
      <c r="AF103" s="2256"/>
      <c r="AG103" s="2256"/>
      <c r="AH103" s="2256"/>
      <c r="AI103" s="2256"/>
      <c r="AJ103" s="2256"/>
      <c r="AK103" s="2256"/>
      <c r="AL103" s="2256"/>
      <c r="AM103" s="2256"/>
      <c r="AN103" s="2256"/>
      <c r="AO103" s="2256"/>
      <c r="AP103" s="2256"/>
      <c r="AQ103" s="2256"/>
      <c r="AR103" s="2256"/>
      <c r="AS103" s="2256"/>
      <c r="AT103" s="2256"/>
      <c r="AU103" s="2256"/>
      <c r="AV103" s="2256"/>
      <c r="AW103" s="2256"/>
      <c r="AX103" s="2256"/>
      <c r="AY103" s="2256"/>
      <c r="AZ103" s="2256"/>
      <c r="BA103" s="2256"/>
      <c r="BB103" s="2256"/>
      <c r="BC103" s="2256"/>
      <c r="BD103" s="2257"/>
      <c r="BE103" s="1213"/>
    </row>
    <row r="104" spans="1:57" ht="15.75" customHeight="1">
      <c r="A104" s="1207"/>
      <c r="B104" s="2300" t="s">
        <v>1904</v>
      </c>
      <c r="C104" s="2301"/>
      <c r="D104" s="2301"/>
      <c r="E104" s="2301"/>
      <c r="F104" s="2301"/>
      <c r="G104" s="2301"/>
      <c r="H104" s="2301"/>
      <c r="I104" s="2301"/>
      <c r="J104" s="2301"/>
      <c r="K104" s="2301"/>
      <c r="L104" s="2301"/>
      <c r="M104" s="2301"/>
      <c r="N104" s="2301"/>
      <c r="O104" s="2301"/>
      <c r="P104" s="2301"/>
      <c r="Q104" s="2301"/>
      <c r="R104" s="2301"/>
      <c r="S104" s="2301"/>
      <c r="T104" s="2301"/>
      <c r="U104" s="2302"/>
      <c r="V104" s="1207"/>
      <c r="W104" s="1207"/>
      <c r="X104" s="2255"/>
      <c r="Y104" s="2256"/>
      <c r="Z104" s="2256"/>
      <c r="AA104" s="2256"/>
      <c r="AB104" s="2256"/>
      <c r="AC104" s="2256"/>
      <c r="AD104" s="2256"/>
      <c r="AE104" s="2256"/>
      <c r="AF104" s="2256"/>
      <c r="AG104" s="2256"/>
      <c r="AH104" s="2256"/>
      <c r="AI104" s="2256"/>
      <c r="AJ104" s="2256"/>
      <c r="AK104" s="2256"/>
      <c r="AL104" s="2256"/>
      <c r="AM104" s="2256"/>
      <c r="AN104" s="2256"/>
      <c r="AO104" s="2256"/>
      <c r="AP104" s="2256"/>
      <c r="AQ104" s="2256"/>
      <c r="AR104" s="2256"/>
      <c r="AS104" s="2256"/>
      <c r="AT104" s="2256"/>
      <c r="AU104" s="2256"/>
      <c r="AV104" s="2256"/>
      <c r="AW104" s="2256"/>
      <c r="AX104" s="2256"/>
      <c r="AY104" s="2256"/>
      <c r="AZ104" s="2256"/>
      <c r="BA104" s="2256"/>
      <c r="BB104" s="2256"/>
      <c r="BC104" s="2256"/>
      <c r="BD104" s="2257"/>
      <c r="BE104" s="1213"/>
    </row>
    <row r="105" spans="1:57" ht="15.75" customHeight="1">
      <c r="A105" s="1207"/>
      <c r="B105" s="2252"/>
      <c r="C105" s="2253"/>
      <c r="D105" s="2253"/>
      <c r="E105" s="2253"/>
      <c r="F105" s="2253"/>
      <c r="G105" s="2253"/>
      <c r="H105" s="2253"/>
      <c r="I105" s="2284" t="s">
        <v>1897</v>
      </c>
      <c r="J105" s="2284"/>
      <c r="K105" s="2284"/>
      <c r="L105" s="2284"/>
      <c r="M105" s="2284"/>
      <c r="N105" s="2284"/>
      <c r="O105" s="2284"/>
      <c r="P105" s="2284" t="s">
        <v>2262</v>
      </c>
      <c r="Q105" s="2284"/>
      <c r="R105" s="2284"/>
      <c r="S105" s="2284"/>
      <c r="T105" s="2284"/>
      <c r="U105" s="2285"/>
      <c r="V105" s="1207"/>
      <c r="W105" s="1207"/>
      <c r="X105" s="2255"/>
      <c r="Y105" s="2256"/>
      <c r="Z105" s="2256"/>
      <c r="AA105" s="2256"/>
      <c r="AB105" s="2256"/>
      <c r="AC105" s="2256"/>
      <c r="AD105" s="2256"/>
      <c r="AE105" s="2256"/>
      <c r="AF105" s="2256"/>
      <c r="AG105" s="2256"/>
      <c r="AH105" s="2256"/>
      <c r="AI105" s="2256"/>
      <c r="AJ105" s="2256"/>
      <c r="AK105" s="2256"/>
      <c r="AL105" s="2256"/>
      <c r="AM105" s="2256"/>
      <c r="AN105" s="2256"/>
      <c r="AO105" s="2256"/>
      <c r="AP105" s="2256"/>
      <c r="AQ105" s="2256"/>
      <c r="AR105" s="2256"/>
      <c r="AS105" s="2256"/>
      <c r="AT105" s="2256"/>
      <c r="AU105" s="2256"/>
      <c r="AV105" s="2256"/>
      <c r="AW105" s="2256"/>
      <c r="AX105" s="2256"/>
      <c r="AY105" s="2256"/>
      <c r="AZ105" s="2256"/>
      <c r="BA105" s="2256"/>
      <c r="BB105" s="2256"/>
      <c r="BC105" s="2256"/>
      <c r="BD105" s="2257"/>
      <c r="BE105" s="1213"/>
    </row>
    <row r="106" spans="1:57" ht="15.75" customHeight="1">
      <c r="A106" s="1207"/>
      <c r="B106" s="2252"/>
      <c r="C106" s="2253"/>
      <c r="D106" s="2253"/>
      <c r="E106" s="2253"/>
      <c r="F106" s="2253"/>
      <c r="G106" s="2253"/>
      <c r="H106" s="2253"/>
      <c r="I106" s="2284"/>
      <c r="J106" s="2284"/>
      <c r="K106" s="2284"/>
      <c r="L106" s="2284"/>
      <c r="M106" s="2284"/>
      <c r="N106" s="2284"/>
      <c r="O106" s="2284"/>
      <c r="P106" s="2284"/>
      <c r="Q106" s="2284"/>
      <c r="R106" s="2284"/>
      <c r="S106" s="2284"/>
      <c r="T106" s="2284"/>
      <c r="U106" s="2285"/>
      <c r="V106" s="1207"/>
      <c r="W106" s="1207"/>
      <c r="X106" s="2255"/>
      <c r="Y106" s="2256"/>
      <c r="Z106" s="2256"/>
      <c r="AA106" s="2256"/>
      <c r="AB106" s="2256"/>
      <c r="AC106" s="2256"/>
      <c r="AD106" s="2256"/>
      <c r="AE106" s="2256"/>
      <c r="AF106" s="2256"/>
      <c r="AG106" s="2256"/>
      <c r="AH106" s="2256"/>
      <c r="AI106" s="2256"/>
      <c r="AJ106" s="2256"/>
      <c r="AK106" s="2256"/>
      <c r="AL106" s="2256"/>
      <c r="AM106" s="2256"/>
      <c r="AN106" s="2256"/>
      <c r="AO106" s="2256"/>
      <c r="AP106" s="2256"/>
      <c r="AQ106" s="2256"/>
      <c r="AR106" s="2256"/>
      <c r="AS106" s="2256"/>
      <c r="AT106" s="2256"/>
      <c r="AU106" s="2256"/>
      <c r="AV106" s="2256"/>
      <c r="AW106" s="2256"/>
      <c r="AX106" s="2256"/>
      <c r="AY106" s="2256"/>
      <c r="AZ106" s="2256"/>
      <c r="BA106" s="2256"/>
      <c r="BB106" s="2256"/>
      <c r="BC106" s="2256"/>
      <c r="BD106" s="2257"/>
      <c r="BE106" s="1213"/>
    </row>
    <row r="107" spans="1:57" ht="15.75" customHeight="1">
      <c r="A107" s="1207"/>
      <c r="B107" s="2280" t="s">
        <v>2250</v>
      </c>
      <c r="C107" s="2281"/>
      <c r="D107" s="2281"/>
      <c r="E107" s="2281"/>
      <c r="F107" s="2281"/>
      <c r="G107" s="2281"/>
      <c r="H107" s="2281"/>
      <c r="I107" s="2282">
        <v>0</v>
      </c>
      <c r="J107" s="2282"/>
      <c r="K107" s="2282"/>
      <c r="L107" s="2282"/>
      <c r="M107" s="2282"/>
      <c r="N107" s="2282"/>
      <c r="O107" s="2282"/>
      <c r="P107" s="2282">
        <v>0</v>
      </c>
      <c r="Q107" s="2282"/>
      <c r="R107" s="2282"/>
      <c r="S107" s="2282"/>
      <c r="T107" s="2282"/>
      <c r="U107" s="2283"/>
      <c r="V107" s="1207"/>
      <c r="W107" s="1207"/>
      <c r="X107" s="2255"/>
      <c r="Y107" s="2256"/>
      <c r="Z107" s="2256"/>
      <c r="AA107" s="2256"/>
      <c r="AB107" s="2256"/>
      <c r="AC107" s="2256"/>
      <c r="AD107" s="2256"/>
      <c r="AE107" s="2256"/>
      <c r="AF107" s="2256"/>
      <c r="AG107" s="2256"/>
      <c r="AH107" s="2256"/>
      <c r="AI107" s="2256"/>
      <c r="AJ107" s="2256"/>
      <c r="AK107" s="2256"/>
      <c r="AL107" s="2256"/>
      <c r="AM107" s="2256"/>
      <c r="AN107" s="2256"/>
      <c r="AO107" s="2256"/>
      <c r="AP107" s="2256"/>
      <c r="AQ107" s="2256"/>
      <c r="AR107" s="2256"/>
      <c r="AS107" s="2256"/>
      <c r="AT107" s="2256"/>
      <c r="AU107" s="2256"/>
      <c r="AV107" s="2256"/>
      <c r="AW107" s="2256"/>
      <c r="AX107" s="2256"/>
      <c r="AY107" s="2256"/>
      <c r="AZ107" s="2256"/>
      <c r="BA107" s="2256"/>
      <c r="BB107" s="2256"/>
      <c r="BC107" s="2256"/>
      <c r="BD107" s="2257"/>
      <c r="BE107" s="1213"/>
    </row>
    <row r="108" spans="1:57" ht="15.75" customHeight="1" thickBot="1">
      <c r="A108" s="1207"/>
      <c r="B108" s="2274" t="s">
        <v>2251</v>
      </c>
      <c r="C108" s="2275"/>
      <c r="D108" s="2275"/>
      <c r="E108" s="2275"/>
      <c r="F108" s="2275"/>
      <c r="G108" s="2275"/>
      <c r="H108" s="2275"/>
      <c r="I108" s="2276">
        <v>0</v>
      </c>
      <c r="J108" s="2276"/>
      <c r="K108" s="2276"/>
      <c r="L108" s="2276"/>
      <c r="M108" s="2276"/>
      <c r="N108" s="2276"/>
      <c r="O108" s="2276"/>
      <c r="P108" s="2276">
        <v>0</v>
      </c>
      <c r="Q108" s="2276"/>
      <c r="R108" s="2276"/>
      <c r="S108" s="2276"/>
      <c r="T108" s="2276"/>
      <c r="U108" s="2277"/>
      <c r="V108" s="1207"/>
      <c r="W108" s="1207"/>
      <c r="X108" s="2258"/>
      <c r="Y108" s="2259"/>
      <c r="Z108" s="2259"/>
      <c r="AA108" s="2259"/>
      <c r="AB108" s="2259"/>
      <c r="AC108" s="2259"/>
      <c r="AD108" s="2259"/>
      <c r="AE108" s="2259"/>
      <c r="AF108" s="2259"/>
      <c r="AG108" s="2259"/>
      <c r="AH108" s="2259"/>
      <c r="AI108" s="2259"/>
      <c r="AJ108" s="2259"/>
      <c r="AK108" s="2259"/>
      <c r="AL108" s="2259"/>
      <c r="AM108" s="2259"/>
      <c r="AN108" s="2259"/>
      <c r="AO108" s="2259"/>
      <c r="AP108" s="2259"/>
      <c r="AQ108" s="2259"/>
      <c r="AR108" s="2259"/>
      <c r="AS108" s="2259"/>
      <c r="AT108" s="2259"/>
      <c r="AU108" s="2259"/>
      <c r="AV108" s="2259"/>
      <c r="AW108" s="2259"/>
      <c r="AX108" s="2259"/>
      <c r="AY108" s="2259"/>
      <c r="AZ108" s="2259"/>
      <c r="BA108" s="2259"/>
      <c r="BB108" s="2259"/>
      <c r="BC108" s="2259"/>
      <c r="BD108" s="226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9" t="s">
        <v>1905</v>
      </c>
      <c r="C110" s="2250"/>
      <c r="D110" s="2250"/>
      <c r="E110" s="2250"/>
      <c r="F110" s="2250"/>
      <c r="G110" s="2250"/>
      <c r="H110" s="2250"/>
      <c r="I110" s="2250"/>
      <c r="J110" s="2250"/>
      <c r="K110" s="2250"/>
      <c r="L110" s="2250"/>
      <c r="M110" s="2250"/>
      <c r="N110" s="2250"/>
      <c r="O110" s="2250"/>
      <c r="P110" s="2250"/>
      <c r="Q110" s="2250"/>
      <c r="R110" s="2250"/>
      <c r="S110" s="2250"/>
      <c r="T110" s="2250"/>
      <c r="U110" s="2250"/>
      <c r="V110" s="2250"/>
      <c r="W110" s="2250"/>
      <c r="X110" s="2250"/>
      <c r="Y110" s="2250"/>
      <c r="Z110" s="2250"/>
      <c r="AA110" s="2250"/>
      <c r="AB110" s="2250"/>
      <c r="AC110" s="2250"/>
      <c r="AD110" s="2250"/>
      <c r="AE110" s="2250"/>
      <c r="AF110" s="2250"/>
      <c r="AG110" s="2250"/>
      <c r="AH110" s="2286" t="s">
        <v>555</v>
      </c>
      <c r="AI110" s="2286"/>
      <c r="AJ110" s="2286"/>
      <c r="AK110" s="2286"/>
      <c r="AL110" s="2286"/>
      <c r="AM110" s="2286"/>
      <c r="AN110" s="2286"/>
      <c r="AO110" s="2286"/>
      <c r="AP110" s="2286"/>
      <c r="AQ110" s="2286"/>
      <c r="AR110" s="2286"/>
      <c r="AS110" s="2286"/>
      <c r="AT110" s="2286"/>
      <c r="AU110" s="2286"/>
      <c r="AV110" s="2286"/>
      <c r="AW110" s="2286"/>
      <c r="AX110" s="2287"/>
      <c r="AY110" s="1207"/>
      <c r="AZ110" s="1207"/>
      <c r="BA110" s="1207"/>
      <c r="BB110" s="1207"/>
      <c r="BC110" s="1207"/>
      <c r="BD110" s="1207"/>
      <c r="BE110" s="1213"/>
    </row>
    <row r="111" spans="1:57" ht="15.75" customHeight="1">
      <c r="A111" s="1207"/>
      <c r="B111" s="2288" t="s">
        <v>1906</v>
      </c>
      <c r="C111" s="2289"/>
      <c r="D111" s="2289"/>
      <c r="E111" s="2289"/>
      <c r="F111" s="2289"/>
      <c r="G111" s="2289"/>
      <c r="H111" s="2289"/>
      <c r="I111" s="2289"/>
      <c r="J111" s="2289"/>
      <c r="K111" s="2289"/>
      <c r="L111" s="2289"/>
      <c r="M111" s="2289"/>
      <c r="N111" s="2289"/>
      <c r="O111" s="2289"/>
      <c r="P111" s="2289"/>
      <c r="Q111" s="2289"/>
      <c r="R111" s="2290" t="s">
        <v>2264</v>
      </c>
      <c r="S111" s="2290"/>
      <c r="T111" s="2290"/>
      <c r="U111" s="2290"/>
      <c r="V111" s="2290"/>
      <c r="W111" s="2290"/>
      <c r="X111" s="2290"/>
      <c r="Y111" s="2290"/>
      <c r="Z111" s="2290"/>
      <c r="AA111" s="2290"/>
      <c r="AB111" s="2290"/>
      <c r="AC111" s="2290"/>
      <c r="AD111" s="2290"/>
      <c r="AE111" s="2290"/>
      <c r="AF111" s="2290"/>
      <c r="AG111" s="2290"/>
      <c r="AH111" s="2290"/>
      <c r="AI111" s="2290"/>
      <c r="AJ111" s="2290"/>
      <c r="AK111" s="2290"/>
      <c r="AL111" s="2290"/>
      <c r="AM111" s="2290"/>
      <c r="AN111" s="2290"/>
      <c r="AO111" s="2290"/>
      <c r="AP111" s="2290"/>
      <c r="AQ111" s="2290"/>
      <c r="AR111" s="2290"/>
      <c r="AS111" s="2290"/>
      <c r="AT111" s="2290"/>
      <c r="AU111" s="2290"/>
      <c r="AV111" s="2290"/>
      <c r="AW111" s="2290"/>
      <c r="AX111" s="2291"/>
      <c r="AY111" s="1207"/>
      <c r="AZ111" s="1207"/>
      <c r="BA111" s="1207"/>
      <c r="BB111" s="1207"/>
      <c r="BC111" s="1207" t="s">
        <v>252</v>
      </c>
      <c r="BD111" s="1207"/>
      <c r="BE111" s="1213"/>
    </row>
    <row r="112" spans="1:57" ht="15.75" customHeight="1">
      <c r="A112" s="1207"/>
      <c r="B112" s="2292" t="s">
        <v>2265</v>
      </c>
      <c r="C112" s="2293"/>
      <c r="D112" s="2293"/>
      <c r="E112" s="2293"/>
      <c r="F112" s="2293"/>
      <c r="G112" s="2293"/>
      <c r="H112" s="2293"/>
      <c r="I112" s="2293"/>
      <c r="J112" s="2293"/>
      <c r="K112" s="2293"/>
      <c r="L112" s="2293"/>
      <c r="M112" s="2293"/>
      <c r="N112" s="2293"/>
      <c r="O112" s="2293"/>
      <c r="P112" s="2293"/>
      <c r="Q112" s="2293"/>
      <c r="R112" s="2293"/>
      <c r="S112" s="2293"/>
      <c r="T112" s="2293"/>
      <c r="U112" s="2293"/>
      <c r="V112" s="2293"/>
      <c r="W112" s="2293"/>
      <c r="X112" s="2293"/>
      <c r="Y112" s="2293"/>
      <c r="Z112" s="2293"/>
      <c r="AA112" s="2293"/>
      <c r="AB112" s="2293"/>
      <c r="AC112" s="2293"/>
      <c r="AD112" s="2293"/>
      <c r="AE112" s="2293"/>
      <c r="AF112" s="2293"/>
      <c r="AG112" s="2293"/>
      <c r="AH112" s="2293"/>
      <c r="AI112" s="2293"/>
      <c r="AJ112" s="2293"/>
      <c r="AK112" s="2293"/>
      <c r="AL112" s="2293"/>
      <c r="AM112" s="2293"/>
      <c r="AN112" s="2293"/>
      <c r="AO112" s="2293"/>
      <c r="AP112" s="2293"/>
      <c r="AQ112" s="2293"/>
      <c r="AR112" s="2293"/>
      <c r="AS112" s="2293"/>
      <c r="AT112" s="2293"/>
      <c r="AU112" s="2293"/>
      <c r="AV112" s="2293"/>
      <c r="AW112" s="2293"/>
      <c r="AX112" s="2294"/>
      <c r="AY112" s="1207"/>
      <c r="AZ112" s="1207"/>
      <c r="BA112" s="1207"/>
      <c r="BB112" s="1207"/>
      <c r="BC112" s="1207"/>
      <c r="BD112" s="1207"/>
      <c r="BE112" s="1213"/>
    </row>
    <row r="113" spans="1:57" ht="15.75" customHeight="1">
      <c r="A113" s="1207"/>
      <c r="B113" s="2292"/>
      <c r="C113" s="2293"/>
      <c r="D113" s="2293"/>
      <c r="E113" s="2293"/>
      <c r="F113" s="2293"/>
      <c r="G113" s="2293"/>
      <c r="H113" s="2293"/>
      <c r="I113" s="2293"/>
      <c r="J113" s="2293"/>
      <c r="K113" s="2293"/>
      <c r="L113" s="2293"/>
      <c r="M113" s="2293"/>
      <c r="N113" s="2293"/>
      <c r="O113" s="2293"/>
      <c r="P113" s="2293"/>
      <c r="Q113" s="2293"/>
      <c r="R113" s="2293"/>
      <c r="S113" s="2293"/>
      <c r="T113" s="2293"/>
      <c r="U113" s="2293"/>
      <c r="V113" s="2293"/>
      <c r="W113" s="2293"/>
      <c r="X113" s="2293"/>
      <c r="Y113" s="2293"/>
      <c r="Z113" s="2293"/>
      <c r="AA113" s="2293"/>
      <c r="AB113" s="2293"/>
      <c r="AC113" s="2293"/>
      <c r="AD113" s="2293"/>
      <c r="AE113" s="2293"/>
      <c r="AF113" s="2293"/>
      <c r="AG113" s="2293"/>
      <c r="AH113" s="2293"/>
      <c r="AI113" s="2293"/>
      <c r="AJ113" s="2293"/>
      <c r="AK113" s="2293"/>
      <c r="AL113" s="2293"/>
      <c r="AM113" s="2293"/>
      <c r="AN113" s="2293"/>
      <c r="AO113" s="2293"/>
      <c r="AP113" s="2293"/>
      <c r="AQ113" s="2293"/>
      <c r="AR113" s="2293"/>
      <c r="AS113" s="2293"/>
      <c r="AT113" s="2293"/>
      <c r="AU113" s="2293"/>
      <c r="AV113" s="2293"/>
      <c r="AW113" s="2293"/>
      <c r="AX113" s="2294"/>
      <c r="AY113" s="1207"/>
      <c r="AZ113" s="1207"/>
      <c r="BA113" s="1207"/>
      <c r="BB113" s="1207"/>
      <c r="BC113" s="1207"/>
      <c r="BD113" s="1207"/>
      <c r="BE113" s="1213"/>
    </row>
    <row r="114" spans="1:57" ht="15.75" customHeight="1">
      <c r="A114" s="1207"/>
      <c r="B114" s="2292"/>
      <c r="C114" s="2293"/>
      <c r="D114" s="2293"/>
      <c r="E114" s="2293"/>
      <c r="F114" s="2293"/>
      <c r="G114" s="2293"/>
      <c r="H114" s="2293"/>
      <c r="I114" s="2293"/>
      <c r="J114" s="2293"/>
      <c r="K114" s="2293"/>
      <c r="L114" s="2293"/>
      <c r="M114" s="2293"/>
      <c r="N114" s="2293"/>
      <c r="O114" s="2293"/>
      <c r="P114" s="2293"/>
      <c r="Q114" s="2293"/>
      <c r="R114" s="2293"/>
      <c r="S114" s="2293"/>
      <c r="T114" s="2293"/>
      <c r="U114" s="2293"/>
      <c r="V114" s="2293"/>
      <c r="W114" s="2293"/>
      <c r="X114" s="2293"/>
      <c r="Y114" s="2293"/>
      <c r="Z114" s="2293"/>
      <c r="AA114" s="2293"/>
      <c r="AB114" s="2293"/>
      <c r="AC114" s="2293"/>
      <c r="AD114" s="2293"/>
      <c r="AE114" s="2293"/>
      <c r="AF114" s="2293"/>
      <c r="AG114" s="2293"/>
      <c r="AH114" s="2293"/>
      <c r="AI114" s="2293"/>
      <c r="AJ114" s="2293"/>
      <c r="AK114" s="2293"/>
      <c r="AL114" s="2293"/>
      <c r="AM114" s="2293"/>
      <c r="AN114" s="2293"/>
      <c r="AO114" s="2293"/>
      <c r="AP114" s="2293"/>
      <c r="AQ114" s="2293"/>
      <c r="AR114" s="2293"/>
      <c r="AS114" s="2293"/>
      <c r="AT114" s="2293"/>
      <c r="AU114" s="2293"/>
      <c r="AV114" s="2293"/>
      <c r="AW114" s="2293"/>
      <c r="AX114" s="2294"/>
      <c r="AY114" s="1207"/>
      <c r="AZ114" s="1207"/>
      <c r="BA114" s="1207"/>
      <c r="BB114" s="1207"/>
      <c r="BC114" s="1207"/>
      <c r="BD114" s="1207"/>
      <c r="BE114" s="1213"/>
    </row>
    <row r="115" spans="1:57" ht="15.75" customHeight="1">
      <c r="A115" s="1207"/>
      <c r="B115" s="2292"/>
      <c r="C115" s="2293"/>
      <c r="D115" s="2293"/>
      <c r="E115" s="2293"/>
      <c r="F115" s="2293"/>
      <c r="G115" s="2293"/>
      <c r="H115" s="2293"/>
      <c r="I115" s="2293"/>
      <c r="J115" s="2293"/>
      <c r="K115" s="2293"/>
      <c r="L115" s="2293"/>
      <c r="M115" s="2293"/>
      <c r="N115" s="2293"/>
      <c r="O115" s="2293"/>
      <c r="P115" s="2293"/>
      <c r="Q115" s="2293"/>
      <c r="R115" s="2293"/>
      <c r="S115" s="2293"/>
      <c r="T115" s="2293"/>
      <c r="U115" s="2293"/>
      <c r="V115" s="2293"/>
      <c r="W115" s="2293"/>
      <c r="X115" s="2293"/>
      <c r="Y115" s="2293"/>
      <c r="Z115" s="2293"/>
      <c r="AA115" s="2293"/>
      <c r="AB115" s="2293"/>
      <c r="AC115" s="2293"/>
      <c r="AD115" s="2293"/>
      <c r="AE115" s="2293"/>
      <c r="AF115" s="2293"/>
      <c r="AG115" s="2293"/>
      <c r="AH115" s="2293"/>
      <c r="AI115" s="2293"/>
      <c r="AJ115" s="2293"/>
      <c r="AK115" s="2293"/>
      <c r="AL115" s="2293"/>
      <c r="AM115" s="2293"/>
      <c r="AN115" s="2293"/>
      <c r="AO115" s="2293"/>
      <c r="AP115" s="2293"/>
      <c r="AQ115" s="2293"/>
      <c r="AR115" s="2293"/>
      <c r="AS115" s="2293"/>
      <c r="AT115" s="2293"/>
      <c r="AU115" s="2293"/>
      <c r="AV115" s="2293"/>
      <c r="AW115" s="2293"/>
      <c r="AX115" s="2294"/>
      <c r="AY115" s="1207"/>
      <c r="AZ115" s="1207"/>
      <c r="BA115" s="1207"/>
      <c r="BB115" s="1207"/>
      <c r="BC115" s="1207"/>
      <c r="BD115" s="1207"/>
      <c r="BE115" s="1213"/>
    </row>
    <row r="116" spans="1:57" ht="15.75" customHeight="1">
      <c r="A116" s="1207"/>
      <c r="B116" s="2292"/>
      <c r="C116" s="2293"/>
      <c r="D116" s="2293"/>
      <c r="E116" s="2293"/>
      <c r="F116" s="2293"/>
      <c r="G116" s="2293"/>
      <c r="H116" s="2293"/>
      <c r="I116" s="2293"/>
      <c r="J116" s="2293"/>
      <c r="K116" s="2293"/>
      <c r="L116" s="2293"/>
      <c r="M116" s="2293"/>
      <c r="N116" s="2293"/>
      <c r="O116" s="2293"/>
      <c r="P116" s="2293"/>
      <c r="Q116" s="2293"/>
      <c r="R116" s="2293"/>
      <c r="S116" s="2293"/>
      <c r="T116" s="2293"/>
      <c r="U116" s="2293"/>
      <c r="V116" s="2293"/>
      <c r="W116" s="2293"/>
      <c r="X116" s="2293"/>
      <c r="Y116" s="2293"/>
      <c r="Z116" s="2293"/>
      <c r="AA116" s="2293"/>
      <c r="AB116" s="2293"/>
      <c r="AC116" s="2293"/>
      <c r="AD116" s="2293"/>
      <c r="AE116" s="2293"/>
      <c r="AF116" s="2293"/>
      <c r="AG116" s="2293"/>
      <c r="AH116" s="2293"/>
      <c r="AI116" s="2293"/>
      <c r="AJ116" s="2293"/>
      <c r="AK116" s="2293"/>
      <c r="AL116" s="2293"/>
      <c r="AM116" s="2293"/>
      <c r="AN116" s="2293"/>
      <c r="AO116" s="2293"/>
      <c r="AP116" s="2293"/>
      <c r="AQ116" s="2293"/>
      <c r="AR116" s="2293"/>
      <c r="AS116" s="2293"/>
      <c r="AT116" s="2293"/>
      <c r="AU116" s="2293"/>
      <c r="AV116" s="2293"/>
      <c r="AW116" s="2293"/>
      <c r="AX116" s="2294"/>
      <c r="AY116" s="1207"/>
      <c r="AZ116" s="1207"/>
      <c r="BA116" s="1207"/>
      <c r="BB116" s="1207"/>
      <c r="BC116" s="1207"/>
      <c r="BD116" s="1207"/>
      <c r="BE116" s="1213"/>
    </row>
    <row r="117" spans="1:57" ht="15.75" customHeight="1">
      <c r="A117" s="1207"/>
      <c r="B117" s="2292"/>
      <c r="C117" s="2293"/>
      <c r="D117" s="2293"/>
      <c r="E117" s="2293"/>
      <c r="F117" s="2293"/>
      <c r="G117" s="2293"/>
      <c r="H117" s="2293"/>
      <c r="I117" s="2293"/>
      <c r="J117" s="2293"/>
      <c r="K117" s="2293"/>
      <c r="L117" s="2293"/>
      <c r="M117" s="2293"/>
      <c r="N117" s="2293"/>
      <c r="O117" s="2293"/>
      <c r="P117" s="2293"/>
      <c r="Q117" s="2293"/>
      <c r="R117" s="2293"/>
      <c r="S117" s="2293"/>
      <c r="T117" s="2293"/>
      <c r="U117" s="2293"/>
      <c r="V117" s="2293"/>
      <c r="W117" s="2293"/>
      <c r="X117" s="2293"/>
      <c r="Y117" s="2293"/>
      <c r="Z117" s="2293"/>
      <c r="AA117" s="2293"/>
      <c r="AB117" s="2293"/>
      <c r="AC117" s="2293"/>
      <c r="AD117" s="2293"/>
      <c r="AE117" s="2293"/>
      <c r="AF117" s="2293"/>
      <c r="AG117" s="2293"/>
      <c r="AH117" s="2293"/>
      <c r="AI117" s="2293"/>
      <c r="AJ117" s="2293"/>
      <c r="AK117" s="2293"/>
      <c r="AL117" s="2293"/>
      <c r="AM117" s="2293"/>
      <c r="AN117" s="2293"/>
      <c r="AO117" s="2293"/>
      <c r="AP117" s="2293"/>
      <c r="AQ117" s="2293"/>
      <c r="AR117" s="2293"/>
      <c r="AS117" s="2293"/>
      <c r="AT117" s="2293"/>
      <c r="AU117" s="2293"/>
      <c r="AV117" s="2293"/>
      <c r="AW117" s="2293"/>
      <c r="AX117" s="2294"/>
      <c r="AY117" s="1207"/>
      <c r="AZ117" s="1207"/>
      <c r="BA117" s="1207"/>
      <c r="BB117" s="1207"/>
      <c r="BC117" s="1207"/>
      <c r="BD117" s="1207"/>
      <c r="BE117" s="1213"/>
    </row>
    <row r="118" spans="1:57" ht="15.75" customHeight="1">
      <c r="A118" s="1207"/>
      <c r="B118" s="2292"/>
      <c r="C118" s="2293"/>
      <c r="D118" s="2293"/>
      <c r="E118" s="2293"/>
      <c r="F118" s="2293"/>
      <c r="G118" s="2293"/>
      <c r="H118" s="2293"/>
      <c r="I118" s="2293"/>
      <c r="J118" s="2293"/>
      <c r="K118" s="2293"/>
      <c r="L118" s="2293"/>
      <c r="M118" s="2293"/>
      <c r="N118" s="2293"/>
      <c r="O118" s="2293"/>
      <c r="P118" s="2293"/>
      <c r="Q118" s="2293"/>
      <c r="R118" s="2293"/>
      <c r="S118" s="2293"/>
      <c r="T118" s="2293"/>
      <c r="U118" s="2293"/>
      <c r="V118" s="2293"/>
      <c r="W118" s="2293"/>
      <c r="X118" s="2293"/>
      <c r="Y118" s="2293"/>
      <c r="Z118" s="2293"/>
      <c r="AA118" s="2293"/>
      <c r="AB118" s="2293"/>
      <c r="AC118" s="2293"/>
      <c r="AD118" s="2293"/>
      <c r="AE118" s="2293"/>
      <c r="AF118" s="2293"/>
      <c r="AG118" s="2293"/>
      <c r="AH118" s="2293"/>
      <c r="AI118" s="2293"/>
      <c r="AJ118" s="2293"/>
      <c r="AK118" s="2293"/>
      <c r="AL118" s="2293"/>
      <c r="AM118" s="2293"/>
      <c r="AN118" s="2293"/>
      <c r="AO118" s="2293"/>
      <c r="AP118" s="2293"/>
      <c r="AQ118" s="2293"/>
      <c r="AR118" s="2293"/>
      <c r="AS118" s="2293"/>
      <c r="AT118" s="2293"/>
      <c r="AU118" s="2293"/>
      <c r="AV118" s="2293"/>
      <c r="AW118" s="2293"/>
      <c r="AX118" s="2294"/>
      <c r="AY118" s="1207"/>
      <c r="AZ118" s="1207"/>
      <c r="BA118" s="1207"/>
      <c r="BB118" s="1207"/>
      <c r="BC118" s="1207"/>
      <c r="BD118" s="1207"/>
      <c r="BE118" s="1213"/>
    </row>
    <row r="119" spans="1:57" ht="15.75" customHeight="1">
      <c r="A119" s="1207"/>
      <c r="B119" s="2292"/>
      <c r="C119" s="2293"/>
      <c r="D119" s="2293"/>
      <c r="E119" s="2293"/>
      <c r="F119" s="2293"/>
      <c r="G119" s="2293"/>
      <c r="H119" s="2293"/>
      <c r="I119" s="2293"/>
      <c r="J119" s="2293"/>
      <c r="K119" s="2293"/>
      <c r="L119" s="2293"/>
      <c r="M119" s="2293"/>
      <c r="N119" s="2293"/>
      <c r="O119" s="2293"/>
      <c r="P119" s="2293"/>
      <c r="Q119" s="2293"/>
      <c r="R119" s="2293"/>
      <c r="S119" s="2293"/>
      <c r="T119" s="2293"/>
      <c r="U119" s="2293"/>
      <c r="V119" s="2293"/>
      <c r="W119" s="2293"/>
      <c r="X119" s="2293"/>
      <c r="Y119" s="2293"/>
      <c r="Z119" s="2293"/>
      <c r="AA119" s="2293"/>
      <c r="AB119" s="2293"/>
      <c r="AC119" s="2293"/>
      <c r="AD119" s="2293"/>
      <c r="AE119" s="2293"/>
      <c r="AF119" s="2293"/>
      <c r="AG119" s="2293"/>
      <c r="AH119" s="2293"/>
      <c r="AI119" s="2293"/>
      <c r="AJ119" s="2293"/>
      <c r="AK119" s="2293"/>
      <c r="AL119" s="2293"/>
      <c r="AM119" s="2293"/>
      <c r="AN119" s="2293"/>
      <c r="AO119" s="2293"/>
      <c r="AP119" s="2293"/>
      <c r="AQ119" s="2293"/>
      <c r="AR119" s="2293"/>
      <c r="AS119" s="2293"/>
      <c r="AT119" s="2293"/>
      <c r="AU119" s="2293"/>
      <c r="AV119" s="2293"/>
      <c r="AW119" s="2293"/>
      <c r="AX119" s="2294"/>
      <c r="AY119" s="1207"/>
      <c r="AZ119" s="1207"/>
      <c r="BA119" s="1207"/>
      <c r="BB119" s="1207"/>
      <c r="BC119" s="1207"/>
      <c r="BD119" s="1207"/>
      <c r="BE119" s="1213"/>
    </row>
    <row r="120" spans="1:57" ht="15.75" customHeight="1">
      <c r="A120" s="1207"/>
      <c r="B120" s="2292"/>
      <c r="C120" s="2293"/>
      <c r="D120" s="2293"/>
      <c r="E120" s="2293"/>
      <c r="F120" s="2293"/>
      <c r="G120" s="2293"/>
      <c r="H120" s="2293"/>
      <c r="I120" s="2293"/>
      <c r="J120" s="2293"/>
      <c r="K120" s="2293"/>
      <c r="L120" s="2293"/>
      <c r="M120" s="2293"/>
      <c r="N120" s="2293"/>
      <c r="O120" s="2293"/>
      <c r="P120" s="2293"/>
      <c r="Q120" s="2293"/>
      <c r="R120" s="2293"/>
      <c r="S120" s="2293"/>
      <c r="T120" s="2293"/>
      <c r="U120" s="2293"/>
      <c r="V120" s="2293"/>
      <c r="W120" s="2293"/>
      <c r="X120" s="2293"/>
      <c r="Y120" s="2293"/>
      <c r="Z120" s="2293"/>
      <c r="AA120" s="2293"/>
      <c r="AB120" s="2293"/>
      <c r="AC120" s="2293"/>
      <c r="AD120" s="2293"/>
      <c r="AE120" s="2293"/>
      <c r="AF120" s="2293"/>
      <c r="AG120" s="2293"/>
      <c r="AH120" s="2293"/>
      <c r="AI120" s="2293"/>
      <c r="AJ120" s="2293"/>
      <c r="AK120" s="2293"/>
      <c r="AL120" s="2293"/>
      <c r="AM120" s="2293"/>
      <c r="AN120" s="2293"/>
      <c r="AO120" s="2293"/>
      <c r="AP120" s="2293"/>
      <c r="AQ120" s="2293"/>
      <c r="AR120" s="2293"/>
      <c r="AS120" s="2293"/>
      <c r="AT120" s="2293"/>
      <c r="AU120" s="2293"/>
      <c r="AV120" s="2293"/>
      <c r="AW120" s="2293"/>
      <c r="AX120" s="2294"/>
      <c r="AY120" s="1207"/>
      <c r="AZ120" s="1207"/>
      <c r="BA120" s="1207"/>
      <c r="BB120" s="1207"/>
      <c r="BC120" s="1207"/>
      <c r="BD120" s="1207"/>
      <c r="BE120" s="1213"/>
    </row>
    <row r="121" spans="1:57" ht="15.75" customHeight="1" thickBot="1">
      <c r="A121" s="1207"/>
      <c r="B121" s="2295"/>
      <c r="C121" s="2296"/>
      <c r="D121" s="2296"/>
      <c r="E121" s="2296"/>
      <c r="F121" s="2296"/>
      <c r="G121" s="2296"/>
      <c r="H121" s="2296"/>
      <c r="I121" s="2296"/>
      <c r="J121" s="2296"/>
      <c r="K121" s="2296"/>
      <c r="L121" s="2296"/>
      <c r="M121" s="2296"/>
      <c r="N121" s="2296"/>
      <c r="O121" s="2296"/>
      <c r="P121" s="2296"/>
      <c r="Q121" s="2296"/>
      <c r="R121" s="2296"/>
      <c r="S121" s="2296"/>
      <c r="T121" s="2296"/>
      <c r="U121" s="2296"/>
      <c r="V121" s="2296"/>
      <c r="W121" s="2296"/>
      <c r="X121" s="2296"/>
      <c r="Y121" s="2296"/>
      <c r="Z121" s="2296"/>
      <c r="AA121" s="2296"/>
      <c r="AB121" s="2296"/>
      <c r="AC121" s="2296"/>
      <c r="AD121" s="2296"/>
      <c r="AE121" s="2296"/>
      <c r="AF121" s="2296"/>
      <c r="AG121" s="2296"/>
      <c r="AH121" s="2296"/>
      <c r="AI121" s="2296"/>
      <c r="AJ121" s="2296"/>
      <c r="AK121" s="2296"/>
      <c r="AL121" s="2296"/>
      <c r="AM121" s="2296"/>
      <c r="AN121" s="2296"/>
      <c r="AO121" s="2296"/>
      <c r="AP121" s="2296"/>
      <c r="AQ121" s="2296"/>
      <c r="AR121" s="2296"/>
      <c r="AS121" s="2296"/>
      <c r="AT121" s="2296"/>
      <c r="AU121" s="2296"/>
      <c r="AV121" s="2296"/>
      <c r="AW121" s="2296"/>
      <c r="AX121" s="2297"/>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8" t="s">
        <v>1908</v>
      </c>
      <c r="C125" s="2244"/>
      <c r="D125" s="2244"/>
      <c r="E125" s="2244"/>
      <c r="F125" s="2244"/>
      <c r="G125" s="2244"/>
      <c r="H125" s="2244"/>
      <c r="I125" s="2244"/>
      <c r="J125" s="2244"/>
      <c r="K125" s="2244"/>
      <c r="L125" s="2244"/>
      <c r="M125" s="2244"/>
      <c r="N125" s="2244"/>
      <c r="O125" s="2244"/>
      <c r="P125" s="2244"/>
      <c r="Q125" s="2244"/>
      <c r="R125" s="2244"/>
      <c r="S125" s="2244"/>
      <c r="T125" s="2244"/>
      <c r="U125" s="2245"/>
      <c r="V125" s="1207"/>
      <c r="W125" s="1209"/>
      <c r="X125" s="2278" t="s">
        <v>2267</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5"/>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2"/>
      <c r="C126" s="2253"/>
      <c r="D126" s="2253"/>
      <c r="E126" s="2253"/>
      <c r="F126" s="2253"/>
      <c r="G126" s="2253"/>
      <c r="H126" s="2253"/>
      <c r="I126" s="2284" t="s">
        <v>1897</v>
      </c>
      <c r="J126" s="2284"/>
      <c r="K126" s="2284"/>
      <c r="L126" s="2284"/>
      <c r="M126" s="2284"/>
      <c r="N126" s="2284"/>
      <c r="O126" s="2284"/>
      <c r="P126" s="2284" t="s">
        <v>2268</v>
      </c>
      <c r="Q126" s="2284"/>
      <c r="R126" s="2284"/>
      <c r="S126" s="2284"/>
      <c r="T126" s="2284"/>
      <c r="U126" s="2285"/>
      <c r="V126" s="1207"/>
      <c r="W126" s="1207"/>
      <c r="X126" s="2252"/>
      <c r="Y126" s="2253"/>
      <c r="Z126" s="2253"/>
      <c r="AA126" s="2253"/>
      <c r="AB126" s="2253"/>
      <c r="AC126" s="2253"/>
      <c r="AD126" s="2253"/>
      <c r="AE126" s="2284" t="s">
        <v>1897</v>
      </c>
      <c r="AF126" s="2284"/>
      <c r="AG126" s="2284"/>
      <c r="AH126" s="2284"/>
      <c r="AI126" s="2284"/>
      <c r="AJ126" s="2284"/>
      <c r="AK126" s="2284"/>
      <c r="AL126" s="2284" t="s">
        <v>2262</v>
      </c>
      <c r="AM126" s="2284"/>
      <c r="AN126" s="2284"/>
      <c r="AO126" s="2284"/>
      <c r="AP126" s="2284"/>
      <c r="AQ126" s="2285"/>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2"/>
      <c r="C127" s="2253"/>
      <c r="D127" s="2253"/>
      <c r="E127" s="2253"/>
      <c r="F127" s="2253"/>
      <c r="G127" s="2253"/>
      <c r="H127" s="2253"/>
      <c r="I127" s="2284"/>
      <c r="J127" s="2284"/>
      <c r="K127" s="2284"/>
      <c r="L127" s="2284"/>
      <c r="M127" s="2284"/>
      <c r="N127" s="2284"/>
      <c r="O127" s="2284"/>
      <c r="P127" s="2284"/>
      <c r="Q127" s="2284"/>
      <c r="R127" s="2284"/>
      <c r="S127" s="2284"/>
      <c r="T127" s="2284"/>
      <c r="U127" s="2285"/>
      <c r="V127" s="1207"/>
      <c r="W127" s="1207"/>
      <c r="X127" s="2252"/>
      <c r="Y127" s="2253"/>
      <c r="Z127" s="2253"/>
      <c r="AA127" s="2253"/>
      <c r="AB127" s="2253"/>
      <c r="AC127" s="2253"/>
      <c r="AD127" s="2253"/>
      <c r="AE127" s="2284"/>
      <c r="AF127" s="2284"/>
      <c r="AG127" s="2284"/>
      <c r="AH127" s="2284"/>
      <c r="AI127" s="2284"/>
      <c r="AJ127" s="2284"/>
      <c r="AK127" s="2284"/>
      <c r="AL127" s="2284"/>
      <c r="AM127" s="2284"/>
      <c r="AN127" s="2284"/>
      <c r="AO127" s="2284"/>
      <c r="AP127" s="2284"/>
      <c r="AQ127" s="228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0" t="s">
        <v>2250</v>
      </c>
      <c r="C128" s="2281"/>
      <c r="D128" s="2281"/>
      <c r="E128" s="2281"/>
      <c r="F128" s="2281"/>
      <c r="G128" s="2281"/>
      <c r="H128" s="2281"/>
      <c r="I128" s="2282">
        <v>0</v>
      </c>
      <c r="J128" s="2282"/>
      <c r="K128" s="2282"/>
      <c r="L128" s="2282"/>
      <c r="M128" s="2282"/>
      <c r="N128" s="2282"/>
      <c r="O128" s="2282"/>
      <c r="P128" s="2282">
        <v>0</v>
      </c>
      <c r="Q128" s="2282"/>
      <c r="R128" s="2282"/>
      <c r="S128" s="2282"/>
      <c r="T128" s="2282"/>
      <c r="U128" s="2283"/>
      <c r="V128" s="1207"/>
      <c r="W128" s="1207"/>
      <c r="X128" s="2274" t="s">
        <v>2250</v>
      </c>
      <c r="Y128" s="2275"/>
      <c r="Z128" s="2275"/>
      <c r="AA128" s="2275"/>
      <c r="AB128" s="2275"/>
      <c r="AC128" s="2275"/>
      <c r="AD128" s="2275"/>
      <c r="AE128" s="2276">
        <v>0</v>
      </c>
      <c r="AF128" s="2276"/>
      <c r="AG128" s="2276"/>
      <c r="AH128" s="2276"/>
      <c r="AI128" s="2276"/>
      <c r="AJ128" s="2276"/>
      <c r="AK128" s="2276"/>
      <c r="AL128" s="2276">
        <v>0</v>
      </c>
      <c r="AM128" s="2276"/>
      <c r="AN128" s="2276"/>
      <c r="AO128" s="2276"/>
      <c r="AP128" s="2276"/>
      <c r="AQ128" s="227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4" t="s">
        <v>2251</v>
      </c>
      <c r="C129" s="2275"/>
      <c r="D129" s="2275"/>
      <c r="E129" s="2275"/>
      <c r="F129" s="2275"/>
      <c r="G129" s="2275"/>
      <c r="H129" s="2275"/>
      <c r="I129" s="2276">
        <v>0</v>
      </c>
      <c r="J129" s="2276"/>
      <c r="K129" s="2276"/>
      <c r="L129" s="2276"/>
      <c r="M129" s="2276"/>
      <c r="N129" s="2276"/>
      <c r="O129" s="2276"/>
      <c r="P129" s="2276">
        <v>0</v>
      </c>
      <c r="Q129" s="2276"/>
      <c r="R129" s="2276"/>
      <c r="S129" s="2276"/>
      <c r="T129" s="2276"/>
      <c r="U129" s="227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8" t="s">
        <v>2252</v>
      </c>
      <c r="D131" s="2244"/>
      <c r="E131" s="2244"/>
      <c r="F131" s="2244"/>
      <c r="G131" s="2244"/>
      <c r="H131" s="2244"/>
      <c r="I131" s="2244"/>
      <c r="J131" s="2244"/>
      <c r="K131" s="2244"/>
      <c r="L131" s="2244"/>
      <c r="M131" s="2244"/>
      <c r="N131" s="2244"/>
      <c r="O131" s="2244"/>
      <c r="P131" s="2244"/>
      <c r="Q131" s="2244"/>
      <c r="R131" s="2244"/>
      <c r="S131" s="2244"/>
      <c r="T131" s="2244"/>
      <c r="U131" s="2244"/>
      <c r="V131" s="2244"/>
      <c r="W131" s="2244"/>
      <c r="X131" s="2244"/>
      <c r="Y131" s="2244"/>
      <c r="Z131" s="2244"/>
      <c r="AA131" s="2244"/>
      <c r="AB131" s="2244"/>
      <c r="AC131" s="2244"/>
      <c r="AD131" s="2244"/>
      <c r="AE131" s="2244"/>
      <c r="AF131" s="2244"/>
      <c r="AG131" s="224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2" t="s">
        <v>1909</v>
      </c>
      <c r="D132" s="2253"/>
      <c r="E132" s="2253"/>
      <c r="F132" s="2253"/>
      <c r="G132" s="2253"/>
      <c r="H132" s="2253"/>
      <c r="I132" s="2253"/>
      <c r="J132" s="2253"/>
      <c r="K132" s="2253"/>
      <c r="L132" s="2253"/>
      <c r="M132" s="2253"/>
      <c r="N132" s="2253"/>
      <c r="O132" s="2253"/>
      <c r="P132" s="2253"/>
      <c r="Q132" s="2253" t="s">
        <v>1910</v>
      </c>
      <c r="R132" s="2253"/>
      <c r="S132" s="2253"/>
      <c r="T132" s="2279" t="s">
        <v>2253</v>
      </c>
      <c r="U132" s="2279"/>
      <c r="V132" s="2279"/>
      <c r="W132" s="2279"/>
      <c r="X132" s="2279"/>
      <c r="Y132" s="2279"/>
      <c r="Z132" s="2279"/>
      <c r="AA132" s="2279"/>
      <c r="AB132" s="2253" t="s">
        <v>1911</v>
      </c>
      <c r="AC132" s="2253"/>
      <c r="AD132" s="2253"/>
      <c r="AE132" s="2253"/>
      <c r="AF132" s="2253"/>
      <c r="AG132" s="225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1" t="s">
        <v>1912</v>
      </c>
      <c r="D133" s="2262"/>
      <c r="E133" s="2262"/>
      <c r="F133" s="2262"/>
      <c r="G133" s="2262"/>
      <c r="H133" s="2262"/>
      <c r="I133" s="2262"/>
      <c r="J133" s="2262"/>
      <c r="K133" s="2262"/>
      <c r="L133" s="2262"/>
      <c r="M133" s="2262"/>
      <c r="N133" s="2262"/>
      <c r="O133" s="2262"/>
      <c r="P133" s="2262"/>
      <c r="Q133" s="2209">
        <v>55</v>
      </c>
      <c r="R133" s="2209"/>
      <c r="S133" s="2209"/>
      <c r="T133" s="2246"/>
      <c r="U133" s="2246"/>
      <c r="V133" s="2246"/>
      <c r="W133" s="2246"/>
      <c r="X133" s="2246"/>
      <c r="Y133" s="2246"/>
      <c r="Z133" s="2246"/>
      <c r="AA133" s="2246"/>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1" t="s">
        <v>1913</v>
      </c>
      <c r="D134" s="2262"/>
      <c r="E134" s="2262"/>
      <c r="F134" s="2262"/>
      <c r="G134" s="2262"/>
      <c r="H134" s="2262"/>
      <c r="I134" s="2262"/>
      <c r="J134" s="2262"/>
      <c r="K134" s="2262"/>
      <c r="L134" s="2262"/>
      <c r="M134" s="2262"/>
      <c r="N134" s="2262"/>
      <c r="O134" s="2262"/>
      <c r="P134" s="2262"/>
      <c r="Q134" s="2209">
        <v>55</v>
      </c>
      <c r="R134" s="2209"/>
      <c r="S134" s="2209"/>
      <c r="T134" s="2264"/>
      <c r="U134" s="2264"/>
      <c r="V134" s="2264"/>
      <c r="W134" s="2264"/>
      <c r="X134" s="2264"/>
      <c r="Y134" s="2264"/>
      <c r="Z134" s="2264"/>
      <c r="AA134" s="226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1" t="s">
        <v>1914</v>
      </c>
      <c r="D135" s="2262"/>
      <c r="E135" s="2262"/>
      <c r="F135" s="2262"/>
      <c r="G135" s="2262"/>
      <c r="H135" s="2262"/>
      <c r="I135" s="2262"/>
      <c r="J135" s="2262"/>
      <c r="K135" s="2262"/>
      <c r="L135" s="2262"/>
      <c r="M135" s="2262"/>
      <c r="N135" s="2262"/>
      <c r="O135" s="2262"/>
      <c r="P135" s="2262"/>
      <c r="Q135" s="2209">
        <v>55</v>
      </c>
      <c r="R135" s="2209"/>
      <c r="S135" s="2209"/>
      <c r="T135" s="2246"/>
      <c r="U135" s="2246"/>
      <c r="V135" s="2246"/>
      <c r="W135" s="2246"/>
      <c r="X135" s="2246"/>
      <c r="Y135" s="2246"/>
      <c r="Z135" s="2246"/>
      <c r="AA135" s="224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1" t="s">
        <v>1882</v>
      </c>
      <c r="D136" s="2262"/>
      <c r="E136" s="2262"/>
      <c r="F136" s="2262"/>
      <c r="G136" s="2262"/>
      <c r="H136" s="2262"/>
      <c r="I136" s="2262"/>
      <c r="J136" s="2262"/>
      <c r="K136" s="2262"/>
      <c r="L136" s="2262"/>
      <c r="M136" s="2262"/>
      <c r="N136" s="2262"/>
      <c r="O136" s="2262"/>
      <c r="P136" s="2262"/>
      <c r="Q136" s="2209">
        <v>55</v>
      </c>
      <c r="R136" s="2209"/>
      <c r="S136" s="2209"/>
      <c r="T136" s="2246"/>
      <c r="U136" s="2246"/>
      <c r="V136" s="2246"/>
      <c r="W136" s="2246"/>
      <c r="X136" s="2246"/>
      <c r="Y136" s="2246"/>
      <c r="Z136" s="2246"/>
      <c r="AA136" s="2246"/>
      <c r="AB136" s="2265">
        <v>0</v>
      </c>
      <c r="AC136" s="2265"/>
      <c r="AD136" s="2265"/>
      <c r="AE136" s="2265"/>
      <c r="AF136" s="2265"/>
      <c r="AG136" s="226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1" t="s">
        <v>171</v>
      </c>
      <c r="D137" s="2262"/>
      <c r="E137" s="2262"/>
      <c r="F137" s="2263" t="s">
        <v>1915</v>
      </c>
      <c r="G137" s="2263"/>
      <c r="H137" s="2263"/>
      <c r="I137" s="2263"/>
      <c r="J137" s="2263"/>
      <c r="K137" s="2263"/>
      <c r="L137" s="2263"/>
      <c r="M137" s="2263"/>
      <c r="N137" s="2263"/>
      <c r="O137" s="2263"/>
      <c r="P137" s="2263"/>
      <c r="Q137" s="2209">
        <v>55</v>
      </c>
      <c r="R137" s="2209"/>
      <c r="S137" s="2209"/>
      <c r="T137" s="2264"/>
      <c r="U137" s="2264"/>
      <c r="V137" s="2264"/>
      <c r="W137" s="2264"/>
      <c r="X137" s="2264"/>
      <c r="Y137" s="2264"/>
      <c r="Z137" s="2264"/>
      <c r="AA137" s="2264"/>
      <c r="AB137" s="2265">
        <v>0</v>
      </c>
      <c r="AC137" s="2265"/>
      <c r="AD137" s="2265"/>
      <c r="AE137" s="2265"/>
      <c r="AF137" s="2265"/>
      <c r="AG137" s="226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1" t="s">
        <v>171</v>
      </c>
      <c r="D138" s="2262"/>
      <c r="E138" s="2262"/>
      <c r="F138" s="2263" t="s">
        <v>1915</v>
      </c>
      <c r="G138" s="2263"/>
      <c r="H138" s="2263"/>
      <c r="I138" s="2263"/>
      <c r="J138" s="2263"/>
      <c r="K138" s="2263"/>
      <c r="L138" s="2263"/>
      <c r="M138" s="2263"/>
      <c r="N138" s="2263"/>
      <c r="O138" s="2263"/>
      <c r="P138" s="2263"/>
      <c r="Q138" s="2209">
        <v>55</v>
      </c>
      <c r="R138" s="2209"/>
      <c r="S138" s="2209"/>
      <c r="T138" s="2264"/>
      <c r="U138" s="2264"/>
      <c r="V138" s="2264"/>
      <c r="W138" s="2264"/>
      <c r="X138" s="2264"/>
      <c r="Y138" s="2264"/>
      <c r="Z138" s="2264"/>
      <c r="AA138" s="2264"/>
      <c r="AB138" s="2265">
        <v>0</v>
      </c>
      <c r="AC138" s="2265"/>
      <c r="AD138" s="2265"/>
      <c r="AE138" s="2265"/>
      <c r="AF138" s="2265"/>
      <c r="AG138" s="2266"/>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7" t="s">
        <v>171</v>
      </c>
      <c r="D139" s="2268"/>
      <c r="E139" s="2268"/>
      <c r="F139" s="2269" t="s">
        <v>1915</v>
      </c>
      <c r="G139" s="2269"/>
      <c r="H139" s="2269"/>
      <c r="I139" s="2269"/>
      <c r="J139" s="2269"/>
      <c r="K139" s="2269"/>
      <c r="L139" s="2269"/>
      <c r="M139" s="2269"/>
      <c r="N139" s="2269"/>
      <c r="O139" s="2269"/>
      <c r="P139" s="2269"/>
      <c r="Q139" s="2270">
        <v>55</v>
      </c>
      <c r="R139" s="2270"/>
      <c r="S139" s="2270"/>
      <c r="T139" s="2271"/>
      <c r="U139" s="2271"/>
      <c r="V139" s="2271"/>
      <c r="W139" s="2271"/>
      <c r="X139" s="2271"/>
      <c r="Y139" s="2271"/>
      <c r="Z139" s="2271"/>
      <c r="AA139" s="2271"/>
      <c r="AB139" s="2272">
        <v>0</v>
      </c>
      <c r="AC139" s="2272"/>
      <c r="AD139" s="2272"/>
      <c r="AE139" s="2272"/>
      <c r="AF139" s="2272"/>
      <c r="AG139" s="2273"/>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2" t="s">
        <v>1916</v>
      </c>
      <c r="D141" s="2243"/>
      <c r="E141" s="2243"/>
      <c r="F141" s="2243"/>
      <c r="G141" s="2243"/>
      <c r="H141" s="2243"/>
      <c r="I141" s="2243"/>
      <c r="J141" s="2243"/>
      <c r="K141" s="2243"/>
      <c r="L141" s="2243"/>
      <c r="M141" s="2243"/>
      <c r="N141" s="2248"/>
      <c r="O141" s="1207"/>
      <c r="P141" s="2249" t="s">
        <v>1917</v>
      </c>
      <c r="Q141" s="2250"/>
      <c r="R141" s="2250"/>
      <c r="S141" s="2250"/>
      <c r="T141" s="2250"/>
      <c r="U141" s="2250"/>
      <c r="V141" s="2250"/>
      <c r="W141" s="2250"/>
      <c r="X141" s="2250"/>
      <c r="Y141" s="2250"/>
      <c r="Z141" s="2250"/>
      <c r="AA141" s="2250"/>
      <c r="AB141" s="2250"/>
      <c r="AC141" s="2250"/>
      <c r="AD141" s="2250"/>
      <c r="AE141" s="2250"/>
      <c r="AF141" s="2250"/>
      <c r="AG141" s="2250"/>
      <c r="AH141" s="2250"/>
      <c r="AI141" s="2250"/>
      <c r="AJ141" s="2250"/>
      <c r="AK141" s="2250"/>
      <c r="AL141" s="2250"/>
      <c r="AM141" s="2250"/>
      <c r="AN141" s="2250"/>
      <c r="AO141" s="225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2" t="s">
        <v>1918</v>
      </c>
      <c r="D142" s="2253"/>
      <c r="E142" s="2253"/>
      <c r="F142" s="2253"/>
      <c r="G142" s="2253"/>
      <c r="H142" s="2253"/>
      <c r="I142" s="2253" t="s">
        <v>1919</v>
      </c>
      <c r="J142" s="2253"/>
      <c r="K142" s="2253"/>
      <c r="L142" s="2253"/>
      <c r="M142" s="2253"/>
      <c r="N142" s="2254"/>
      <c r="O142" s="1207"/>
      <c r="P142" s="2255" t="s">
        <v>2261</v>
      </c>
      <c r="Q142" s="2256"/>
      <c r="R142" s="2256"/>
      <c r="S142" s="2256"/>
      <c r="T142" s="2256"/>
      <c r="U142" s="2256"/>
      <c r="V142" s="2256"/>
      <c r="W142" s="2256"/>
      <c r="X142" s="2256"/>
      <c r="Y142" s="2256"/>
      <c r="Z142" s="2256"/>
      <c r="AA142" s="2256"/>
      <c r="AB142" s="2256"/>
      <c r="AC142" s="2256"/>
      <c r="AD142" s="2256"/>
      <c r="AE142" s="2256"/>
      <c r="AF142" s="2256"/>
      <c r="AG142" s="2256"/>
      <c r="AH142" s="2256"/>
      <c r="AI142" s="2256"/>
      <c r="AJ142" s="2256"/>
      <c r="AK142" s="2256"/>
      <c r="AL142" s="2256"/>
      <c r="AM142" s="2256"/>
      <c r="AN142" s="2256"/>
      <c r="AO142" s="225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2"/>
      <c r="D143" s="2203"/>
      <c r="E143" s="2203"/>
      <c r="F143" s="2203"/>
      <c r="G143" s="2203"/>
      <c r="H143" s="2203"/>
      <c r="I143" s="2246"/>
      <c r="J143" s="2246"/>
      <c r="K143" s="2246"/>
      <c r="L143" s="2246"/>
      <c r="M143" s="2246"/>
      <c r="N143" s="2247"/>
      <c r="O143" s="1207"/>
      <c r="P143" s="2255"/>
      <c r="Q143" s="2256"/>
      <c r="R143" s="2256"/>
      <c r="S143" s="2256"/>
      <c r="T143" s="2256"/>
      <c r="U143" s="2256"/>
      <c r="V143" s="2256"/>
      <c r="W143" s="2256"/>
      <c r="X143" s="2256"/>
      <c r="Y143" s="2256"/>
      <c r="Z143" s="2256"/>
      <c r="AA143" s="2256"/>
      <c r="AB143" s="2256"/>
      <c r="AC143" s="2256"/>
      <c r="AD143" s="2256"/>
      <c r="AE143" s="2256"/>
      <c r="AF143" s="2256"/>
      <c r="AG143" s="2256"/>
      <c r="AH143" s="2256"/>
      <c r="AI143" s="2256"/>
      <c r="AJ143" s="2256"/>
      <c r="AK143" s="2256"/>
      <c r="AL143" s="2256"/>
      <c r="AM143" s="2256"/>
      <c r="AN143" s="2256"/>
      <c r="AO143" s="225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2"/>
      <c r="D144" s="2203"/>
      <c r="E144" s="2203"/>
      <c r="F144" s="2203"/>
      <c r="G144" s="2203"/>
      <c r="H144" s="2203"/>
      <c r="I144" s="2246"/>
      <c r="J144" s="2246"/>
      <c r="K144" s="2246"/>
      <c r="L144" s="2246"/>
      <c r="M144" s="2246"/>
      <c r="N144" s="2247"/>
      <c r="O144" s="1207"/>
      <c r="P144" s="2255"/>
      <c r="Q144" s="2256"/>
      <c r="R144" s="2256"/>
      <c r="S144" s="2256"/>
      <c r="T144" s="2256"/>
      <c r="U144" s="2256"/>
      <c r="V144" s="2256"/>
      <c r="W144" s="2256"/>
      <c r="X144" s="2256"/>
      <c r="Y144" s="2256"/>
      <c r="Z144" s="2256"/>
      <c r="AA144" s="2256"/>
      <c r="AB144" s="2256"/>
      <c r="AC144" s="2256"/>
      <c r="AD144" s="2256"/>
      <c r="AE144" s="2256"/>
      <c r="AF144" s="2256"/>
      <c r="AG144" s="2256"/>
      <c r="AH144" s="2256"/>
      <c r="AI144" s="2256"/>
      <c r="AJ144" s="2256"/>
      <c r="AK144" s="2256"/>
      <c r="AL144" s="2256"/>
      <c r="AM144" s="2256"/>
      <c r="AN144" s="2256"/>
      <c r="AO144" s="225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2"/>
      <c r="D145" s="2203"/>
      <c r="E145" s="2203"/>
      <c r="F145" s="2203"/>
      <c r="G145" s="2203"/>
      <c r="H145" s="2203"/>
      <c r="I145" s="2246"/>
      <c r="J145" s="2246"/>
      <c r="K145" s="2246"/>
      <c r="L145" s="2246"/>
      <c r="M145" s="2246"/>
      <c r="N145" s="2247"/>
      <c r="O145" s="1207"/>
      <c r="P145" s="2255"/>
      <c r="Q145" s="2256"/>
      <c r="R145" s="2256"/>
      <c r="S145" s="2256"/>
      <c r="T145" s="2256"/>
      <c r="U145" s="2256"/>
      <c r="V145" s="2256"/>
      <c r="W145" s="2256"/>
      <c r="X145" s="2256"/>
      <c r="Y145" s="2256"/>
      <c r="Z145" s="2256"/>
      <c r="AA145" s="2256"/>
      <c r="AB145" s="2256"/>
      <c r="AC145" s="2256"/>
      <c r="AD145" s="2256"/>
      <c r="AE145" s="2256"/>
      <c r="AF145" s="2256"/>
      <c r="AG145" s="2256"/>
      <c r="AH145" s="2256"/>
      <c r="AI145" s="2256"/>
      <c r="AJ145" s="2256"/>
      <c r="AK145" s="2256"/>
      <c r="AL145" s="2256"/>
      <c r="AM145" s="2256"/>
      <c r="AN145" s="2256"/>
      <c r="AO145" s="225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2"/>
      <c r="D146" s="2203"/>
      <c r="E146" s="2203"/>
      <c r="F146" s="2203"/>
      <c r="G146" s="2203"/>
      <c r="H146" s="2203"/>
      <c r="I146" s="2246"/>
      <c r="J146" s="2246"/>
      <c r="K146" s="2246"/>
      <c r="L146" s="2246"/>
      <c r="M146" s="2246"/>
      <c r="N146" s="2247"/>
      <c r="O146" s="1207"/>
      <c r="P146" s="2255"/>
      <c r="Q146" s="2256"/>
      <c r="R146" s="2256"/>
      <c r="S146" s="2256"/>
      <c r="T146" s="2256"/>
      <c r="U146" s="2256"/>
      <c r="V146" s="2256"/>
      <c r="W146" s="2256"/>
      <c r="X146" s="2256"/>
      <c r="Y146" s="2256"/>
      <c r="Z146" s="2256"/>
      <c r="AA146" s="2256"/>
      <c r="AB146" s="2256"/>
      <c r="AC146" s="2256"/>
      <c r="AD146" s="2256"/>
      <c r="AE146" s="2256"/>
      <c r="AF146" s="2256"/>
      <c r="AG146" s="2256"/>
      <c r="AH146" s="2256"/>
      <c r="AI146" s="2256"/>
      <c r="AJ146" s="2256"/>
      <c r="AK146" s="2256"/>
      <c r="AL146" s="2256"/>
      <c r="AM146" s="2256"/>
      <c r="AN146" s="2256"/>
      <c r="AO146" s="225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2"/>
      <c r="D147" s="2203"/>
      <c r="E147" s="2203"/>
      <c r="F147" s="2203"/>
      <c r="G147" s="2203"/>
      <c r="H147" s="2203"/>
      <c r="I147" s="2246"/>
      <c r="J147" s="2246"/>
      <c r="K147" s="2246"/>
      <c r="L147" s="2246"/>
      <c r="M147" s="2246"/>
      <c r="N147" s="2247"/>
      <c r="O147" s="1207"/>
      <c r="P147" s="2255"/>
      <c r="Q147" s="2256"/>
      <c r="R147" s="2256"/>
      <c r="S147" s="2256"/>
      <c r="T147" s="2256"/>
      <c r="U147" s="2256"/>
      <c r="V147" s="2256"/>
      <c r="W147" s="2256"/>
      <c r="X147" s="2256"/>
      <c r="Y147" s="2256"/>
      <c r="Z147" s="2256"/>
      <c r="AA147" s="2256"/>
      <c r="AB147" s="2256"/>
      <c r="AC147" s="2256"/>
      <c r="AD147" s="2256"/>
      <c r="AE147" s="2256"/>
      <c r="AF147" s="2256"/>
      <c r="AG147" s="2256"/>
      <c r="AH147" s="2256"/>
      <c r="AI147" s="2256"/>
      <c r="AJ147" s="2256"/>
      <c r="AK147" s="2256"/>
      <c r="AL147" s="2256"/>
      <c r="AM147" s="2256"/>
      <c r="AN147" s="2256"/>
      <c r="AO147" s="225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2"/>
      <c r="D148" s="2203"/>
      <c r="E148" s="2203"/>
      <c r="F148" s="2203"/>
      <c r="G148" s="2203"/>
      <c r="H148" s="2203"/>
      <c r="I148" s="2246"/>
      <c r="J148" s="2246"/>
      <c r="K148" s="2246"/>
      <c r="L148" s="2246"/>
      <c r="M148" s="2246"/>
      <c r="N148" s="2247"/>
      <c r="O148" s="1207"/>
      <c r="P148" s="2255"/>
      <c r="Q148" s="2256"/>
      <c r="R148" s="2256"/>
      <c r="S148" s="2256"/>
      <c r="T148" s="2256"/>
      <c r="U148" s="2256"/>
      <c r="V148" s="2256"/>
      <c r="W148" s="2256"/>
      <c r="X148" s="2256"/>
      <c r="Y148" s="2256"/>
      <c r="Z148" s="2256"/>
      <c r="AA148" s="2256"/>
      <c r="AB148" s="2256"/>
      <c r="AC148" s="2256"/>
      <c r="AD148" s="2256"/>
      <c r="AE148" s="2256"/>
      <c r="AF148" s="2256"/>
      <c r="AG148" s="2256"/>
      <c r="AH148" s="2256"/>
      <c r="AI148" s="2256"/>
      <c r="AJ148" s="2256"/>
      <c r="AK148" s="2256"/>
      <c r="AL148" s="2256"/>
      <c r="AM148" s="2256"/>
      <c r="AN148" s="2256"/>
      <c r="AO148" s="225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7"/>
      <c r="D149" s="2238"/>
      <c r="E149" s="2238"/>
      <c r="F149" s="2238"/>
      <c r="G149" s="2238"/>
      <c r="H149" s="2238"/>
      <c r="I149" s="2239"/>
      <c r="J149" s="2239"/>
      <c r="K149" s="2239"/>
      <c r="L149" s="2239"/>
      <c r="M149" s="2239"/>
      <c r="N149" s="2240"/>
      <c r="O149" s="1207"/>
      <c r="P149" s="2258"/>
      <c r="Q149" s="2259"/>
      <c r="R149" s="2259"/>
      <c r="S149" s="2259"/>
      <c r="T149" s="2259"/>
      <c r="U149" s="2259"/>
      <c r="V149" s="2259"/>
      <c r="W149" s="2259"/>
      <c r="X149" s="2259"/>
      <c r="Y149" s="2259"/>
      <c r="Z149" s="2259"/>
      <c r="AA149" s="2259"/>
      <c r="AB149" s="2259"/>
      <c r="AC149" s="2259"/>
      <c r="AD149" s="2259"/>
      <c r="AE149" s="2259"/>
      <c r="AF149" s="2259"/>
      <c r="AG149" s="2259"/>
      <c r="AH149" s="2259"/>
      <c r="AI149" s="2259"/>
      <c r="AJ149" s="2259"/>
      <c r="AK149" s="2259"/>
      <c r="AL149" s="2259"/>
      <c r="AM149" s="2259"/>
      <c r="AN149" s="2259"/>
      <c r="AO149" s="226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1" t="s">
        <v>2592</v>
      </c>
      <c r="D151" s="2241"/>
      <c r="E151" s="2241"/>
      <c r="F151" s="2241"/>
      <c r="G151" s="2241"/>
      <c r="H151" s="2241"/>
      <c r="I151" s="2241"/>
      <c r="J151" s="2241"/>
      <c r="K151" s="2241"/>
      <c r="L151" s="2241"/>
      <c r="M151" s="2241"/>
      <c r="N151" s="2241"/>
      <c r="O151" s="2241"/>
      <c r="P151" s="2241"/>
      <c r="Q151" s="2241"/>
      <c r="R151" s="2241"/>
      <c r="S151" s="2241"/>
      <c r="T151" s="2241"/>
      <c r="U151" s="2241"/>
      <c r="V151" s="2241"/>
      <c r="W151" s="2241"/>
      <c r="X151" s="2241"/>
      <c r="Y151" s="2241"/>
      <c r="Z151" s="2241"/>
      <c r="AA151" s="2241"/>
      <c r="AB151" s="2241"/>
      <c r="AC151" s="2241"/>
      <c r="AD151" s="2241"/>
      <c r="AE151" s="2241"/>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1"/>
      <c r="D152" s="2241"/>
      <c r="E152" s="2241"/>
      <c r="F152" s="2241"/>
      <c r="G152" s="2241"/>
      <c r="H152" s="2241"/>
      <c r="I152" s="2241"/>
      <c r="J152" s="2241"/>
      <c r="K152" s="2241"/>
      <c r="L152" s="2241"/>
      <c r="M152" s="2241"/>
      <c r="N152" s="2241"/>
      <c r="O152" s="2241"/>
      <c r="P152" s="2241"/>
      <c r="Q152" s="2241"/>
      <c r="R152" s="2241"/>
      <c r="S152" s="2241"/>
      <c r="T152" s="2241"/>
      <c r="U152" s="2241"/>
      <c r="V152" s="2241"/>
      <c r="W152" s="2241"/>
      <c r="X152" s="2241"/>
      <c r="Y152" s="2241"/>
      <c r="Z152" s="2241"/>
      <c r="AA152" s="2241"/>
      <c r="AB152" s="2241"/>
      <c r="AC152" s="2241"/>
      <c r="AD152" s="2241"/>
      <c r="AE152" s="2241"/>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2" t="s">
        <v>1909</v>
      </c>
      <c r="D153" s="2243"/>
      <c r="E153" s="2243"/>
      <c r="F153" s="2243"/>
      <c r="G153" s="2243"/>
      <c r="H153" s="2243"/>
      <c r="I153" s="2243"/>
      <c r="J153" s="2243"/>
      <c r="K153" s="2243"/>
      <c r="L153" s="2243"/>
      <c r="M153" s="2243"/>
      <c r="N153" s="2243" t="s">
        <v>1920</v>
      </c>
      <c r="O153" s="2243"/>
      <c r="P153" s="2243"/>
      <c r="Q153" s="2243"/>
      <c r="R153" s="2243"/>
      <c r="S153" s="2243"/>
      <c r="T153" s="2243"/>
      <c r="U153" s="2244" t="s">
        <v>1909</v>
      </c>
      <c r="V153" s="2244"/>
      <c r="W153" s="2244"/>
      <c r="X153" s="2244"/>
      <c r="Y153" s="2244"/>
      <c r="Z153" s="2244"/>
      <c r="AA153" s="2244"/>
      <c r="AB153" s="2244"/>
      <c r="AC153" s="2244"/>
      <c r="AD153" s="2244"/>
      <c r="AE153" s="2245"/>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4" t="s">
        <v>2593</v>
      </c>
      <c r="D154" s="2215"/>
      <c r="E154" s="2215"/>
      <c r="F154" s="2215"/>
      <c r="G154" s="2215"/>
      <c r="H154" s="2215"/>
      <c r="I154" s="2215"/>
      <c r="J154" s="2215"/>
      <c r="K154" s="2215"/>
      <c r="L154" s="2215"/>
      <c r="M154" s="2215"/>
      <c r="N154" s="2231">
        <f>'Sources and Uses Budget'!B105</f>
        <v>47207781.211974002</v>
      </c>
      <c r="O154" s="2231"/>
      <c r="P154" s="2231"/>
      <c r="Q154" s="2231"/>
      <c r="R154" s="2231"/>
      <c r="S154" s="2231"/>
      <c r="T154" s="2231"/>
      <c r="U154" s="2232"/>
      <c r="V154" s="2232"/>
      <c r="W154" s="2232"/>
      <c r="X154" s="2232"/>
      <c r="Y154" s="2232"/>
      <c r="Z154" s="2232"/>
      <c r="AA154" s="2232"/>
      <c r="AB154" s="2232"/>
      <c r="AC154" s="2232"/>
      <c r="AD154" s="2232"/>
      <c r="AE154" s="2233"/>
      <c r="AF154" s="1207"/>
      <c r="AG154" s="1207"/>
      <c r="AH154" s="1233" t="s">
        <v>2594</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4" t="s">
        <v>2595</v>
      </c>
      <c r="D155" s="2215"/>
      <c r="E155" s="2215"/>
      <c r="F155" s="2215"/>
      <c r="G155" s="2215"/>
      <c r="H155" s="2215"/>
      <c r="I155" s="2215"/>
      <c r="J155" s="2215"/>
      <c r="K155" s="2215"/>
      <c r="L155" s="2215"/>
      <c r="M155" s="2215"/>
      <c r="N155" s="2231">
        <f>N154/J29</f>
        <v>761415.82599958067</v>
      </c>
      <c r="O155" s="2231"/>
      <c r="P155" s="2231"/>
      <c r="Q155" s="2231"/>
      <c r="R155" s="2231"/>
      <c r="S155" s="2231"/>
      <c r="T155" s="223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4" t="s">
        <v>2596</v>
      </c>
      <c r="D156" s="2235"/>
      <c r="E156" s="2235"/>
      <c r="F156" s="2235"/>
      <c r="G156" s="2235"/>
      <c r="H156" s="2235"/>
      <c r="I156" s="2235"/>
      <c r="J156" s="2235"/>
      <c r="K156" s="2235"/>
      <c r="L156" s="2235"/>
      <c r="M156" s="2235"/>
      <c r="N156" s="2236">
        <v>0</v>
      </c>
      <c r="O156" s="2236"/>
      <c r="P156" s="2236"/>
      <c r="Q156" s="2236"/>
      <c r="R156" s="2236"/>
      <c r="S156" s="2236"/>
      <c r="T156" s="2236"/>
      <c r="U156" s="2206"/>
      <c r="V156" s="2206"/>
      <c r="W156" s="2206"/>
      <c r="X156" s="2206"/>
      <c r="Y156" s="2206"/>
      <c r="Z156" s="2206"/>
      <c r="AA156" s="2206"/>
      <c r="AB156" s="2206"/>
      <c r="AC156" s="2206"/>
      <c r="AD156" s="2206"/>
      <c r="AE156" s="2207"/>
      <c r="AF156" s="1207"/>
      <c r="AG156" s="1207"/>
      <c r="AH156" s="2216" t="s">
        <v>2269</v>
      </c>
      <c r="AI156" s="2217"/>
      <c r="AJ156" s="2217"/>
      <c r="AK156" s="2217"/>
      <c r="AL156" s="2217"/>
      <c r="AM156" s="2217"/>
      <c r="AN156" s="2217"/>
      <c r="AO156" s="2217"/>
      <c r="AP156" s="2217"/>
      <c r="AQ156" s="2217"/>
      <c r="AR156" s="2217"/>
      <c r="AS156" s="2218">
        <f>SUM(AS152:AW154)</f>
        <v>0</v>
      </c>
      <c r="AT156" s="2218"/>
      <c r="AU156" s="2218"/>
      <c r="AV156" s="2218"/>
      <c r="AW156" s="2219"/>
      <c r="AX156" s="1207"/>
      <c r="AY156" s="1207"/>
      <c r="AZ156" s="1207"/>
      <c r="BA156" s="1207"/>
      <c r="BB156" s="1207"/>
      <c r="BC156" s="1207"/>
      <c r="BD156" s="1207"/>
      <c r="BE156" s="1213"/>
    </row>
    <row r="157" spans="1:57" ht="15.75" customHeight="1" thickBot="1">
      <c r="A157" s="1207"/>
      <c r="B157" s="1207"/>
      <c r="C157" s="2214" t="s">
        <v>2597</v>
      </c>
      <c r="D157" s="2215"/>
      <c r="E157" s="2215"/>
      <c r="F157" s="2215"/>
      <c r="G157" s="2215"/>
      <c r="H157" s="2215"/>
      <c r="I157" s="2215"/>
      <c r="J157" s="2215"/>
      <c r="K157" s="2215"/>
      <c r="L157" s="2215"/>
      <c r="M157" s="2215"/>
      <c r="N157" s="2220">
        <f>SUM('Sources and Uses Budget'!B85:B86)</f>
        <v>65000</v>
      </c>
      <c r="O157" s="2220"/>
      <c r="P157" s="2220"/>
      <c r="Q157" s="2220"/>
      <c r="R157" s="2220"/>
      <c r="S157" s="2220"/>
      <c r="T157" s="2220"/>
      <c r="U157" s="2206"/>
      <c r="V157" s="2206"/>
      <c r="W157" s="2206"/>
      <c r="X157" s="2206"/>
      <c r="Y157" s="2206"/>
      <c r="Z157" s="2206"/>
      <c r="AA157" s="2206"/>
      <c r="AB157" s="2206"/>
      <c r="AC157" s="2206"/>
      <c r="AD157" s="2206"/>
      <c r="AE157" s="2207"/>
      <c r="AF157" s="1207"/>
      <c r="AG157" s="1207"/>
      <c r="AH157" s="1247" t="s">
        <v>2598</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4" t="s">
        <v>2599</v>
      </c>
      <c r="D158" s="2215"/>
      <c r="E158" s="2215"/>
      <c r="F158" s="2215"/>
      <c r="G158" s="2215"/>
      <c r="H158" s="2215"/>
      <c r="I158" s="2215"/>
      <c r="J158" s="2215"/>
      <c r="K158" s="2215"/>
      <c r="L158" s="2215"/>
      <c r="M158" s="2215"/>
      <c r="N158" s="2220">
        <f>'Sources and Uses Budget'!B8</f>
        <v>670000</v>
      </c>
      <c r="O158" s="2220"/>
      <c r="P158" s="2220"/>
      <c r="Q158" s="2220"/>
      <c r="R158" s="2220"/>
      <c r="S158" s="2220"/>
      <c r="T158" s="2220"/>
      <c r="U158" s="2206"/>
      <c r="V158" s="2206"/>
      <c r="W158" s="2206"/>
      <c r="X158" s="2206"/>
      <c r="Y158" s="2206"/>
      <c r="Z158" s="2206"/>
      <c r="AA158" s="2206"/>
      <c r="AB158" s="2206"/>
      <c r="AC158" s="2206"/>
      <c r="AD158" s="2206"/>
      <c r="AE158" s="2207"/>
      <c r="AF158" s="1207"/>
      <c r="AG158" s="1207"/>
      <c r="AH158" s="2221" t="s">
        <v>2600</v>
      </c>
      <c r="AI158" s="2222"/>
      <c r="AJ158" s="2222"/>
      <c r="AK158" s="2222"/>
      <c r="AL158" s="2222"/>
      <c r="AM158" s="2222"/>
      <c r="AN158" s="2222"/>
      <c r="AO158" s="2222"/>
      <c r="AP158" s="2222"/>
      <c r="AQ158" s="2222"/>
      <c r="AR158" s="2223"/>
      <c r="AS158" s="2227" t="s">
        <v>2601</v>
      </c>
      <c r="AT158" s="2210"/>
      <c r="AU158" s="2210"/>
      <c r="AV158" s="2210"/>
      <c r="AW158" s="2210"/>
      <c r="AX158" s="2228"/>
      <c r="AY158" s="2210" t="s">
        <v>2602</v>
      </c>
      <c r="AZ158" s="2210"/>
      <c r="BA158" s="2210"/>
      <c r="BB158" s="2210"/>
      <c r="BC158" s="2210"/>
      <c r="BD158" s="2211"/>
      <c r="BE158" s="1213"/>
    </row>
    <row r="159" spans="1:57" ht="15.75" customHeight="1">
      <c r="A159" s="1207"/>
      <c r="B159" s="1207"/>
      <c r="C159" s="2214" t="s">
        <v>2603</v>
      </c>
      <c r="D159" s="2215"/>
      <c r="E159" s="2215"/>
      <c r="F159" s="2215"/>
      <c r="G159" s="2215"/>
      <c r="H159" s="2215"/>
      <c r="I159" s="2215"/>
      <c r="J159" s="2215"/>
      <c r="K159" s="2215"/>
      <c r="L159" s="2215"/>
      <c r="M159" s="2215"/>
      <c r="N159" s="2205">
        <v>0</v>
      </c>
      <c r="O159" s="2205"/>
      <c r="P159" s="2205"/>
      <c r="Q159" s="2205"/>
      <c r="R159" s="2205"/>
      <c r="S159" s="2205"/>
      <c r="T159" s="2205"/>
      <c r="U159" s="2206"/>
      <c r="V159" s="2206"/>
      <c r="W159" s="2206"/>
      <c r="X159" s="2206"/>
      <c r="Y159" s="2206"/>
      <c r="Z159" s="2206"/>
      <c r="AA159" s="2206"/>
      <c r="AB159" s="2206"/>
      <c r="AC159" s="2206"/>
      <c r="AD159" s="2206"/>
      <c r="AE159" s="2207"/>
      <c r="AF159" s="1207"/>
      <c r="AG159" s="1207"/>
      <c r="AH159" s="2224"/>
      <c r="AI159" s="2225"/>
      <c r="AJ159" s="2225"/>
      <c r="AK159" s="2225"/>
      <c r="AL159" s="2225"/>
      <c r="AM159" s="2225"/>
      <c r="AN159" s="2225"/>
      <c r="AO159" s="2225"/>
      <c r="AP159" s="2225"/>
      <c r="AQ159" s="2225"/>
      <c r="AR159" s="2226"/>
      <c r="AS159" s="2229"/>
      <c r="AT159" s="2212"/>
      <c r="AU159" s="2212"/>
      <c r="AV159" s="2212"/>
      <c r="AW159" s="2212"/>
      <c r="AX159" s="2230"/>
      <c r="AY159" s="2212"/>
      <c r="AZ159" s="2212"/>
      <c r="BA159" s="2212"/>
      <c r="BB159" s="2212"/>
      <c r="BC159" s="2212"/>
      <c r="BD159" s="2213"/>
      <c r="BE159" s="1213"/>
    </row>
    <row r="160" spans="1:57" ht="15.75" customHeight="1">
      <c r="A160" s="1207"/>
      <c r="B160" s="1207"/>
      <c r="C160" s="2214" t="s">
        <v>2604</v>
      </c>
      <c r="D160" s="2215"/>
      <c r="E160" s="2215"/>
      <c r="F160" s="2215"/>
      <c r="G160" s="2215"/>
      <c r="H160" s="2215"/>
      <c r="I160" s="2215"/>
      <c r="J160" s="2215"/>
      <c r="K160" s="2215"/>
      <c r="L160" s="2215"/>
      <c r="M160" s="2215"/>
      <c r="N160" s="2205">
        <v>0</v>
      </c>
      <c r="O160" s="2205"/>
      <c r="P160" s="2205"/>
      <c r="Q160" s="2205"/>
      <c r="R160" s="2205"/>
      <c r="S160" s="2205"/>
      <c r="T160" s="2205"/>
      <c r="U160" s="2206"/>
      <c r="V160" s="2206"/>
      <c r="W160" s="2206"/>
      <c r="X160" s="2206"/>
      <c r="Y160" s="2206"/>
      <c r="Z160" s="2206"/>
      <c r="AA160" s="2206"/>
      <c r="AB160" s="2206"/>
      <c r="AC160" s="2206"/>
      <c r="AD160" s="2206"/>
      <c r="AE160" s="2207"/>
      <c r="AF160" s="1207"/>
      <c r="AG160" s="1207"/>
      <c r="AH160" s="2181" t="s">
        <v>2270</v>
      </c>
      <c r="AI160" s="2182"/>
      <c r="AJ160" s="2182"/>
      <c r="AK160" s="2182"/>
      <c r="AL160" s="2182"/>
      <c r="AM160" s="2182"/>
      <c r="AN160" s="2182"/>
      <c r="AO160" s="2182"/>
      <c r="AP160" s="2182"/>
      <c r="AQ160" s="2182"/>
      <c r="AR160" s="2182"/>
      <c r="AS160" s="2183">
        <v>0</v>
      </c>
      <c r="AT160" s="2183"/>
      <c r="AU160" s="2183"/>
      <c r="AV160" s="2183"/>
      <c r="AW160" s="2183"/>
      <c r="AX160" s="2183"/>
      <c r="AY160" s="2183">
        <v>0</v>
      </c>
      <c r="AZ160" s="2183"/>
      <c r="BA160" s="2183"/>
      <c r="BB160" s="2183"/>
      <c r="BC160" s="2183"/>
      <c r="BD160" s="2184"/>
      <c r="BE160" s="1213"/>
    </row>
    <row r="161" spans="1:57" ht="15.75" customHeight="1">
      <c r="A161" s="1207"/>
      <c r="B161" s="1207"/>
      <c r="C161" s="2208" t="s">
        <v>302</v>
      </c>
      <c r="D161" s="2209"/>
      <c r="E161" s="2204" t="s">
        <v>1915</v>
      </c>
      <c r="F161" s="2204"/>
      <c r="G161" s="2204"/>
      <c r="H161" s="2204"/>
      <c r="I161" s="2204"/>
      <c r="J161" s="2204"/>
      <c r="K161" s="2204"/>
      <c r="L161" s="2204"/>
      <c r="M161" s="2204"/>
      <c r="N161" s="2205">
        <v>0</v>
      </c>
      <c r="O161" s="2205"/>
      <c r="P161" s="2205"/>
      <c r="Q161" s="2205"/>
      <c r="R161" s="2205"/>
      <c r="S161" s="2205"/>
      <c r="T161" s="2205"/>
      <c r="U161" s="2206"/>
      <c r="V161" s="2206"/>
      <c r="W161" s="2206"/>
      <c r="X161" s="2206"/>
      <c r="Y161" s="2206"/>
      <c r="Z161" s="2206"/>
      <c r="AA161" s="2206"/>
      <c r="AB161" s="2206"/>
      <c r="AC161" s="2206"/>
      <c r="AD161" s="2206"/>
      <c r="AE161" s="2207"/>
      <c r="AF161" s="1207"/>
      <c r="AG161" s="1207"/>
      <c r="AH161" s="2181" t="s">
        <v>2271</v>
      </c>
      <c r="AI161" s="2182"/>
      <c r="AJ161" s="2182"/>
      <c r="AK161" s="2182"/>
      <c r="AL161" s="2182"/>
      <c r="AM161" s="2182"/>
      <c r="AN161" s="2182"/>
      <c r="AO161" s="2182"/>
      <c r="AP161" s="2182"/>
      <c r="AQ161" s="2182"/>
      <c r="AR161" s="2182"/>
      <c r="AS161" s="2183">
        <v>0</v>
      </c>
      <c r="AT161" s="2183"/>
      <c r="AU161" s="2183"/>
      <c r="AV161" s="2183"/>
      <c r="AW161" s="2183"/>
      <c r="AX161" s="2183"/>
      <c r="AY161" s="2183">
        <v>0</v>
      </c>
      <c r="AZ161" s="2183"/>
      <c r="BA161" s="2183"/>
      <c r="BB161" s="2183"/>
      <c r="BC161" s="2183"/>
      <c r="BD161" s="2184"/>
      <c r="BE161" s="1213"/>
    </row>
    <row r="162" spans="1:57" ht="15.75" customHeight="1">
      <c r="A162" s="1207"/>
      <c r="B162" s="1207"/>
      <c r="C162" s="2202" t="s">
        <v>302</v>
      </c>
      <c r="D162" s="2203"/>
      <c r="E162" s="2204" t="s">
        <v>1915</v>
      </c>
      <c r="F162" s="2204"/>
      <c r="G162" s="2204"/>
      <c r="H162" s="2204"/>
      <c r="I162" s="2204"/>
      <c r="J162" s="2204"/>
      <c r="K162" s="2204"/>
      <c r="L162" s="2204"/>
      <c r="M162" s="2204"/>
      <c r="N162" s="2205">
        <v>0</v>
      </c>
      <c r="O162" s="2205"/>
      <c r="P162" s="2205"/>
      <c r="Q162" s="2205"/>
      <c r="R162" s="2205"/>
      <c r="S162" s="2205"/>
      <c r="T162" s="2205"/>
      <c r="U162" s="2206"/>
      <c r="V162" s="2206"/>
      <c r="W162" s="2206"/>
      <c r="X162" s="2206"/>
      <c r="Y162" s="2206"/>
      <c r="Z162" s="2206"/>
      <c r="AA162" s="2206"/>
      <c r="AB162" s="2206"/>
      <c r="AC162" s="2206"/>
      <c r="AD162" s="2206"/>
      <c r="AE162" s="2207"/>
      <c r="AF162" s="1207"/>
      <c r="AG162" s="1207"/>
      <c r="AH162" s="2181" t="s">
        <v>2272</v>
      </c>
      <c r="AI162" s="2182"/>
      <c r="AJ162" s="2182"/>
      <c r="AK162" s="2182"/>
      <c r="AL162" s="2182"/>
      <c r="AM162" s="2182"/>
      <c r="AN162" s="2182"/>
      <c r="AO162" s="2182"/>
      <c r="AP162" s="2182"/>
      <c r="AQ162" s="2182"/>
      <c r="AR162" s="2182"/>
      <c r="AS162" s="2183">
        <v>0</v>
      </c>
      <c r="AT162" s="2183"/>
      <c r="AU162" s="2183"/>
      <c r="AV162" s="2183"/>
      <c r="AW162" s="2183"/>
      <c r="AX162" s="2183"/>
      <c r="AY162" s="2183">
        <v>0</v>
      </c>
      <c r="AZ162" s="2183"/>
      <c r="BA162" s="2183"/>
      <c r="BB162" s="2183"/>
      <c r="BC162" s="2183"/>
      <c r="BD162" s="2184"/>
      <c r="BE162" s="1213"/>
    </row>
    <row r="163" spans="1:57" ht="15.75" customHeight="1" thickBot="1">
      <c r="A163" s="1207"/>
      <c r="B163" s="1207"/>
      <c r="C163" s="2193" t="s">
        <v>302</v>
      </c>
      <c r="D163" s="2194"/>
      <c r="E163" s="2195" t="s">
        <v>1915</v>
      </c>
      <c r="F163" s="2195"/>
      <c r="G163" s="2195"/>
      <c r="H163" s="2195"/>
      <c r="I163" s="2195"/>
      <c r="J163" s="2195"/>
      <c r="K163" s="2195"/>
      <c r="L163" s="2195"/>
      <c r="M163" s="2196"/>
      <c r="N163" s="2197">
        <v>0</v>
      </c>
      <c r="O163" s="2197"/>
      <c r="P163" s="2197"/>
      <c r="Q163" s="2197"/>
      <c r="R163" s="2197"/>
      <c r="S163" s="2197"/>
      <c r="T163" s="2198"/>
      <c r="U163" s="2199"/>
      <c r="V163" s="2200"/>
      <c r="W163" s="2200"/>
      <c r="X163" s="2200"/>
      <c r="Y163" s="2200"/>
      <c r="Z163" s="2200"/>
      <c r="AA163" s="2200"/>
      <c r="AB163" s="2200"/>
      <c r="AC163" s="2200"/>
      <c r="AD163" s="2200"/>
      <c r="AE163" s="2201"/>
      <c r="AF163" s="1207"/>
      <c r="AG163" s="1207"/>
      <c r="AH163" s="2181" t="s">
        <v>2273</v>
      </c>
      <c r="AI163" s="2182"/>
      <c r="AJ163" s="2182"/>
      <c r="AK163" s="2182"/>
      <c r="AL163" s="2182"/>
      <c r="AM163" s="2182"/>
      <c r="AN163" s="2182"/>
      <c r="AO163" s="2182"/>
      <c r="AP163" s="2182"/>
      <c r="AQ163" s="2182"/>
      <c r="AR163" s="2182"/>
      <c r="AS163" s="2183">
        <v>0</v>
      </c>
      <c r="AT163" s="2183"/>
      <c r="AU163" s="2183"/>
      <c r="AV163" s="2183"/>
      <c r="AW163" s="2183"/>
      <c r="AX163" s="2183"/>
      <c r="AY163" s="2183">
        <v>0</v>
      </c>
      <c r="AZ163" s="2183"/>
      <c r="BA163" s="2183"/>
      <c r="BB163" s="2183"/>
      <c r="BC163" s="2183"/>
      <c r="BD163" s="2184"/>
      <c r="BE163" s="1213"/>
    </row>
    <row r="164" spans="1:57" ht="15.75" customHeight="1">
      <c r="A164" s="1207"/>
      <c r="B164" s="1207"/>
      <c r="C164" s="2189" t="s">
        <v>1923</v>
      </c>
      <c r="D164" s="2190"/>
      <c r="E164" s="2190"/>
      <c r="F164" s="2190"/>
      <c r="G164" s="2190"/>
      <c r="H164" s="2190"/>
      <c r="I164" s="2190"/>
      <c r="J164" s="2190"/>
      <c r="K164" s="2190"/>
      <c r="L164" s="2190"/>
      <c r="M164" s="2190"/>
      <c r="N164" s="2191">
        <f>SUM(N156:T163)</f>
        <v>735000</v>
      </c>
      <c r="O164" s="2191"/>
      <c r="P164" s="2191"/>
      <c r="Q164" s="2191"/>
      <c r="R164" s="2191"/>
      <c r="S164" s="2191"/>
      <c r="T164" s="2192"/>
      <c r="U164" s="1207"/>
      <c r="V164" s="1207"/>
      <c r="W164" s="1207"/>
      <c r="X164" s="1207"/>
      <c r="Y164" s="1207"/>
      <c r="Z164" s="1207"/>
      <c r="AA164" s="1207"/>
      <c r="AB164" s="1207"/>
      <c r="AC164" s="1207"/>
      <c r="AD164" s="1207"/>
      <c r="AE164" s="1207"/>
      <c r="AF164" s="1207"/>
      <c r="AG164" s="1207"/>
      <c r="AH164" s="2181" t="s">
        <v>2274</v>
      </c>
      <c r="AI164" s="2182"/>
      <c r="AJ164" s="2182"/>
      <c r="AK164" s="2182"/>
      <c r="AL164" s="2182"/>
      <c r="AM164" s="2182"/>
      <c r="AN164" s="2182"/>
      <c r="AO164" s="2182"/>
      <c r="AP164" s="2182"/>
      <c r="AQ164" s="2182"/>
      <c r="AR164" s="2182"/>
      <c r="AS164" s="2183">
        <v>0</v>
      </c>
      <c r="AT164" s="2183"/>
      <c r="AU164" s="2183"/>
      <c r="AV164" s="2183"/>
      <c r="AW164" s="2183"/>
      <c r="AX164" s="2183"/>
      <c r="AY164" s="2183">
        <v>0</v>
      </c>
      <c r="AZ164" s="2183"/>
      <c r="BA164" s="2183"/>
      <c r="BB164" s="2183"/>
      <c r="BC164" s="2183"/>
      <c r="BD164" s="2184"/>
      <c r="BE164" s="1213"/>
    </row>
    <row r="165" spans="1:57" ht="15.75" customHeight="1" thickBot="1">
      <c r="A165" s="1207"/>
      <c r="B165" s="1207"/>
      <c r="C165" s="2176" t="s">
        <v>2605</v>
      </c>
      <c r="D165" s="2177"/>
      <c r="E165" s="2177"/>
      <c r="F165" s="2177"/>
      <c r="G165" s="2177"/>
      <c r="H165" s="2177"/>
      <c r="I165" s="2177"/>
      <c r="J165" s="2177"/>
      <c r="K165" s="2177"/>
      <c r="L165" s="2177"/>
      <c r="M165" s="2177"/>
      <c r="N165" s="2178">
        <f>(N154-N164)/J29</f>
        <v>749560.98728990322</v>
      </c>
      <c r="O165" s="2179"/>
      <c r="P165" s="2179"/>
      <c r="Q165" s="2179"/>
      <c r="R165" s="2179"/>
      <c r="S165" s="2179"/>
      <c r="T165" s="2180"/>
      <c r="U165" s="1214"/>
      <c r="V165" s="1207"/>
      <c r="W165" s="1207"/>
      <c r="X165" s="1207"/>
      <c r="Y165" s="1207"/>
      <c r="Z165" s="1207"/>
      <c r="AA165" s="1207"/>
      <c r="AB165" s="1207"/>
      <c r="AC165" s="1207"/>
      <c r="AD165" s="1207"/>
      <c r="AE165" s="1207"/>
      <c r="AF165" s="1207"/>
      <c r="AG165" s="1207"/>
      <c r="AH165" s="2181" t="s">
        <v>2275</v>
      </c>
      <c r="AI165" s="2182"/>
      <c r="AJ165" s="2182"/>
      <c r="AK165" s="2182"/>
      <c r="AL165" s="2182"/>
      <c r="AM165" s="2182"/>
      <c r="AN165" s="2182"/>
      <c r="AO165" s="2182"/>
      <c r="AP165" s="2182"/>
      <c r="AQ165" s="2182"/>
      <c r="AR165" s="2182"/>
      <c r="AS165" s="2183">
        <v>0</v>
      </c>
      <c r="AT165" s="2183"/>
      <c r="AU165" s="2183"/>
      <c r="AV165" s="2183"/>
      <c r="AW165" s="2183"/>
      <c r="AX165" s="2183"/>
      <c r="AY165" s="2183">
        <v>0</v>
      </c>
      <c r="AZ165" s="2183"/>
      <c r="BA165" s="2183"/>
      <c r="BB165" s="2183"/>
      <c r="BC165" s="2183"/>
      <c r="BD165" s="218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5" t="s">
        <v>125</v>
      </c>
      <c r="AI166" s="2186"/>
      <c r="AJ166" s="2186"/>
      <c r="AK166" s="2186"/>
      <c r="AL166" s="2186"/>
      <c r="AM166" s="2186"/>
      <c r="AN166" s="2186"/>
      <c r="AO166" s="2186"/>
      <c r="AP166" s="2186"/>
      <c r="AQ166" s="2186"/>
      <c r="AR166" s="2186"/>
      <c r="AS166" s="2187">
        <f>SUM(AS160:AX165)</f>
        <v>0</v>
      </c>
      <c r="AT166" s="2187"/>
      <c r="AU166" s="2187"/>
      <c r="AV166" s="2187"/>
      <c r="AW166" s="2187"/>
      <c r="AX166" s="2187"/>
      <c r="AY166" s="2187">
        <f>SUM(AY160:BD165)</f>
        <v>0</v>
      </c>
      <c r="AZ166" s="2187"/>
      <c r="BA166" s="2187"/>
      <c r="BB166" s="2187"/>
      <c r="BC166" s="2187"/>
      <c r="BD166" s="2188"/>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3" t="s">
        <v>1924</v>
      </c>
      <c r="C168" s="2164"/>
      <c r="D168" s="2164"/>
      <c r="E168" s="2164"/>
      <c r="F168" s="2164"/>
      <c r="G168" s="2164"/>
      <c r="H168" s="2164"/>
      <c r="I168" s="2164"/>
      <c r="J168" s="2164"/>
      <c r="K168" s="2164"/>
      <c r="L168" s="2164"/>
      <c r="M168" s="2164"/>
      <c r="N168" s="2164"/>
      <c r="O168" s="2164"/>
      <c r="P168" s="2164"/>
      <c r="Q168" s="2164"/>
      <c r="R168" s="2164"/>
      <c r="S168" s="2164"/>
      <c r="T168" s="2164"/>
      <c r="U168" s="2164"/>
      <c r="V168" s="2164"/>
      <c r="W168" s="2164"/>
      <c r="X168" s="2164"/>
      <c r="Y168" s="2164"/>
      <c r="Z168" s="2164"/>
      <c r="AA168" s="2164"/>
      <c r="AB168" s="2164"/>
      <c r="AC168" s="2164"/>
      <c r="AD168" s="2164"/>
      <c r="AE168" s="2164"/>
      <c r="AF168" s="2164"/>
      <c r="AG168" s="2164"/>
      <c r="AH168" s="2164"/>
      <c r="AI168" s="2164"/>
      <c r="AJ168" s="2164"/>
      <c r="AK168" s="2164"/>
      <c r="AL168" s="2164"/>
      <c r="AM168" s="2164"/>
      <c r="AN168" s="2164"/>
      <c r="AO168" s="2164"/>
      <c r="AP168" s="2164"/>
      <c r="AQ168" s="2164"/>
      <c r="AR168" s="2164"/>
      <c r="AS168" s="2164"/>
      <c r="AT168" s="2164"/>
      <c r="AU168" s="2164"/>
      <c r="AV168" s="2164"/>
      <c r="AW168" s="2164"/>
      <c r="AX168" s="2164"/>
      <c r="AY168" s="2164"/>
      <c r="AZ168" s="2164"/>
      <c r="BA168" s="2164"/>
      <c r="BB168" s="2164"/>
      <c r="BC168" s="2164"/>
      <c r="BD168" s="2165"/>
      <c r="BE168" s="1213"/>
    </row>
    <row r="169" spans="1:57" ht="15.75" customHeight="1">
      <c r="A169" s="1207"/>
      <c r="B169" s="2166"/>
      <c r="C169" s="2167"/>
      <c r="D169" s="2167"/>
      <c r="E169" s="2167"/>
      <c r="F169" s="2167"/>
      <c r="G169" s="2167"/>
      <c r="H169" s="2167"/>
      <c r="I169" s="2167"/>
      <c r="J169" s="2167"/>
      <c r="K169" s="2167"/>
      <c r="L169" s="2167"/>
      <c r="M169" s="2167"/>
      <c r="N169" s="2167"/>
      <c r="O169" s="2167"/>
      <c r="P169" s="2167"/>
      <c r="Q169" s="2167"/>
      <c r="R169" s="2167"/>
      <c r="S169" s="2167"/>
      <c r="T169" s="2167"/>
      <c r="U169" s="2167"/>
      <c r="V169" s="2167"/>
      <c r="W169" s="2167"/>
      <c r="X169" s="2167"/>
      <c r="Y169" s="2167"/>
      <c r="Z169" s="2167"/>
      <c r="AA169" s="2167"/>
      <c r="AB169" s="2167"/>
      <c r="AC169" s="2167"/>
      <c r="AD169" s="2167"/>
      <c r="AE169" s="2167"/>
      <c r="AF169" s="2167"/>
      <c r="AG169" s="2167"/>
      <c r="AH169" s="2167"/>
      <c r="AI169" s="2167"/>
      <c r="AJ169" s="2167"/>
      <c r="AK169" s="2167"/>
      <c r="AL169" s="2167"/>
      <c r="AM169" s="2167"/>
      <c r="AN169" s="2167"/>
      <c r="AO169" s="2167"/>
      <c r="AP169" s="2167"/>
      <c r="AQ169" s="2167"/>
      <c r="AR169" s="2167"/>
      <c r="AS169" s="2167"/>
      <c r="AT169" s="2167"/>
      <c r="AU169" s="2167"/>
      <c r="AV169" s="2167"/>
      <c r="AW169" s="2167"/>
      <c r="AX169" s="2167"/>
      <c r="AY169" s="2167"/>
      <c r="AZ169" s="2167"/>
      <c r="BA169" s="2167"/>
      <c r="BB169" s="2167"/>
      <c r="BC169" s="2167"/>
      <c r="BD169" s="2168"/>
      <c r="BE169" s="1213"/>
    </row>
    <row r="170" spans="1:57" ht="15.75" customHeight="1">
      <c r="A170" s="1207"/>
      <c r="B170" s="2169" t="s">
        <v>1925</v>
      </c>
      <c r="C170" s="2170"/>
      <c r="D170" s="2170"/>
      <c r="E170" s="2170"/>
      <c r="F170" s="2170"/>
      <c r="G170" s="2170"/>
      <c r="H170" s="2170"/>
      <c r="I170" s="2170"/>
      <c r="J170" s="2170"/>
      <c r="K170" s="2170"/>
      <c r="L170" s="2170"/>
      <c r="M170" s="2170"/>
      <c r="N170" s="2170"/>
      <c r="O170" s="2170"/>
      <c r="P170" s="2170"/>
      <c r="Q170" s="2170"/>
      <c r="R170" s="2170"/>
      <c r="S170" s="2170"/>
      <c r="T170" s="2170"/>
      <c r="U170" s="2170"/>
      <c r="V170" s="2170"/>
      <c r="W170" s="2170"/>
      <c r="X170" s="2170"/>
      <c r="Y170" s="2170"/>
      <c r="Z170" s="2170"/>
      <c r="AA170" s="2170"/>
      <c r="AB170" s="2170"/>
      <c r="AC170" s="2170"/>
      <c r="AD170" s="2170"/>
      <c r="AE170" s="2170"/>
      <c r="AF170" s="2170"/>
      <c r="AG170" s="2170"/>
      <c r="AH170" s="2170"/>
      <c r="AI170" s="2170"/>
      <c r="AJ170" s="2170"/>
      <c r="AK170" s="2170"/>
      <c r="AL170" s="2170"/>
      <c r="AM170" s="2170"/>
      <c r="AN170" s="2170"/>
      <c r="AO170" s="2170"/>
      <c r="AP170" s="2170"/>
      <c r="AQ170" s="2170"/>
      <c r="AR170" s="2170"/>
      <c r="AS170" s="2170"/>
      <c r="AT170" s="2170"/>
      <c r="AU170" s="2170"/>
      <c r="AV170" s="2170"/>
      <c r="AW170" s="2170"/>
      <c r="AX170" s="2170"/>
      <c r="AY170" s="2170"/>
      <c r="AZ170" s="2170"/>
      <c r="BA170" s="2170"/>
      <c r="BB170" s="2170"/>
      <c r="BC170" s="2170"/>
      <c r="BD170" s="2171"/>
      <c r="BE170" s="1213"/>
    </row>
    <row r="171" spans="1:57" ht="15.75" customHeight="1">
      <c r="A171" s="1207"/>
      <c r="B171" s="2169" t="s">
        <v>1926</v>
      </c>
      <c r="C171" s="2170"/>
      <c r="D171" s="2170"/>
      <c r="E171" s="2170"/>
      <c r="F171" s="2170"/>
      <c r="G171" s="2170"/>
      <c r="H171" s="2170"/>
      <c r="I171" s="2170"/>
      <c r="J171" s="2170"/>
      <c r="K171" s="2170"/>
      <c r="L171" s="2170"/>
      <c r="M171" s="2170"/>
      <c r="N171" s="2170"/>
      <c r="O171" s="2170"/>
      <c r="P171" s="2170"/>
      <c r="Q171" s="2170"/>
      <c r="R171" s="2170"/>
      <c r="S171" s="2170"/>
      <c r="T171" s="2170"/>
      <c r="U171" s="2170"/>
      <c r="V171" s="2170"/>
      <c r="W171" s="2170"/>
      <c r="X171" s="2170"/>
      <c r="Y171" s="2170"/>
      <c r="Z171" s="2170"/>
      <c r="AA171" s="2170"/>
      <c r="AB171" s="2170"/>
      <c r="AC171" s="2170"/>
      <c r="AD171" s="2170"/>
      <c r="AE171" s="2170"/>
      <c r="AF171" s="2170"/>
      <c r="AG171" s="2170"/>
      <c r="AH171" s="2170"/>
      <c r="AI171" s="2170"/>
      <c r="AJ171" s="2170"/>
      <c r="AK171" s="2170"/>
      <c r="AL171" s="2170"/>
      <c r="AM171" s="2170"/>
      <c r="AN171" s="2170"/>
      <c r="AO171" s="2170"/>
      <c r="AP171" s="2170"/>
      <c r="AQ171" s="2170"/>
      <c r="AR171" s="2170"/>
      <c r="AS171" s="2170"/>
      <c r="AT171" s="2170"/>
      <c r="AU171" s="2170"/>
      <c r="AV171" s="2170"/>
      <c r="AW171" s="2170"/>
      <c r="AX171" s="2170"/>
      <c r="AY171" s="2170"/>
      <c r="AZ171" s="2170"/>
      <c r="BA171" s="2170"/>
      <c r="BB171" s="2170"/>
      <c r="BC171" s="2170"/>
      <c r="BD171" s="217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2" t="s">
        <v>1927</v>
      </c>
      <c r="C173" s="2173"/>
      <c r="D173" s="2173"/>
      <c r="E173" s="2173"/>
      <c r="F173" s="2173"/>
      <c r="G173" s="2173"/>
      <c r="H173" s="2173"/>
      <c r="I173" s="2173"/>
      <c r="J173" s="2173"/>
      <c r="K173" s="2173"/>
      <c r="L173" s="2173"/>
      <c r="M173" s="2173"/>
      <c r="N173" s="2173"/>
      <c r="O173" s="2173"/>
      <c r="P173" s="2173"/>
      <c r="Q173" s="2173"/>
      <c r="R173" s="2173"/>
      <c r="S173" s="2173"/>
      <c r="T173" s="2173"/>
      <c r="U173" s="2173"/>
      <c r="V173" s="2173"/>
      <c r="W173" s="2173"/>
      <c r="X173" s="2173"/>
      <c r="Y173" s="2173"/>
      <c r="Z173" s="2173"/>
      <c r="AA173" s="2173"/>
      <c r="AB173" s="2173"/>
      <c r="AC173" s="2173"/>
      <c r="AD173" s="2173"/>
      <c r="AE173" s="2173"/>
      <c r="AF173" s="2173"/>
      <c r="AG173" s="2173"/>
      <c r="AH173" s="2173"/>
      <c r="AI173" s="2173"/>
      <c r="AJ173" s="2173"/>
      <c r="AK173" s="2173"/>
      <c r="AL173" s="2173"/>
      <c r="AM173" s="2173"/>
      <c r="AN173" s="2173"/>
      <c r="AO173" s="2173"/>
      <c r="AP173" s="2173"/>
      <c r="AQ173" s="2173"/>
      <c r="AR173" s="2173"/>
      <c r="AS173" s="2173"/>
      <c r="AT173" s="2173"/>
      <c r="AU173" s="2173"/>
      <c r="AV173" s="2173"/>
      <c r="AW173" s="2173"/>
      <c r="AX173" s="2173"/>
      <c r="AY173" s="2173"/>
      <c r="AZ173" s="2173"/>
      <c r="BA173" s="2173"/>
      <c r="BB173" s="2173"/>
      <c r="BC173" s="2173"/>
      <c r="BD173" s="217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5" t="s">
        <v>1929</v>
      </c>
      <c r="I177" s="2175"/>
      <c r="J177" s="2175"/>
      <c r="K177" s="2175"/>
      <c r="L177" s="2175"/>
      <c r="M177" s="2175"/>
      <c r="N177" s="2175"/>
      <c r="O177" s="2175"/>
      <c r="P177" s="2175"/>
      <c r="Q177" s="2175"/>
      <c r="R177" s="2175"/>
      <c r="S177" s="2175"/>
      <c r="T177" s="2175"/>
      <c r="U177" s="2175"/>
      <c r="V177" s="2175"/>
      <c r="W177" s="2175"/>
      <c r="X177" s="2175"/>
      <c r="Y177" s="2175"/>
      <c r="Z177" s="2175"/>
      <c r="AA177" s="2175"/>
      <c r="AB177" s="2175"/>
      <c r="AC177" s="2175"/>
      <c r="AD177" s="2175"/>
      <c r="AE177" s="2175"/>
      <c r="AF177" s="2175"/>
      <c r="AG177" s="2175"/>
      <c r="AH177" s="2175"/>
      <c r="AI177" s="2175"/>
      <c r="AJ177" s="2175"/>
      <c r="AK177" s="2175"/>
      <c r="AL177" s="2175"/>
      <c r="AM177" s="2175"/>
      <c r="AN177" s="2175"/>
      <c r="AO177" s="2175"/>
      <c r="AP177" s="2175"/>
      <c r="AQ177" s="2175"/>
      <c r="AR177" s="2175"/>
      <c r="AS177" s="2175"/>
      <c r="AT177" s="2175"/>
      <c r="AU177" s="2175"/>
      <c r="AV177" s="2175"/>
      <c r="AW177" s="2175"/>
      <c r="AX177" s="2175"/>
      <c r="AY177" s="217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0" t="s">
        <v>2606</v>
      </c>
      <c r="I179" s="2160"/>
      <c r="J179" s="2160"/>
      <c r="K179" s="2160"/>
      <c r="L179" s="2160"/>
      <c r="M179" s="2160"/>
      <c r="N179" s="2160"/>
      <c r="O179" s="2160"/>
      <c r="P179" s="2160"/>
      <c r="Q179" s="2160"/>
      <c r="R179" s="2160"/>
      <c r="S179" s="2160"/>
      <c r="T179" s="2160"/>
      <c r="U179" s="2160"/>
      <c r="V179" s="2160"/>
      <c r="W179" s="2160"/>
      <c r="X179" s="2160"/>
      <c r="Y179" s="2160"/>
      <c r="Z179" s="2160"/>
      <c r="AA179" s="2160"/>
      <c r="AB179" s="2160"/>
      <c r="AC179" s="2160"/>
      <c r="AD179" s="2160"/>
      <c r="AE179" s="2160"/>
      <c r="AF179" s="2160"/>
      <c r="AG179" s="2160"/>
      <c r="AH179" s="2160"/>
      <c r="AI179" s="2160"/>
      <c r="AJ179" s="2160"/>
      <c r="AK179" s="2160"/>
      <c r="AL179" s="2160"/>
      <c r="AM179" s="2160"/>
      <c r="AN179" s="2160"/>
      <c r="AO179" s="2160"/>
      <c r="AP179" s="2160"/>
      <c r="AQ179" s="2160"/>
      <c r="AR179" s="2160"/>
      <c r="AS179" s="2160"/>
      <c r="AT179" s="2160"/>
      <c r="AU179" s="2160"/>
      <c r="AV179" s="2160"/>
      <c r="AW179" s="2160"/>
      <c r="AX179" s="2160"/>
      <c r="AY179" s="2160"/>
      <c r="AZ179" s="2160"/>
      <c r="BA179" s="1207"/>
      <c r="BB179" s="1207"/>
      <c r="BC179" s="1207"/>
      <c r="BD179" s="1213"/>
      <c r="BE179" s="1213"/>
    </row>
    <row r="180" spans="1:57" ht="15.75" customHeight="1">
      <c r="A180" s="1207"/>
      <c r="B180" s="1206"/>
      <c r="C180" s="1207"/>
      <c r="D180" s="1207"/>
      <c r="E180" s="1207"/>
      <c r="F180" s="1207"/>
      <c r="G180" s="1207"/>
      <c r="H180" s="2160"/>
      <c r="I180" s="2160"/>
      <c r="J180" s="2160"/>
      <c r="K180" s="2160"/>
      <c r="L180" s="2160"/>
      <c r="M180" s="2160"/>
      <c r="N180" s="2160"/>
      <c r="O180" s="2160"/>
      <c r="P180" s="2160"/>
      <c r="Q180" s="2160"/>
      <c r="R180" s="2160"/>
      <c r="S180" s="2160"/>
      <c r="T180" s="2160"/>
      <c r="U180" s="2160"/>
      <c r="V180" s="2160"/>
      <c r="W180" s="2160"/>
      <c r="X180" s="2160"/>
      <c r="Y180" s="2160"/>
      <c r="Z180" s="2160"/>
      <c r="AA180" s="2160"/>
      <c r="AB180" s="2160"/>
      <c r="AC180" s="2160"/>
      <c r="AD180" s="2160"/>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1207"/>
      <c r="BB180" s="1207"/>
      <c r="BC180" s="1207"/>
      <c r="BD180" s="1213"/>
      <c r="BE180" s="1213"/>
    </row>
    <row r="181" spans="1:57" ht="15.75" customHeight="1">
      <c r="A181" s="1207"/>
      <c r="B181" s="1206"/>
      <c r="C181" s="1207"/>
      <c r="D181" s="1207"/>
      <c r="E181" s="1207"/>
      <c r="F181" s="1207"/>
      <c r="G181" s="1207"/>
      <c r="H181" s="2160"/>
      <c r="I181" s="2160"/>
      <c r="J181" s="2160"/>
      <c r="K181" s="2160"/>
      <c r="L181" s="2160"/>
      <c r="M181" s="2160"/>
      <c r="N181" s="2160"/>
      <c r="O181" s="2160"/>
      <c r="P181" s="2160"/>
      <c r="Q181" s="2160"/>
      <c r="R181" s="2160"/>
      <c r="S181" s="2160"/>
      <c r="T181" s="2160"/>
      <c r="U181" s="2160"/>
      <c r="V181" s="2160"/>
      <c r="W181" s="2160"/>
      <c r="X181" s="2160"/>
      <c r="Y181" s="2160"/>
      <c r="Z181" s="2160"/>
      <c r="AA181" s="2160"/>
      <c r="AB181" s="2160"/>
      <c r="AC181" s="2160"/>
      <c r="AD181" s="2160"/>
      <c r="AE181" s="2160"/>
      <c r="AF181" s="2160"/>
      <c r="AG181" s="2160"/>
      <c r="AH181" s="2160"/>
      <c r="AI181" s="2160"/>
      <c r="AJ181" s="2160"/>
      <c r="AK181" s="2160"/>
      <c r="AL181" s="2160"/>
      <c r="AM181" s="2160"/>
      <c r="AN181" s="2160"/>
      <c r="AO181" s="2160"/>
      <c r="AP181" s="2160"/>
      <c r="AQ181" s="2160"/>
      <c r="AR181" s="2160"/>
      <c r="AS181" s="2160"/>
      <c r="AT181" s="2160"/>
      <c r="AU181" s="2160"/>
      <c r="AV181" s="2160"/>
      <c r="AW181" s="2160"/>
      <c r="AX181" s="2160"/>
      <c r="AY181" s="2160"/>
      <c r="AZ181" s="2160"/>
      <c r="BA181" s="1207"/>
      <c r="BB181" s="1207"/>
      <c r="BC181" s="1207"/>
      <c r="BD181" s="1213"/>
      <c r="BE181" s="1213"/>
    </row>
    <row r="182" spans="1:57" ht="15.75" customHeight="1">
      <c r="A182" s="1207"/>
      <c r="B182" s="1206"/>
      <c r="C182" s="1207"/>
      <c r="D182" s="1207"/>
      <c r="E182" s="1207"/>
      <c r="F182" s="1207"/>
      <c r="G182" s="1207"/>
      <c r="H182" s="2160"/>
      <c r="I182" s="2160"/>
      <c r="J182" s="2160"/>
      <c r="K182" s="2160"/>
      <c r="L182" s="2160"/>
      <c r="M182" s="2160"/>
      <c r="N182" s="2160"/>
      <c r="O182" s="2160"/>
      <c r="P182" s="2160"/>
      <c r="Q182" s="2160"/>
      <c r="R182" s="2160"/>
      <c r="S182" s="2160"/>
      <c r="T182" s="2160"/>
      <c r="U182" s="2160"/>
      <c r="V182" s="2160"/>
      <c r="W182" s="2160"/>
      <c r="X182" s="2160"/>
      <c r="Y182" s="2160"/>
      <c r="Z182" s="2160"/>
      <c r="AA182" s="2160"/>
      <c r="AB182" s="2160"/>
      <c r="AC182" s="2160"/>
      <c r="AD182" s="2160"/>
      <c r="AE182" s="2160"/>
      <c r="AF182" s="2160"/>
      <c r="AG182" s="2160"/>
      <c r="AH182" s="2160"/>
      <c r="AI182" s="2160"/>
      <c r="AJ182" s="2160"/>
      <c r="AK182" s="2160"/>
      <c r="AL182" s="2160"/>
      <c r="AM182" s="2160"/>
      <c r="AN182" s="2160"/>
      <c r="AO182" s="2160"/>
      <c r="AP182" s="2160"/>
      <c r="AQ182" s="2160"/>
      <c r="AR182" s="2160"/>
      <c r="AS182" s="2160"/>
      <c r="AT182" s="2160"/>
      <c r="AU182" s="2160"/>
      <c r="AV182" s="2160"/>
      <c r="AW182" s="2160"/>
      <c r="AX182" s="2160"/>
      <c r="AY182" s="2160"/>
      <c r="AZ182" s="216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1" t="s">
        <v>1930</v>
      </c>
      <c r="I184" s="2161"/>
      <c r="J184" s="2161"/>
      <c r="K184" s="2161"/>
      <c r="L184" s="2161"/>
      <c r="M184" s="2161"/>
      <c r="N184" s="2161"/>
      <c r="O184" s="2161"/>
      <c r="P184" s="2161"/>
      <c r="Q184" s="2161"/>
      <c r="R184" s="2161"/>
      <c r="S184" s="2161"/>
      <c r="T184" s="2161"/>
      <c r="U184" s="2161"/>
      <c r="V184" s="2161"/>
      <c r="W184" s="2161"/>
      <c r="X184" s="2161"/>
      <c r="Y184" s="2161"/>
      <c r="Z184" s="2161"/>
      <c r="AA184" s="2161"/>
      <c r="AB184" s="2161"/>
      <c r="AC184" s="2161"/>
      <c r="AD184" s="2161"/>
      <c r="AE184" s="2161"/>
      <c r="AF184" s="2161"/>
      <c r="AG184" s="2161"/>
      <c r="AH184" s="2161"/>
      <c r="AI184" s="2161"/>
      <c r="AJ184" s="2161"/>
      <c r="AK184" s="2161"/>
      <c r="AL184" s="2161"/>
      <c r="AM184" s="2161"/>
      <c r="AN184" s="2161"/>
      <c r="AO184" s="2161"/>
      <c r="AP184" s="2161"/>
      <c r="AQ184" s="2161"/>
      <c r="AR184" s="2161"/>
      <c r="AS184" s="2161"/>
      <c r="AT184" s="2161"/>
      <c r="AU184" s="2161"/>
      <c r="AV184" s="216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1" t="s">
        <v>1931</v>
      </c>
      <c r="I186" s="2151"/>
      <c r="J186" s="2151"/>
      <c r="K186" s="2151"/>
      <c r="L186" s="1222"/>
      <c r="M186" s="1222"/>
      <c r="N186" s="1222"/>
      <c r="O186" s="1222"/>
      <c r="P186" s="1222"/>
      <c r="Q186" s="1222"/>
      <c r="R186" s="1222"/>
      <c r="S186" s="2162"/>
      <c r="T186" s="2158"/>
      <c r="U186" s="2158"/>
      <c r="V186" s="2158"/>
      <c r="W186" s="2158"/>
      <c r="X186" s="2158"/>
      <c r="Y186" s="2158"/>
      <c r="Z186" s="2158"/>
      <c r="AA186" s="2158"/>
      <c r="AB186" s="2158"/>
      <c r="AC186" s="2158"/>
      <c r="AD186" s="2158"/>
      <c r="AE186" s="2158"/>
      <c r="AF186" s="2158"/>
      <c r="AG186" s="2158"/>
      <c r="AH186" s="2158"/>
      <c r="AI186" s="2158"/>
      <c r="AJ186" s="215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1" t="s">
        <v>1932</v>
      </c>
      <c r="I188" s="2151"/>
      <c r="J188" s="2151"/>
      <c r="K188" s="1255"/>
      <c r="L188" s="1222"/>
      <c r="M188" s="1222"/>
      <c r="N188" s="1222"/>
      <c r="O188" s="1222"/>
      <c r="P188" s="1222"/>
      <c r="Q188" s="1222"/>
      <c r="R188" s="1222"/>
      <c r="S188" s="2152"/>
      <c r="T188" s="2153"/>
      <c r="U188" s="2153"/>
      <c r="V188" s="2153"/>
      <c r="W188" s="2153"/>
      <c r="X188" s="2153"/>
      <c r="Y188" s="2153"/>
      <c r="Z188" s="2153"/>
      <c r="AA188" s="2153"/>
      <c r="AB188" s="2153"/>
      <c r="AC188" s="2153"/>
      <c r="AD188" s="2153"/>
      <c r="AE188" s="2153"/>
      <c r="AF188" s="2153"/>
      <c r="AG188" s="2153"/>
      <c r="AH188" s="2153"/>
      <c r="AI188" s="2153"/>
      <c r="AJ188" s="215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1" t="s">
        <v>445</v>
      </c>
      <c r="I190" s="2151"/>
      <c r="J190" s="1255"/>
      <c r="K190" s="1255"/>
      <c r="L190" s="1222"/>
      <c r="M190" s="1222"/>
      <c r="N190" s="1222"/>
      <c r="O190" s="1222"/>
      <c r="P190" s="1222"/>
      <c r="Q190" s="1222"/>
      <c r="R190" s="1222"/>
      <c r="S190" s="2152"/>
      <c r="T190" s="2153"/>
      <c r="U190" s="2153"/>
      <c r="V190" s="2153"/>
      <c r="W190" s="2153"/>
      <c r="X190" s="2153"/>
      <c r="Y190" s="2153"/>
      <c r="Z190" s="2153"/>
      <c r="AA190" s="2153"/>
      <c r="AB190" s="2153"/>
      <c r="AC190" s="2153"/>
      <c r="AD190" s="2153"/>
      <c r="AE190" s="2153"/>
      <c r="AF190" s="2153"/>
      <c r="AG190" s="2153"/>
      <c r="AH190" s="2153"/>
      <c r="AI190" s="2153"/>
      <c r="AJ190" s="215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5" t="s">
        <v>1933</v>
      </c>
      <c r="I192" s="2155"/>
      <c r="J192" s="2155"/>
      <c r="K192" s="2155"/>
      <c r="L192" s="2155"/>
      <c r="M192" s="2155"/>
      <c r="N192" s="2155"/>
      <c r="O192" s="2155"/>
      <c r="P192" s="1222"/>
      <c r="Q192" s="1222"/>
      <c r="R192" s="1222"/>
      <c r="S192" s="2152"/>
      <c r="T192" s="2153"/>
      <c r="U192" s="2153"/>
      <c r="V192" s="2153"/>
      <c r="W192" s="2153"/>
      <c r="X192" s="2153"/>
      <c r="Y192" s="2153"/>
      <c r="Z192" s="2153"/>
      <c r="AA192" s="2153"/>
      <c r="AB192" s="2153"/>
      <c r="AC192" s="2153"/>
      <c r="AD192" s="2153"/>
      <c r="AE192" s="2153"/>
      <c r="AF192" s="2153"/>
      <c r="AG192" s="2153"/>
      <c r="AH192" s="2153"/>
      <c r="AI192" s="2153"/>
      <c r="AJ192" s="215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6" t="s">
        <v>1934</v>
      </c>
      <c r="I194" s="2156"/>
      <c r="J194" s="1222"/>
      <c r="K194" s="1222"/>
      <c r="L194" s="1222"/>
      <c r="M194" s="1222"/>
      <c r="N194" s="1222"/>
      <c r="O194" s="1222"/>
      <c r="P194" s="1222"/>
      <c r="Q194" s="1222"/>
      <c r="R194" s="1222"/>
      <c r="S194" s="2157"/>
      <c r="T194" s="2158"/>
      <c r="U194" s="2158"/>
      <c r="V194" s="2158"/>
      <c r="W194" s="2158"/>
      <c r="X194" s="2158"/>
      <c r="Y194" s="2158"/>
      <c r="Z194" s="2158"/>
      <c r="AA194" s="2158"/>
      <c r="AB194" s="2158"/>
      <c r="AC194" s="2158"/>
      <c r="AD194" s="2158"/>
      <c r="AE194" s="2158"/>
      <c r="AF194" s="2158"/>
      <c r="AG194" s="2158"/>
      <c r="AH194" s="2158"/>
      <c r="AI194" s="2158"/>
      <c r="AJ194" s="215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13" zoomScale="85" zoomScaleNormal="85" zoomScaleSheetLayoutView="100" workbookViewId="0">
      <selection activeCell="AB54" sqref="AB54:AF54"/>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1" t="s">
        <v>1444</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c r="AN1" s="2521"/>
    </row>
    <row r="2" spans="1:40" ht="12.95" customHeight="1" thickBot="1">
      <c r="A2" s="252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01" t="str">
        <f xml:space="preserve"> IF(T25=100%,'Sources and Basis Breakdown'!G2,'Sources and Basis Breakdown'!F2)</f>
        <v>30% PVC for New Const/
Rehabilitation
NON-DDA/
NON-QCT Building(s)</v>
      </c>
      <c r="U7" s="2501"/>
      <c r="V7" s="2501"/>
      <c r="W7" s="2501"/>
      <c r="X7" s="2501"/>
      <c r="Y7" s="2501" t="str">
        <f>IF(T25=100%," ",'Sources and Basis Breakdown'!G2)</f>
        <v xml:space="preserve"> </v>
      </c>
      <c r="Z7" s="2501"/>
      <c r="AA7" s="2501"/>
      <c r="AB7" s="2501"/>
      <c r="AC7" s="2501"/>
      <c r="AD7" s="2501" t="str">
        <f xml:space="preserve"> IF(T25=100%, 'Sources and Basis Breakdown'!J2,'Sources and Basis Breakdown'!I2)</f>
        <v>30% PVC for Acquisition
NON-DDA/
NON-QCT Building(s)</v>
      </c>
      <c r="AE7" s="2501"/>
      <c r="AF7" s="2501"/>
      <c r="AG7" s="2501"/>
      <c r="AH7" s="2501"/>
      <c r="AI7" s="2501" t="str">
        <f>IF(T25=100%," ",'Sources and Basis Breakdown'!J2)</f>
        <v xml:space="preserve"> </v>
      </c>
      <c r="AJ7" s="2501"/>
      <c r="AK7" s="2501"/>
      <c r="AL7" s="2501"/>
      <c r="AM7" s="2501"/>
    </row>
    <row r="8" spans="1:40" ht="12.95" customHeight="1">
      <c r="B8" s="439"/>
      <c r="T8" s="2501"/>
      <c r="U8" s="2501"/>
      <c r="V8" s="2501"/>
      <c r="W8" s="2501"/>
      <c r="X8" s="2501"/>
      <c r="Y8" s="2501"/>
      <c r="Z8" s="2501"/>
      <c r="AA8" s="2501"/>
      <c r="AB8" s="2501"/>
      <c r="AC8" s="2501"/>
      <c r="AD8" s="2501"/>
      <c r="AE8" s="2501"/>
      <c r="AF8" s="2501"/>
      <c r="AG8" s="2501"/>
      <c r="AH8" s="2501"/>
      <c r="AI8" s="2501"/>
      <c r="AJ8" s="2501"/>
      <c r="AK8" s="2501"/>
      <c r="AL8" s="2501"/>
      <c r="AM8" s="2501"/>
    </row>
    <row r="9" spans="1:40" ht="12.95" customHeight="1">
      <c r="B9" s="439"/>
      <c r="T9" s="2501"/>
      <c r="U9" s="2501"/>
      <c r="V9" s="2501"/>
      <c r="W9" s="2501"/>
      <c r="X9" s="2501"/>
      <c r="Y9" s="2501"/>
      <c r="Z9" s="2501"/>
      <c r="AA9" s="2501"/>
      <c r="AB9" s="2501"/>
      <c r="AC9" s="2501"/>
      <c r="AD9" s="2501"/>
      <c r="AE9" s="2501"/>
      <c r="AF9" s="2501"/>
      <c r="AG9" s="2501"/>
      <c r="AH9" s="2501"/>
      <c r="AI9" s="2501"/>
      <c r="AJ9" s="2501"/>
      <c r="AK9" s="2501"/>
      <c r="AL9" s="2501"/>
      <c r="AM9" s="2501"/>
    </row>
    <row r="10" spans="1:40" ht="12.95" customHeight="1">
      <c r="B10" s="440"/>
      <c r="C10" s="441"/>
      <c r="D10" s="441"/>
      <c r="E10" s="441"/>
      <c r="F10" s="441"/>
      <c r="G10" s="441"/>
      <c r="H10" s="441"/>
      <c r="I10" s="441"/>
      <c r="J10" s="441"/>
      <c r="K10" s="441"/>
      <c r="L10" s="441"/>
      <c r="M10" s="441"/>
      <c r="N10" s="441"/>
      <c r="O10" s="441"/>
      <c r="P10" s="441"/>
      <c r="Q10" s="441"/>
      <c r="R10" s="441"/>
      <c r="S10" s="441"/>
      <c r="T10" s="2501"/>
      <c r="U10" s="2501"/>
      <c r="V10" s="2501"/>
      <c r="W10" s="2501"/>
      <c r="X10" s="2501"/>
      <c r="Y10" s="2501"/>
      <c r="Z10" s="2501"/>
      <c r="AA10" s="2501"/>
      <c r="AB10" s="2501"/>
      <c r="AC10" s="2501"/>
      <c r="AD10" s="2501"/>
      <c r="AE10" s="2501"/>
      <c r="AF10" s="2501"/>
      <c r="AG10" s="2501"/>
      <c r="AH10" s="2501"/>
      <c r="AI10" s="2501"/>
      <c r="AJ10" s="2501"/>
      <c r="AK10" s="2501"/>
      <c r="AL10" s="2501"/>
      <c r="AM10" s="2501"/>
    </row>
    <row r="11" spans="1:40" ht="12.95" customHeight="1">
      <c r="B11" s="2484" t="s">
        <v>377</v>
      </c>
      <c r="C11" s="2485"/>
      <c r="D11" s="2485"/>
      <c r="E11" s="2485"/>
      <c r="F11" s="2485"/>
      <c r="G11" s="2485"/>
      <c r="H11" s="2485"/>
      <c r="I11" s="2485"/>
      <c r="J11" s="2485"/>
      <c r="K11" s="2485"/>
      <c r="L11" s="2485"/>
      <c r="M11" s="2485"/>
      <c r="N11" s="2485"/>
      <c r="O11" s="2485"/>
      <c r="P11" s="2485"/>
      <c r="Q11" s="2485"/>
      <c r="R11" s="2485"/>
      <c r="S11" s="2486"/>
      <c r="T11" s="2523">
        <f>IF('Sources and Basis Breakdown'!F107=0,'Sources and Basis Breakdown'!E107,'Sources and Basis Breakdown'!F107)</f>
        <v>9572224.7719740011</v>
      </c>
      <c r="U11" s="2524"/>
      <c r="V11" s="2524"/>
      <c r="W11" s="2524"/>
      <c r="X11" s="2524"/>
      <c r="Y11" s="2523">
        <f>IF(Y7=" ",0,IF('Sources and Basis Breakdown'!G107+'Sources and Basis Breakdown'!F107='Sources and Basis Breakdown'!E107,'Sources and Basis Breakdown'!G107,0))</f>
        <v>0</v>
      </c>
      <c r="Z11" s="2524"/>
      <c r="AA11" s="2524"/>
      <c r="AB11" s="2524"/>
      <c r="AC11" s="2524"/>
      <c r="AD11" s="2524">
        <f>IF('Sources and Basis Breakdown'!I107=0,'Sources and Basis Breakdown'!H107,'Sources and Basis Breakdown'!I107)</f>
        <v>34334853</v>
      </c>
      <c r="AE11" s="2524"/>
      <c r="AF11" s="2524"/>
      <c r="AG11" s="2524"/>
      <c r="AH11" s="2524"/>
      <c r="AI11" s="2524">
        <f>IF(Y7=" ",0,IF('Sources and Basis Breakdown'!I107+'Sources and Basis Breakdown'!J107='Sources and Basis Breakdown'!H107,'Sources and Basis Breakdown'!J107,0))</f>
        <v>0</v>
      </c>
      <c r="AJ11" s="2524"/>
      <c r="AK11" s="2524"/>
      <c r="AL11" s="2524"/>
      <c r="AM11" s="2524"/>
    </row>
    <row r="12" spans="1:40" ht="12.95" customHeight="1">
      <c r="B12" s="2525" t="s">
        <v>507</v>
      </c>
      <c r="C12" s="1279"/>
      <c r="D12" s="1279"/>
      <c r="E12" s="1279"/>
      <c r="F12" s="1279"/>
      <c r="G12" s="1279"/>
      <c r="H12" s="1279"/>
      <c r="I12" s="1279"/>
      <c r="J12" s="1279"/>
      <c r="K12" s="1279"/>
      <c r="L12" s="1279"/>
      <c r="M12" s="1279"/>
      <c r="N12" s="1279"/>
      <c r="O12" s="1279"/>
      <c r="P12" s="1279"/>
      <c r="Q12" s="1279"/>
      <c r="R12" s="1279"/>
      <c r="S12" s="2526"/>
      <c r="T12" s="2516"/>
      <c r="U12" s="2517"/>
      <c r="V12" s="2517"/>
      <c r="W12" s="2517"/>
      <c r="X12" s="2518"/>
      <c r="Y12" s="2516"/>
      <c r="Z12" s="2517"/>
      <c r="AA12" s="2517"/>
      <c r="AB12" s="2517"/>
      <c r="AC12" s="2518"/>
      <c r="AD12" s="2516"/>
      <c r="AE12" s="2517"/>
      <c r="AF12" s="2517"/>
      <c r="AG12" s="2517"/>
      <c r="AH12" s="2518"/>
      <c r="AI12" s="2516"/>
      <c r="AJ12" s="2517"/>
      <c r="AK12" s="2517"/>
      <c r="AL12" s="2517"/>
      <c r="AM12" s="2518"/>
    </row>
    <row r="13" spans="1:40" ht="12.95" customHeight="1">
      <c r="B13" s="468"/>
      <c r="C13" s="2527" t="s">
        <v>508</v>
      </c>
      <c r="D13" s="2527"/>
      <c r="E13" s="2527"/>
      <c r="F13" s="2527"/>
      <c r="G13" s="2527"/>
      <c r="H13" s="2527"/>
      <c r="I13" s="2527"/>
      <c r="J13" s="2527"/>
      <c r="K13" s="2527"/>
      <c r="L13" s="2527"/>
      <c r="M13" s="2527"/>
      <c r="N13" s="2527"/>
      <c r="O13" s="2527"/>
      <c r="P13" s="2527"/>
      <c r="Q13" s="2527"/>
      <c r="R13" s="2527"/>
      <c r="S13" s="2528"/>
      <c r="T13" s="2519"/>
      <c r="U13" s="2520"/>
      <c r="V13" s="2520"/>
      <c r="W13" s="2520"/>
      <c r="X13" s="2520"/>
      <c r="Y13" s="2519"/>
      <c r="Z13" s="2520"/>
      <c r="AA13" s="2520"/>
      <c r="AB13" s="2520"/>
      <c r="AC13" s="2520"/>
      <c r="AD13" s="2520"/>
      <c r="AE13" s="2520"/>
      <c r="AF13" s="2520"/>
      <c r="AG13" s="2520"/>
      <c r="AH13" s="2520"/>
      <c r="AI13" s="2520"/>
      <c r="AJ13" s="2520"/>
      <c r="AK13" s="2520"/>
      <c r="AL13" s="2520"/>
      <c r="AM13" s="2520"/>
    </row>
    <row r="14" spans="1:40" ht="12.95" customHeight="1">
      <c r="B14" s="468"/>
      <c r="C14" s="2527" t="s">
        <v>509</v>
      </c>
      <c r="D14" s="2527"/>
      <c r="E14" s="2527"/>
      <c r="F14" s="2527"/>
      <c r="G14" s="2527"/>
      <c r="H14" s="2527"/>
      <c r="I14" s="2527"/>
      <c r="J14" s="2527"/>
      <c r="K14" s="2527"/>
      <c r="L14" s="2527"/>
      <c r="M14" s="2527"/>
      <c r="N14" s="2527"/>
      <c r="O14" s="2527"/>
      <c r="P14" s="2527"/>
      <c r="Q14" s="2527"/>
      <c r="R14" s="2527"/>
      <c r="S14" s="2528"/>
      <c r="T14" s="2509"/>
      <c r="U14" s="2510"/>
      <c r="V14" s="2510"/>
      <c r="W14" s="2510"/>
      <c r="X14" s="2510"/>
      <c r="Y14" s="2509"/>
      <c r="Z14" s="2510"/>
      <c r="AA14" s="2510"/>
      <c r="AB14" s="2510"/>
      <c r="AC14" s="2510"/>
      <c r="AD14" s="2510"/>
      <c r="AE14" s="2510"/>
      <c r="AF14" s="2510"/>
      <c r="AG14" s="2510"/>
      <c r="AH14" s="2510"/>
      <c r="AI14" s="2510"/>
      <c r="AJ14" s="2510"/>
      <c r="AK14" s="2510"/>
      <c r="AL14" s="2510"/>
      <c r="AM14" s="2510"/>
    </row>
    <row r="15" spans="1:40" ht="12.95" customHeight="1">
      <c r="B15" s="468"/>
      <c r="C15" s="2527" t="s">
        <v>510</v>
      </c>
      <c r="D15" s="2527"/>
      <c r="E15" s="2527"/>
      <c r="F15" s="2527"/>
      <c r="G15" s="2527"/>
      <c r="H15" s="2527"/>
      <c r="I15" s="2527"/>
      <c r="J15" s="2527"/>
      <c r="K15" s="2527"/>
      <c r="L15" s="2527"/>
      <c r="M15" s="2527"/>
      <c r="N15" s="2527"/>
      <c r="O15" s="2527"/>
      <c r="P15" s="2527"/>
      <c r="Q15" s="2527"/>
      <c r="R15" s="2527"/>
      <c r="S15" s="2528"/>
      <c r="T15" s="2509"/>
      <c r="U15" s="2510"/>
      <c r="V15" s="2510"/>
      <c r="W15" s="2510"/>
      <c r="X15" s="2510"/>
      <c r="Y15" s="2509"/>
      <c r="Z15" s="2510"/>
      <c r="AA15" s="2510"/>
      <c r="AB15" s="2510"/>
      <c r="AC15" s="2510"/>
      <c r="AD15" s="2510"/>
      <c r="AE15" s="2510"/>
      <c r="AF15" s="2510"/>
      <c r="AG15" s="2510"/>
      <c r="AH15" s="2510"/>
      <c r="AI15" s="2510"/>
      <c r="AJ15" s="2510"/>
      <c r="AK15" s="2510"/>
      <c r="AL15" s="2510"/>
      <c r="AM15" s="2510"/>
    </row>
    <row r="16" spans="1:40" ht="12.95" customHeight="1">
      <c r="B16" s="468"/>
      <c r="C16" s="2527" t="s">
        <v>830</v>
      </c>
      <c r="D16" s="2527"/>
      <c r="E16" s="2527"/>
      <c r="F16" s="2527"/>
      <c r="G16" s="2527"/>
      <c r="H16" s="2527"/>
      <c r="I16" s="2527"/>
      <c r="J16" s="2527"/>
      <c r="K16" s="2527"/>
      <c r="L16" s="2527"/>
      <c r="M16" s="2527"/>
      <c r="N16" s="2527"/>
      <c r="O16" s="2527"/>
      <c r="P16" s="2527"/>
      <c r="Q16" s="2527"/>
      <c r="R16" s="2527"/>
      <c r="S16" s="2528"/>
      <c r="T16" s="2509"/>
      <c r="U16" s="2510"/>
      <c r="V16" s="2510"/>
      <c r="W16" s="2510"/>
      <c r="X16" s="2510"/>
      <c r="Y16" s="2509"/>
      <c r="Z16" s="2510"/>
      <c r="AA16" s="2510"/>
      <c r="AB16" s="2510"/>
      <c r="AC16" s="2510"/>
      <c r="AD16" s="2510"/>
      <c r="AE16" s="2510"/>
      <c r="AF16" s="2510"/>
      <c r="AG16" s="2510"/>
      <c r="AH16" s="2510"/>
      <c r="AI16" s="2510"/>
      <c r="AJ16" s="2510"/>
      <c r="AK16" s="2510"/>
      <c r="AL16" s="2510"/>
      <c r="AM16" s="2510"/>
    </row>
    <row r="17" spans="1:40" ht="12.95" customHeight="1">
      <c r="B17" s="468"/>
      <c r="C17" s="2527" t="s">
        <v>511</v>
      </c>
      <c r="D17" s="2527"/>
      <c r="E17" s="2527"/>
      <c r="F17" s="2527"/>
      <c r="G17" s="2527"/>
      <c r="H17" s="2527"/>
      <c r="I17" s="2527"/>
      <c r="J17" s="2527"/>
      <c r="K17" s="2527"/>
      <c r="L17" s="2527"/>
      <c r="M17" s="2527"/>
      <c r="N17" s="2527"/>
      <c r="O17" s="2527"/>
      <c r="P17" s="2527"/>
      <c r="Q17" s="2527"/>
      <c r="R17" s="2527"/>
      <c r="S17" s="2528"/>
      <c r="T17" s="2509"/>
      <c r="U17" s="2510"/>
      <c r="V17" s="2510"/>
      <c r="W17" s="2510"/>
      <c r="X17" s="2510"/>
      <c r="Y17" s="2509"/>
      <c r="Z17" s="2510"/>
      <c r="AA17" s="2510"/>
      <c r="AB17" s="2510"/>
      <c r="AC17" s="2510"/>
      <c r="AD17" s="2510"/>
      <c r="AE17" s="2510"/>
      <c r="AF17" s="2510"/>
      <c r="AG17" s="2510"/>
      <c r="AH17" s="2510"/>
      <c r="AI17" s="2510"/>
      <c r="AJ17" s="2510"/>
      <c r="AK17" s="2510"/>
      <c r="AL17" s="2510"/>
      <c r="AM17" s="2510"/>
    </row>
    <row r="18" spans="1:40" ht="12.95" customHeight="1">
      <c r="A18"/>
      <c r="B18" s="1203"/>
      <c r="C18" s="1689" t="s">
        <v>1000</v>
      </c>
      <c r="D18" s="1689"/>
      <c r="E18" s="1689"/>
      <c r="F18" s="1689"/>
      <c r="G18" s="1689"/>
      <c r="H18" s="1689"/>
      <c r="I18" s="1689"/>
      <c r="J18" s="1689"/>
      <c r="K18" s="1689"/>
      <c r="L18" s="1689"/>
      <c r="M18" s="1689"/>
      <c r="N18" s="1689"/>
      <c r="O18" s="1689"/>
      <c r="P18" s="1689"/>
      <c r="Q18" s="1689"/>
      <c r="R18" s="1689"/>
      <c r="S18" s="1690"/>
      <c r="T18" s="2509"/>
      <c r="U18" s="2510"/>
      <c r="V18" s="2510"/>
      <c r="W18" s="2510"/>
      <c r="X18" s="2510"/>
      <c r="Y18" s="2509"/>
      <c r="Z18" s="2510"/>
      <c r="AA18" s="2510"/>
      <c r="AB18" s="2510"/>
      <c r="AC18" s="2510"/>
      <c r="AD18" s="2510"/>
      <c r="AE18" s="2510"/>
      <c r="AF18" s="2510"/>
      <c r="AG18" s="2510"/>
      <c r="AH18" s="2510"/>
      <c r="AI18" s="2510"/>
      <c r="AJ18" s="2510"/>
      <c r="AK18" s="2510"/>
      <c r="AL18" s="2510"/>
      <c r="AM18" s="2510"/>
    </row>
    <row r="19" spans="1:40" ht="12.95" customHeight="1">
      <c r="B19" s="1203"/>
      <c r="C19" s="1689" t="s">
        <v>1000</v>
      </c>
      <c r="D19" s="1689"/>
      <c r="E19" s="1689"/>
      <c r="F19" s="1689"/>
      <c r="G19" s="1689"/>
      <c r="H19" s="1689"/>
      <c r="I19" s="1689"/>
      <c r="J19" s="1689"/>
      <c r="K19" s="1689"/>
      <c r="L19" s="1689"/>
      <c r="M19" s="1689"/>
      <c r="N19" s="1689"/>
      <c r="O19" s="1689"/>
      <c r="P19" s="1689"/>
      <c r="Q19" s="1689"/>
      <c r="R19" s="1689"/>
      <c r="S19" s="1690"/>
      <c r="T19" s="2509"/>
      <c r="U19" s="2510"/>
      <c r="V19" s="2510"/>
      <c r="W19" s="2510"/>
      <c r="X19" s="2510"/>
      <c r="Y19" s="2509"/>
      <c r="Z19" s="2510"/>
      <c r="AA19" s="2510"/>
      <c r="AB19" s="2510"/>
      <c r="AC19" s="2510"/>
      <c r="AD19" s="2510"/>
      <c r="AE19" s="2510"/>
      <c r="AF19" s="2510"/>
      <c r="AG19" s="2510"/>
      <c r="AH19" s="2510"/>
      <c r="AI19" s="2510"/>
      <c r="AJ19" s="2510"/>
      <c r="AK19" s="2510"/>
      <c r="AL19" s="2510"/>
      <c r="AM19" s="2510"/>
    </row>
    <row r="20" spans="1:40" ht="12.95" customHeight="1">
      <c r="B20" s="2484" t="s">
        <v>512</v>
      </c>
      <c r="C20" s="2485"/>
      <c r="D20" s="2485"/>
      <c r="E20" s="2485"/>
      <c r="F20" s="2485"/>
      <c r="G20" s="2485"/>
      <c r="H20" s="2485"/>
      <c r="I20" s="2485"/>
      <c r="J20" s="2485"/>
      <c r="K20" s="2485"/>
      <c r="L20" s="2485"/>
      <c r="M20" s="2485"/>
      <c r="N20" s="2485"/>
      <c r="O20" s="2485"/>
      <c r="P20" s="2485"/>
      <c r="Q20" s="2485"/>
      <c r="R20" s="2485"/>
      <c r="S20" s="2486"/>
      <c r="T20" s="2500">
        <f>SUM(T13:X19)</f>
        <v>0</v>
      </c>
      <c r="U20" s="2478"/>
      <c r="V20" s="2478"/>
      <c r="W20" s="2478"/>
      <c r="X20" s="2478"/>
      <c r="Y20" s="2500">
        <f>SUM(Y13:AC19)</f>
        <v>0</v>
      </c>
      <c r="Z20" s="2478"/>
      <c r="AA20" s="2478"/>
      <c r="AB20" s="2478"/>
      <c r="AC20" s="2478"/>
      <c r="AD20" s="2488">
        <f>SUM(AD13:AH19)</f>
        <v>0</v>
      </c>
      <c r="AE20" s="2499"/>
      <c r="AF20" s="2499"/>
      <c r="AG20" s="2499"/>
      <c r="AH20" s="2500"/>
      <c r="AI20" s="2488">
        <f>SUM(AI13:AM19)</f>
        <v>0</v>
      </c>
      <c r="AJ20" s="2499"/>
      <c r="AK20" s="2499"/>
      <c r="AL20" s="2499"/>
      <c r="AM20" s="2500"/>
    </row>
    <row r="21" spans="1:40" ht="12.95" customHeight="1">
      <c r="B21" s="2484" t="s">
        <v>1421</v>
      </c>
      <c r="C21" s="2485"/>
      <c r="D21" s="2485"/>
      <c r="E21" s="2485"/>
      <c r="F21" s="2485"/>
      <c r="G21" s="2485"/>
      <c r="H21" s="2485"/>
      <c r="I21" s="2485"/>
      <c r="J21" s="2485"/>
      <c r="K21" s="2485"/>
      <c r="L21" s="2485"/>
      <c r="M21" s="2485"/>
      <c r="N21" s="2485"/>
      <c r="O21" s="2485"/>
      <c r="P21" s="2485"/>
      <c r="Q21" s="2485"/>
      <c r="R21" s="2485"/>
      <c r="S21" s="2486"/>
      <c r="T21" s="2509"/>
      <c r="U21" s="2510"/>
      <c r="V21" s="2510"/>
      <c r="W21" s="2510"/>
      <c r="X21" s="2510"/>
      <c r="Y21" s="2509"/>
      <c r="Z21" s="2510"/>
      <c r="AA21" s="2510"/>
      <c r="AB21" s="2510"/>
      <c r="AC21" s="2510"/>
      <c r="AD21" s="2516"/>
      <c r="AE21" s="2517"/>
      <c r="AF21" s="2517"/>
      <c r="AG21" s="2517"/>
      <c r="AH21" s="2518"/>
      <c r="AI21" s="2516"/>
      <c r="AJ21" s="2517"/>
      <c r="AK21" s="2517"/>
      <c r="AL21" s="2517"/>
      <c r="AM21" s="2518"/>
    </row>
    <row r="22" spans="1:40" ht="12.95" customHeight="1">
      <c r="B22" s="2484" t="s">
        <v>513</v>
      </c>
      <c r="C22" s="2485"/>
      <c r="D22" s="2485"/>
      <c r="E22" s="2485"/>
      <c r="F22" s="2485"/>
      <c r="G22" s="2485"/>
      <c r="H22" s="2485"/>
      <c r="I22" s="2485"/>
      <c r="J22" s="2485"/>
      <c r="K22" s="2485"/>
      <c r="L22" s="2485"/>
      <c r="M22" s="2485"/>
      <c r="N22" s="2485"/>
      <c r="O22" s="2485"/>
      <c r="P22" s="2485"/>
      <c r="Q22" s="2485"/>
      <c r="R22" s="2485"/>
      <c r="S22" s="2486"/>
      <c r="T22" s="2505">
        <f>(ABS(T20)+ABS(T21))*-1</f>
        <v>0</v>
      </c>
      <c r="U22" s="2506"/>
      <c r="V22" s="2506"/>
      <c r="W22" s="2506"/>
      <c r="X22" s="2506"/>
      <c r="Y22" s="2505">
        <f>(Y20+Y21)*-1</f>
        <v>0</v>
      </c>
      <c r="Z22" s="2506"/>
      <c r="AA22" s="2506"/>
      <c r="AB22" s="2506"/>
      <c r="AC22" s="2506"/>
      <c r="AD22" s="2507">
        <f>(AD20)*-1</f>
        <v>0</v>
      </c>
      <c r="AE22" s="2508"/>
      <c r="AF22" s="2508"/>
      <c r="AG22" s="2508"/>
      <c r="AH22" s="2505"/>
      <c r="AI22" s="2507">
        <f>(AI20)*-1</f>
        <v>0</v>
      </c>
      <c r="AJ22" s="2508"/>
      <c r="AK22" s="2508"/>
      <c r="AL22" s="2508"/>
      <c r="AM22" s="2505"/>
    </row>
    <row r="23" spans="1:40" ht="12.95" customHeight="1">
      <c r="B23" s="2484" t="s">
        <v>514</v>
      </c>
      <c r="C23" s="2485"/>
      <c r="D23" s="2485"/>
      <c r="E23" s="2485"/>
      <c r="F23" s="2485"/>
      <c r="G23" s="2485"/>
      <c r="H23" s="2485"/>
      <c r="I23" s="2485"/>
      <c r="J23" s="2485"/>
      <c r="K23" s="2485"/>
      <c r="L23" s="2485"/>
      <c r="M23" s="2485"/>
      <c r="N23" s="2485"/>
      <c r="O23" s="2485"/>
      <c r="P23" s="2485"/>
      <c r="Q23" s="2485"/>
      <c r="R23" s="2485"/>
      <c r="S23" s="2486"/>
      <c r="T23" s="2500">
        <f>T11+T22</f>
        <v>9572224.7719740011</v>
      </c>
      <c r="U23" s="2478"/>
      <c r="V23" s="2478"/>
      <c r="W23" s="2478"/>
      <c r="X23" s="2478"/>
      <c r="Y23" s="2500">
        <f>Y11+Y22</f>
        <v>0</v>
      </c>
      <c r="Z23" s="2478"/>
      <c r="AA23" s="2478"/>
      <c r="AB23" s="2478"/>
      <c r="AC23" s="2478"/>
      <c r="AD23" s="2500">
        <f>AD11+AD22</f>
        <v>34334853</v>
      </c>
      <c r="AE23" s="2478"/>
      <c r="AF23" s="2478"/>
      <c r="AG23" s="2478"/>
      <c r="AH23" s="2478"/>
      <c r="AI23" s="2500">
        <f>AI11+AI22</f>
        <v>0</v>
      </c>
      <c r="AJ23" s="2478"/>
      <c r="AK23" s="2478"/>
      <c r="AL23" s="2478"/>
      <c r="AM23" s="2478"/>
    </row>
    <row r="24" spans="1:40" ht="12.95" customHeight="1">
      <c r="B24" s="2484" t="s">
        <v>1001</v>
      </c>
      <c r="C24" s="2485"/>
      <c r="D24" s="2485"/>
      <c r="E24" s="2485"/>
      <c r="F24" s="2485"/>
      <c r="G24" s="2485"/>
      <c r="H24" s="2485"/>
      <c r="I24" s="2485"/>
      <c r="J24" s="2485"/>
      <c r="K24" s="2485"/>
      <c r="L24" s="2485"/>
      <c r="M24" s="2485"/>
      <c r="N24" s="2485"/>
      <c r="O24" s="2485"/>
      <c r="P24" s="2485"/>
      <c r="Q24" s="2485"/>
      <c r="R24" s="2485"/>
      <c r="S24" s="2486"/>
      <c r="T24" s="2488">
        <f>Application!AJ1018</f>
        <v>62739908.280000001</v>
      </c>
      <c r="U24" s="2499"/>
      <c r="V24" s="2499"/>
      <c r="W24" s="2499"/>
      <c r="X24" s="2499"/>
      <c r="Y24" s="2499"/>
      <c r="Z24" s="2499"/>
      <c r="AA24" s="2499"/>
      <c r="AB24" s="2499"/>
      <c r="AC24" s="2499"/>
      <c r="AD24" s="2499"/>
      <c r="AE24" s="2499"/>
      <c r="AF24" s="2499"/>
      <c r="AG24" s="2499"/>
      <c r="AH24" s="2499"/>
      <c r="AI24" s="2499"/>
      <c r="AJ24" s="2499"/>
      <c r="AK24" s="2499"/>
      <c r="AL24" s="2499"/>
      <c r="AM24" s="2500"/>
    </row>
    <row r="25" spans="1:40" ht="12.95" customHeight="1">
      <c r="B25" s="2531" t="s">
        <v>1422</v>
      </c>
      <c r="C25" s="2532"/>
      <c r="D25" s="2532"/>
      <c r="E25" s="2532"/>
      <c r="F25" s="2532"/>
      <c r="G25" s="2532"/>
      <c r="H25" s="2532"/>
      <c r="I25" s="2532"/>
      <c r="J25" s="2532"/>
      <c r="K25" s="2532"/>
      <c r="L25" s="2532"/>
      <c r="M25" s="2532"/>
      <c r="N25" s="2532"/>
      <c r="O25" s="2532"/>
      <c r="P25" s="2532"/>
      <c r="Q25" s="2532"/>
      <c r="R25" s="2532"/>
      <c r="S25" s="2533"/>
      <c r="T25" s="2513">
        <f>IF(OR(Application!T195="yes",Application!T194="yes"),1.3,1)</f>
        <v>1</v>
      </c>
      <c r="U25" s="2514"/>
      <c r="V25" s="2514"/>
      <c r="W25" s="2514"/>
      <c r="X25" s="2514"/>
      <c r="Y25" s="2513">
        <v>1</v>
      </c>
      <c r="Z25" s="2514"/>
      <c r="AA25" s="2514"/>
      <c r="AB25" s="2514"/>
      <c r="AC25" s="2514"/>
      <c r="AD25" s="2513">
        <v>1</v>
      </c>
      <c r="AE25" s="2514"/>
      <c r="AF25" s="2514"/>
      <c r="AG25" s="2514"/>
      <c r="AH25" s="2515"/>
      <c r="AI25" s="2513">
        <v>1</v>
      </c>
      <c r="AJ25" s="2514"/>
      <c r="AK25" s="2514"/>
      <c r="AL25" s="2514"/>
      <c r="AM25" s="2515"/>
    </row>
    <row r="26" spans="1:40" ht="12.95" customHeight="1">
      <c r="B26" s="2484" t="s">
        <v>515</v>
      </c>
      <c r="C26" s="2485"/>
      <c r="D26" s="2485"/>
      <c r="E26" s="2485"/>
      <c r="F26" s="2485"/>
      <c r="G26" s="2485"/>
      <c r="H26" s="2485"/>
      <c r="I26" s="2485"/>
      <c r="J26" s="2485"/>
      <c r="K26" s="2485"/>
      <c r="L26" s="2485"/>
      <c r="M26" s="2485"/>
      <c r="N26" s="2485"/>
      <c r="O26" s="2485"/>
      <c r="P26" s="2485"/>
      <c r="Q26" s="2485"/>
      <c r="R26" s="2485"/>
      <c r="S26" s="2486"/>
      <c r="T26" s="2500">
        <f>T23*T25</f>
        <v>9572224.7719740011</v>
      </c>
      <c r="U26" s="2478"/>
      <c r="V26" s="2478"/>
      <c r="W26" s="2478"/>
      <c r="X26" s="2478"/>
      <c r="Y26" s="2500">
        <f>Y23*Y25</f>
        <v>0</v>
      </c>
      <c r="Z26" s="2478"/>
      <c r="AA26" s="2478"/>
      <c r="AB26" s="2478"/>
      <c r="AC26" s="2478"/>
      <c r="AD26" s="2500">
        <f>AD23*AD25</f>
        <v>34334853</v>
      </c>
      <c r="AE26" s="2478"/>
      <c r="AF26" s="2478"/>
      <c r="AG26" s="2478"/>
      <c r="AH26" s="2478"/>
      <c r="AI26" s="2500">
        <f>AI23*AI25</f>
        <v>0</v>
      </c>
      <c r="AJ26" s="2478"/>
      <c r="AK26" s="2478"/>
      <c r="AL26" s="2478"/>
      <c r="AM26" s="2478"/>
    </row>
    <row r="27" spans="1:40" ht="12.95" customHeight="1">
      <c r="A27" s="442"/>
      <c r="B27" s="2534" t="s">
        <v>428</v>
      </c>
      <c r="C27" s="2535"/>
      <c r="D27" s="2535"/>
      <c r="E27" s="2535"/>
      <c r="F27" s="2535"/>
      <c r="G27" s="2535"/>
      <c r="H27" s="2535"/>
      <c r="I27" s="2535"/>
      <c r="J27" s="2535"/>
      <c r="K27" s="2535"/>
      <c r="L27" s="2535"/>
      <c r="M27" s="2535"/>
      <c r="N27" s="2535"/>
      <c r="O27" s="2535"/>
      <c r="P27" s="2535"/>
      <c r="Q27" s="2535"/>
      <c r="R27" s="2535"/>
      <c r="S27" s="2536"/>
      <c r="T27" s="2511">
        <f>Application!$AG$444</f>
        <v>1</v>
      </c>
      <c r="U27" s="2512"/>
      <c r="V27" s="2512"/>
      <c r="W27" s="2512"/>
      <c r="X27" s="2512"/>
      <c r="Y27" s="2511">
        <f>Application!$AG$444</f>
        <v>1</v>
      </c>
      <c r="Z27" s="2512"/>
      <c r="AA27" s="2512"/>
      <c r="AB27" s="2512"/>
      <c r="AC27" s="2512"/>
      <c r="AD27" s="2511">
        <f>Application!$AG$444</f>
        <v>1</v>
      </c>
      <c r="AE27" s="2512"/>
      <c r="AF27" s="2512"/>
      <c r="AG27" s="2512"/>
      <c r="AH27" s="2512"/>
      <c r="AI27" s="2511">
        <f>Application!$AG$444</f>
        <v>1</v>
      </c>
      <c r="AJ27" s="2512"/>
      <c r="AK27" s="2512"/>
      <c r="AL27" s="2512"/>
      <c r="AM27" s="2512"/>
    </row>
    <row r="28" spans="1:40" ht="12.95" customHeight="1">
      <c r="A28" s="436"/>
      <c r="B28" s="2484" t="s">
        <v>516</v>
      </c>
      <c r="C28" s="2485"/>
      <c r="D28" s="2485"/>
      <c r="E28" s="2485"/>
      <c r="F28" s="2485"/>
      <c r="G28" s="2485"/>
      <c r="H28" s="2485"/>
      <c r="I28" s="2485"/>
      <c r="J28" s="2485"/>
      <c r="K28" s="2485"/>
      <c r="L28" s="2485"/>
      <c r="M28" s="2485"/>
      <c r="N28" s="2485"/>
      <c r="O28" s="2485"/>
      <c r="P28" s="2485"/>
      <c r="Q28" s="2485"/>
      <c r="R28" s="2485"/>
      <c r="S28" s="2486"/>
      <c r="T28" s="2500">
        <f>IF(ISERROR((T26*T27)),0,(T26*T27))</f>
        <v>9572224.7719740011</v>
      </c>
      <c r="U28" s="2478"/>
      <c r="V28" s="2478"/>
      <c r="W28" s="2478"/>
      <c r="X28" s="2478"/>
      <c r="Y28" s="2500">
        <f>IF(ISERROR((Y26*Y27)),0,(Y26*Y27))</f>
        <v>0</v>
      </c>
      <c r="Z28" s="2478"/>
      <c r="AA28" s="2478"/>
      <c r="AB28" s="2478"/>
      <c r="AC28" s="2478"/>
      <c r="AD28" s="2500">
        <f>IF(ISERROR((AD26*AD27)),0,(AD26*AD27))</f>
        <v>34334853</v>
      </c>
      <c r="AE28" s="2478"/>
      <c r="AF28" s="2478"/>
      <c r="AG28" s="2478"/>
      <c r="AH28" s="2478"/>
      <c r="AI28" s="2500">
        <f>IF(ISERROR((AI26*AI27)),0,(AI26*AI27))</f>
        <v>0</v>
      </c>
      <c r="AJ28" s="2478"/>
      <c r="AK28" s="2478"/>
      <c r="AL28" s="2478"/>
      <c r="AM28" s="2478"/>
    </row>
    <row r="29" spans="1:40" ht="12.95" customHeight="1">
      <c r="B29" s="2484" t="s">
        <v>533</v>
      </c>
      <c r="C29" s="2485"/>
      <c r="D29" s="2485"/>
      <c r="E29" s="2485"/>
      <c r="F29" s="2485"/>
      <c r="G29" s="2485"/>
      <c r="H29" s="2485"/>
      <c r="I29" s="2485"/>
      <c r="J29" s="2485"/>
      <c r="K29" s="2485"/>
      <c r="L29" s="2485"/>
      <c r="M29" s="2485"/>
      <c r="N29" s="2485"/>
      <c r="O29" s="2485"/>
      <c r="P29" s="2485"/>
      <c r="Q29" s="2485"/>
      <c r="R29" s="2485"/>
      <c r="S29" s="2486"/>
      <c r="T29" s="2488">
        <f>T28+Y28+AD28+AI28</f>
        <v>43907077.771973997</v>
      </c>
      <c r="U29" s="2499"/>
      <c r="V29" s="2499"/>
      <c r="W29" s="2499"/>
      <c r="X29" s="2499"/>
      <c r="Y29" s="2499"/>
      <c r="Z29" s="2499"/>
      <c r="AA29" s="2499"/>
      <c r="AB29" s="2499"/>
      <c r="AC29" s="2499"/>
      <c r="AD29" s="2499"/>
      <c r="AE29" s="2499"/>
      <c r="AF29" s="2499"/>
      <c r="AG29" s="2499"/>
      <c r="AH29" s="2499"/>
      <c r="AI29" s="2499"/>
      <c r="AJ29" s="2499"/>
      <c r="AK29" s="2499"/>
      <c r="AL29" s="2499"/>
      <c r="AM29" s="2500"/>
    </row>
    <row r="30" spans="1:40" ht="12.95" customHeight="1">
      <c r="B30" s="2504" t="s">
        <v>1424</v>
      </c>
      <c r="C30" s="2504"/>
      <c r="D30" s="2504"/>
      <c r="E30" s="2504"/>
      <c r="F30" s="2504"/>
      <c r="G30" s="2504"/>
      <c r="H30" s="2504"/>
      <c r="I30" s="2504"/>
      <c r="J30" s="2504"/>
      <c r="K30" s="2504"/>
      <c r="L30" s="2504"/>
      <c r="M30" s="2504"/>
      <c r="N30" s="2504"/>
      <c r="O30" s="2504"/>
      <c r="P30" s="2504"/>
      <c r="Q30" s="2504"/>
      <c r="R30" s="2504"/>
      <c r="S30" s="2504"/>
      <c r="T30" s="2504"/>
      <c r="U30" s="2504"/>
      <c r="V30" s="2504"/>
      <c r="W30" s="2504"/>
      <c r="X30" s="2504"/>
      <c r="Y30" s="2504"/>
      <c r="Z30" s="2504"/>
      <c r="AA30" s="2504"/>
      <c r="AB30" s="2504"/>
      <c r="AC30" s="2504"/>
      <c r="AD30" s="2504"/>
      <c r="AE30" s="2504"/>
      <c r="AF30" s="2504"/>
      <c r="AG30" s="2504"/>
      <c r="AH30" s="2504"/>
      <c r="AI30" s="2504"/>
      <c r="AJ30" s="2504"/>
      <c r="AK30" s="2504"/>
      <c r="AL30" s="2504"/>
      <c r="AM30" s="2504"/>
    </row>
    <row r="31" spans="1:40" ht="12.95" customHeight="1">
      <c r="B31" s="2504" t="s">
        <v>1423</v>
      </c>
      <c r="C31" s="2504"/>
      <c r="D31" s="2504"/>
      <c r="E31" s="2504"/>
      <c r="F31" s="2504"/>
      <c r="G31" s="2504"/>
      <c r="H31" s="2504"/>
      <c r="I31" s="2504"/>
      <c r="J31" s="2504"/>
      <c r="K31" s="2504"/>
      <c r="L31" s="2504"/>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2504"/>
      <c r="AI31" s="2504"/>
      <c r="AJ31" s="2504"/>
      <c r="AK31" s="2504"/>
      <c r="AL31" s="2504"/>
      <c r="AM31" s="2504"/>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1" t="s">
        <v>1293</v>
      </c>
      <c r="Z35" s="2501"/>
      <c r="AA35" s="2501"/>
      <c r="AB35" s="2501"/>
      <c r="AC35" s="2501"/>
      <c r="AD35" s="2502" t="s">
        <v>371</v>
      </c>
      <c r="AE35" s="2502"/>
      <c r="AF35" s="2502"/>
      <c r="AG35" s="2502"/>
      <c r="AH35" s="2502"/>
    </row>
    <row r="36" spans="1:76" ht="12.95" customHeight="1">
      <c r="B36" s="439"/>
      <c r="X36" s="444"/>
      <c r="Y36" s="2501"/>
      <c r="Z36" s="2501"/>
      <c r="AA36" s="2501"/>
      <c r="AB36" s="2501"/>
      <c r="AC36" s="2501"/>
      <c r="AD36" s="2502"/>
      <c r="AE36" s="2502"/>
      <c r="AF36" s="2502"/>
      <c r="AG36" s="2502"/>
      <c r="AH36" s="250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1"/>
      <c r="Z37" s="2501"/>
      <c r="AA37" s="2501"/>
      <c r="AB37" s="2501"/>
      <c r="AC37" s="2501"/>
      <c r="AD37" s="2502"/>
      <c r="AE37" s="2502"/>
      <c r="AF37" s="2502"/>
      <c r="AG37" s="2502"/>
      <c r="AH37" s="2502"/>
    </row>
    <row r="38" spans="1:76" ht="12.95" customHeight="1">
      <c r="A38" s="436"/>
      <c r="B38" s="2484" t="s">
        <v>516</v>
      </c>
      <c r="C38" s="2485"/>
      <c r="D38" s="2485"/>
      <c r="E38" s="2485"/>
      <c r="F38" s="2485"/>
      <c r="G38" s="2485"/>
      <c r="H38" s="2485"/>
      <c r="I38" s="2485"/>
      <c r="J38" s="2485"/>
      <c r="K38" s="2485"/>
      <c r="L38" s="2485"/>
      <c r="M38" s="2485"/>
      <c r="N38" s="2485"/>
      <c r="O38" s="2485"/>
      <c r="P38" s="2485"/>
      <c r="Q38" s="2485"/>
      <c r="R38" s="2485"/>
      <c r="S38" s="2485"/>
      <c r="T38" s="2485"/>
      <c r="U38" s="2485"/>
      <c r="V38" s="2485"/>
      <c r="W38" s="2485"/>
      <c r="X38" s="2486"/>
      <c r="Y38" s="2478">
        <f>IF(T24&gt;=(T23+Y23+AD23+AI23),T28+Y28,0)</f>
        <v>9572224.7719740011</v>
      </c>
      <c r="Z38" s="2478"/>
      <c r="AA38" s="2478"/>
      <c r="AB38" s="2478"/>
      <c r="AC38" s="2478"/>
      <c r="AD38" s="2478">
        <f>IF(T24&gt;=(T23+Y23+AD23+AI23),AD28+AI28,0)</f>
        <v>34334853</v>
      </c>
      <c r="AE38" s="2478"/>
      <c r="AF38" s="2478"/>
      <c r="AG38" s="2478"/>
      <c r="AH38" s="2478"/>
    </row>
    <row r="39" spans="1:76" ht="12.95" customHeight="1">
      <c r="B39" s="2484" t="s">
        <v>1951</v>
      </c>
      <c r="C39" s="2485"/>
      <c r="D39" s="2485"/>
      <c r="E39" s="2485"/>
      <c r="F39" s="2485"/>
      <c r="G39" s="2485"/>
      <c r="H39" s="2485"/>
      <c r="I39" s="2485"/>
      <c r="J39" s="2485"/>
      <c r="K39" s="2485"/>
      <c r="L39" s="2485"/>
      <c r="M39" s="2485"/>
      <c r="N39" s="2485"/>
      <c r="O39" s="2485"/>
      <c r="P39" s="2485"/>
      <c r="Q39" s="2485"/>
      <c r="R39" s="2485"/>
      <c r="S39" s="2485"/>
      <c r="T39" s="2485"/>
      <c r="U39" s="2485"/>
      <c r="V39" s="2485"/>
      <c r="W39" s="2485"/>
      <c r="X39" s="2486"/>
      <c r="Y39" s="2503">
        <v>0.04</v>
      </c>
      <c r="Z39" s="2503"/>
      <c r="AA39" s="2503"/>
      <c r="AB39" s="2503"/>
      <c r="AC39" s="2503"/>
      <c r="AD39" s="2503">
        <v>0.04</v>
      </c>
      <c r="AE39" s="2503"/>
      <c r="AF39" s="2503"/>
      <c r="AG39" s="2503"/>
      <c r="AH39" s="2503"/>
    </row>
    <row r="40" spans="1:76" ht="12.95" customHeight="1">
      <c r="A40" s="436"/>
      <c r="B40" s="2484" t="s">
        <v>651</v>
      </c>
      <c r="C40" s="2485"/>
      <c r="D40" s="2485"/>
      <c r="E40" s="2485"/>
      <c r="F40" s="2485"/>
      <c r="G40" s="2485"/>
      <c r="H40" s="2485"/>
      <c r="I40" s="2485"/>
      <c r="J40" s="2485"/>
      <c r="K40" s="2485"/>
      <c r="L40" s="2485"/>
      <c r="M40" s="2485"/>
      <c r="N40" s="2485"/>
      <c r="O40" s="2485"/>
      <c r="P40" s="2485"/>
      <c r="Q40" s="2485"/>
      <c r="R40" s="2485"/>
      <c r="S40" s="2485"/>
      <c r="T40" s="2485"/>
      <c r="U40" s="2485"/>
      <c r="V40" s="2485"/>
      <c r="W40" s="2485"/>
      <c r="X40" s="2486"/>
      <c r="Y40" s="2478">
        <f>ROUND(Y38*Y39,0)</f>
        <v>382889</v>
      </c>
      <c r="Z40" s="2478"/>
      <c r="AA40" s="2478"/>
      <c r="AB40" s="2478"/>
      <c r="AC40" s="2478"/>
      <c r="AD40" s="2500">
        <f>ROUND(AD38*AD39,0)</f>
        <v>1373394</v>
      </c>
      <c r="AE40" s="2478"/>
      <c r="AF40" s="2478"/>
      <c r="AG40" s="2478"/>
      <c r="AH40" s="2478"/>
    </row>
    <row r="41" spans="1:76" ht="12.95" customHeight="1">
      <c r="B41" s="2484" t="s">
        <v>652</v>
      </c>
      <c r="C41" s="2485"/>
      <c r="D41" s="2485"/>
      <c r="E41" s="2485"/>
      <c r="F41" s="2485"/>
      <c r="G41" s="2485"/>
      <c r="H41" s="2485"/>
      <c r="I41" s="2485"/>
      <c r="J41" s="2485"/>
      <c r="K41" s="2485"/>
      <c r="L41" s="2485"/>
      <c r="M41" s="2485"/>
      <c r="N41" s="2485"/>
      <c r="O41" s="2485"/>
      <c r="P41" s="2485"/>
      <c r="Q41" s="2485"/>
      <c r="R41" s="2485"/>
      <c r="S41" s="2485"/>
      <c r="T41" s="2485"/>
      <c r="U41" s="2485"/>
      <c r="V41" s="2485"/>
      <c r="W41" s="2485"/>
      <c r="X41" s="2486"/>
      <c r="Y41" s="2488">
        <f>Y40+AD40</f>
        <v>1756283</v>
      </c>
      <c r="Z41" s="2499"/>
      <c r="AA41" s="2499"/>
      <c r="AB41" s="2499"/>
      <c r="AC41" s="2499"/>
      <c r="AD41" s="2499"/>
      <c r="AE41" s="2499"/>
      <c r="AF41" s="2499"/>
      <c r="AG41" s="2499"/>
      <c r="AH41" s="2500"/>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8" t="s">
        <v>1434</v>
      </c>
      <c r="B44" s="2498"/>
      <c r="C44" s="2498"/>
      <c r="D44" s="2498"/>
      <c r="E44" s="2498"/>
      <c r="F44" s="2498"/>
      <c r="G44" s="2498"/>
      <c r="H44" s="2498"/>
      <c r="I44" s="2498"/>
      <c r="J44" s="2498"/>
      <c r="K44" s="2498"/>
      <c r="L44" s="2498"/>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c r="AS44" s="2498"/>
      <c r="AT44" s="2498"/>
      <c r="AU44" s="2498"/>
      <c r="AV44" s="2498"/>
      <c r="AW44" s="2498"/>
      <c r="AX44" s="2498"/>
      <c r="AY44" s="2498"/>
      <c r="AZ44" s="2498"/>
      <c r="BA44" s="2498"/>
      <c r="BB44" s="2498"/>
      <c r="BC44" s="2498"/>
      <c r="BD44" s="2498"/>
      <c r="BE44" s="2498"/>
      <c r="BF44" s="2498"/>
      <c r="BG44" s="2498"/>
      <c r="BH44" s="2498"/>
      <c r="BI44" s="2498"/>
      <c r="BJ44" s="2498"/>
      <c r="BK44" s="2498"/>
      <c r="BL44" s="2498"/>
      <c r="BM44" s="2498"/>
      <c r="BN44" s="2498"/>
      <c r="BO44" s="2498"/>
      <c r="BP44" s="2498"/>
      <c r="BQ44" s="2498"/>
      <c r="BR44" s="2498"/>
      <c r="BS44" s="2498"/>
      <c r="BT44" s="2498"/>
      <c r="BU44" s="2498"/>
      <c r="BV44" s="2498"/>
      <c r="BW44" s="2498"/>
      <c r="BX44" s="2498"/>
    </row>
    <row r="45" spans="1:76" s="218" customFormat="1" ht="12.95" customHeight="1" thickTop="1"/>
    <row r="46" spans="1:76" ht="12.95" customHeight="1">
      <c r="A46" s="436" t="s">
        <v>596</v>
      </c>
      <c r="C46" s="436" t="s">
        <v>284</v>
      </c>
    </row>
    <row r="47" spans="1:76" ht="12.95" customHeight="1">
      <c r="D47" s="436" t="s">
        <v>285</v>
      </c>
      <c r="AB47" s="2492">
        <f>'Sources and Uses Budget'!B105-MAX(IF('Sources and Uses Budget'!B15="",0,'Sources and Uses Budget'!B15),IF(Application!AG393="",0,Application!AG393))</f>
        <v>47207781.211974002</v>
      </c>
      <c r="AC47" s="2493"/>
      <c r="AD47" s="2493"/>
      <c r="AE47" s="2493"/>
      <c r="AF47" s="2494"/>
    </row>
    <row r="48" spans="1:76" ht="12.95" customHeight="1">
      <c r="D48" s="436" t="s">
        <v>21</v>
      </c>
      <c r="AB48" s="2492">
        <f>Application!AO635-MAX(IF('Sources and Uses Budget'!B15="",0,'Sources and Uses Budget'!B15),IF(Application!AG393="",0,Application!AG393))</f>
        <v>30963949.211974002</v>
      </c>
      <c r="AC48" s="2493"/>
      <c r="AD48" s="2493"/>
      <c r="AE48" s="2493"/>
      <c r="AF48" s="2494"/>
    </row>
    <row r="49" spans="1:76" ht="12.95" customHeight="1">
      <c r="D49" s="436" t="s">
        <v>92</v>
      </c>
      <c r="AB49" s="2492">
        <f>AB47-AB48</f>
        <v>16243832</v>
      </c>
      <c r="AC49" s="2493"/>
      <c r="AD49" s="2493"/>
      <c r="AE49" s="2493"/>
      <c r="AF49" s="2494"/>
    </row>
    <row r="50" spans="1:76" ht="12.95" customHeight="1">
      <c r="D50" s="436" t="s">
        <v>690</v>
      </c>
      <c r="AA50" s="447"/>
      <c r="AB50" s="2480">
        <v>0.92500000000000004</v>
      </c>
      <c r="AC50" s="2481"/>
      <c r="AD50" s="2481"/>
      <c r="AE50" s="2481"/>
      <c r="AF50" s="2482"/>
    </row>
    <row r="51" spans="1:76" s="449" customFormat="1" ht="12.95" customHeight="1">
      <c r="A51" s="434"/>
      <c r="B51" s="434"/>
      <c r="C51" s="434"/>
      <c r="D51" s="434"/>
      <c r="E51" s="2491" t="s">
        <v>2112</v>
      </c>
      <c r="F51" s="2491"/>
      <c r="G51" s="2491"/>
      <c r="H51" s="2491"/>
      <c r="I51" s="2491"/>
      <c r="J51" s="2491"/>
      <c r="K51" s="2491"/>
      <c r="L51" s="2491"/>
      <c r="M51" s="2491"/>
      <c r="N51" s="2491"/>
      <c r="O51" s="2491"/>
      <c r="P51" s="2491"/>
      <c r="Q51" s="2491"/>
      <c r="R51" s="2491"/>
      <c r="S51" s="2491"/>
      <c r="T51" s="2491"/>
      <c r="U51" s="2491"/>
      <c r="V51" s="2491"/>
      <c r="W51" s="2491"/>
      <c r="X51" s="2491"/>
      <c r="Y51" s="2491"/>
      <c r="Z51" s="2491"/>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91"/>
      <c r="F52" s="2491"/>
      <c r="G52" s="2491"/>
      <c r="H52" s="2491"/>
      <c r="I52" s="2491"/>
      <c r="J52" s="2491"/>
      <c r="K52" s="2491"/>
      <c r="L52" s="2491"/>
      <c r="M52" s="2491"/>
      <c r="N52" s="2491"/>
      <c r="O52" s="2491"/>
      <c r="P52" s="2491"/>
      <c r="Q52" s="2491"/>
      <c r="R52" s="2491"/>
      <c r="S52" s="2491"/>
      <c r="T52" s="2491"/>
      <c r="U52" s="2491"/>
      <c r="V52" s="2491"/>
      <c r="W52" s="2491"/>
      <c r="X52" s="2491"/>
      <c r="Y52" s="2491"/>
      <c r="Z52" s="2491"/>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2">
        <f>ROUND(IF(ISERROR((AB49/AB50)),0,(AB49/AB50)),0)</f>
        <v>17560899</v>
      </c>
      <c r="AC54" s="2493"/>
      <c r="AD54" s="2493"/>
      <c r="AE54" s="2493"/>
      <c r="AF54" s="2494"/>
    </row>
    <row r="55" spans="1:76" ht="12.95" customHeight="1">
      <c r="D55" s="436" t="s">
        <v>335</v>
      </c>
      <c r="AB55" s="2492">
        <f>(AB54/10)</f>
        <v>1756089.9</v>
      </c>
      <c r="AC55" s="2493"/>
      <c r="AD55" s="2493"/>
      <c r="AE55" s="2493"/>
      <c r="AF55" s="2494"/>
    </row>
    <row r="56" spans="1:76" ht="12.95" customHeight="1">
      <c r="D56" s="436" t="s">
        <v>768</v>
      </c>
      <c r="AB56" s="2495">
        <f>(IF((Y41&lt;AB55),Y41,AB55))</f>
        <v>1756089.9</v>
      </c>
      <c r="AC56" s="2496"/>
      <c r="AD56" s="2496"/>
      <c r="AE56" s="2496"/>
      <c r="AF56" s="2497"/>
    </row>
    <row r="57" spans="1:76" ht="12.95" customHeight="1">
      <c r="D57" s="436" t="s">
        <v>767</v>
      </c>
      <c r="AB57" s="2492">
        <f>ROUND((10*AB56*AB50),0)</f>
        <v>16243832</v>
      </c>
      <c r="AC57" s="2493"/>
      <c r="AD57" s="2493"/>
      <c r="AE57" s="2493"/>
      <c r="AF57" s="2494"/>
    </row>
    <row r="58" spans="1:76" ht="12.95" customHeight="1">
      <c r="D58" s="436"/>
      <c r="AB58" s="455"/>
      <c r="AC58" s="455"/>
      <c r="AD58" s="455"/>
      <c r="AE58" s="455"/>
      <c r="AF58" s="455"/>
    </row>
    <row r="59" spans="1:76" ht="12.95" customHeight="1">
      <c r="D59" s="436" t="s">
        <v>766</v>
      </c>
      <c r="AB59" s="2476">
        <f>AB49-AB57</f>
        <v>0</v>
      </c>
      <c r="AC59" s="2476"/>
      <c r="AD59" s="2476"/>
      <c r="AE59" s="2476"/>
      <c r="AF59" s="2476"/>
    </row>
    <row r="60" spans="1:76" ht="12.95" customHeight="1">
      <c r="D60" s="436"/>
      <c r="AB60" s="455"/>
      <c r="AC60" s="455"/>
      <c r="AD60" s="455"/>
      <c r="AE60" s="455"/>
      <c r="AF60" s="455"/>
    </row>
    <row r="61" spans="1:76" s="218" customFormat="1" ht="12.95" customHeight="1" thickBot="1">
      <c r="A61" s="2498" t="str">
        <f>IF(Application!AP204="yes","Farmworker State Credit", "State Credit" )</f>
        <v>State Credit</v>
      </c>
      <c r="B61" s="2498"/>
      <c r="C61" s="2498"/>
      <c r="D61" s="2498"/>
      <c r="E61" s="2498"/>
      <c r="F61" s="2498"/>
      <c r="G61" s="2498"/>
      <c r="H61" s="2498"/>
      <c r="I61" s="2498"/>
      <c r="J61" s="2498"/>
      <c r="K61" s="2498"/>
      <c r="L61" s="2498"/>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c r="AS61" s="2498"/>
      <c r="AT61" s="2498"/>
      <c r="AU61" s="2498"/>
      <c r="AV61" s="2498"/>
      <c r="AW61" s="2498"/>
      <c r="AX61" s="2498"/>
      <c r="AY61" s="2498"/>
      <c r="AZ61" s="2498"/>
      <c r="BA61" s="2498"/>
      <c r="BB61" s="2498"/>
      <c r="BC61" s="2498"/>
      <c r="BD61" s="2498"/>
      <c r="BE61" s="2498"/>
      <c r="BF61" s="2498"/>
      <c r="BG61" s="2498"/>
      <c r="BH61" s="2498"/>
      <c r="BI61" s="2498"/>
      <c r="BJ61" s="2498"/>
      <c r="BK61" s="2498"/>
      <c r="BL61" s="2498"/>
      <c r="BM61" s="2498"/>
      <c r="BN61" s="2498"/>
      <c r="BO61" s="2498"/>
      <c r="BP61" s="2498"/>
      <c r="BQ61" s="2498"/>
      <c r="BR61" s="2498"/>
      <c r="BS61" s="2498"/>
      <c r="BT61" s="2498"/>
      <c r="BU61" s="2498"/>
      <c r="BV61" s="2498"/>
      <c r="BW61" s="2498"/>
      <c r="BX61" s="2498"/>
    </row>
    <row r="62" spans="1:76" s="218" customFormat="1" ht="12.95" customHeight="1" thickTop="1"/>
    <row r="63" spans="1:76" ht="12.95" customHeight="1">
      <c r="A63" s="436" t="s">
        <v>599</v>
      </c>
      <c r="C63" s="219" t="s">
        <v>1405</v>
      </c>
      <c r="Y63" s="2487" t="s">
        <v>1024</v>
      </c>
      <c r="Z63" s="2487"/>
      <c r="AA63" s="2487"/>
      <c r="AB63" s="2487"/>
      <c r="AC63" s="2487"/>
      <c r="AD63" s="2487" t="s">
        <v>371</v>
      </c>
      <c r="AE63" s="2487"/>
      <c r="AF63" s="2487"/>
      <c r="AG63" s="2487"/>
      <c r="AH63" s="2487"/>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8">
        <f>IF(Application!Z204="(select)",0,((T23*T27)+Y28))</f>
        <v>9572224.7719740011</v>
      </c>
      <c r="Z64" s="2489"/>
      <c r="AA64" s="2489"/>
      <c r="AB64" s="2489"/>
      <c r="AC64" s="2490"/>
      <c r="AD64" s="2488">
        <f>IF(AND(OR(Application!D210="At-Risk",Application!D210="At-Risk and Special Needs"),Application!M357="yes"),AD28+AI28,0)</f>
        <v>0</v>
      </c>
      <c r="AE64" s="2489"/>
      <c r="AF64" s="2489"/>
      <c r="AG64" s="2489"/>
      <c r="AH64" s="2490"/>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7">
        <f>IF(Application!AP204="yes",0.75,IF(Application!Z203="15% set-aside",0.13,IF(Application!Z203="15% set-aside with qualifying low value rehab",0.95,0.3)))</f>
        <v>0.3</v>
      </c>
      <c r="Z67" s="2477"/>
      <c r="AA67" s="2477"/>
      <c r="AB67" s="2477"/>
      <c r="AC67" s="2477"/>
      <c r="AD67" s="2477">
        <f>IF(Application!Z203="15% set-aside with qualifying low value rehab", 0.95,0.13)</f>
        <v>0.13</v>
      </c>
      <c r="AE67" s="2477"/>
      <c r="AF67" s="2477"/>
      <c r="AG67" s="2477"/>
      <c r="AH67" s="2477"/>
    </row>
    <row r="68" spans="1:36" ht="12.95" customHeight="1">
      <c r="C68" s="436"/>
      <c r="D68" s="219" t="s">
        <v>1407</v>
      </c>
      <c r="Y68" s="2478">
        <f>ROUND(Y64*Y67,0)</f>
        <v>2871667</v>
      </c>
      <c r="Z68" s="2479"/>
      <c r="AA68" s="2479"/>
      <c r="AB68" s="2479"/>
      <c r="AC68" s="2479"/>
      <c r="AD68" s="2478">
        <f>ROUND(AD64*AD67,0)</f>
        <v>0</v>
      </c>
      <c r="AE68" s="2479"/>
      <c r="AF68" s="2479"/>
      <c r="AG68" s="2479"/>
      <c r="AH68" s="2479"/>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1408</v>
      </c>
      <c r="AB71" s="2480"/>
      <c r="AC71" s="2481"/>
      <c r="AD71" s="2481"/>
      <c r="AE71" s="2481"/>
      <c r="AF71" s="2482"/>
    </row>
    <row r="72" spans="1:36" ht="12.95" customHeight="1">
      <c r="A72" s="436"/>
      <c r="C72" s="436"/>
      <c r="D72" s="436"/>
      <c r="E72" s="2483" t="s">
        <v>1409</v>
      </c>
      <c r="F72" s="2483"/>
      <c r="G72" s="2483"/>
      <c r="H72" s="2483"/>
      <c r="I72" s="2483"/>
      <c r="J72" s="2483"/>
      <c r="K72" s="2483"/>
      <c r="L72" s="2483"/>
      <c r="M72" s="2483"/>
      <c r="N72" s="2483"/>
      <c r="O72" s="2483"/>
      <c r="P72" s="2483"/>
      <c r="Q72" s="2483"/>
      <c r="R72" s="2483"/>
      <c r="S72" s="2483"/>
      <c r="T72" s="2483"/>
      <c r="U72" s="2483"/>
      <c r="V72" s="2483"/>
      <c r="W72" s="2483"/>
      <c r="X72" s="2483"/>
      <c r="Y72" s="2483"/>
      <c r="Z72" s="2483"/>
      <c r="AA72" s="2483"/>
      <c r="AB72" s="472"/>
      <c r="AC72" s="472"/>
    </row>
    <row r="73" spans="1:36" ht="12.95" customHeight="1">
      <c r="A73" s="436"/>
      <c r="C73" s="436"/>
      <c r="D73" s="436"/>
      <c r="E73" s="2483"/>
      <c r="F73" s="2483"/>
      <c r="G73" s="2483"/>
      <c r="H73" s="2483"/>
      <c r="I73" s="2483"/>
      <c r="J73" s="2483"/>
      <c r="K73" s="2483"/>
      <c r="L73" s="2483"/>
      <c r="M73" s="2483"/>
      <c r="N73" s="2483"/>
      <c r="O73" s="2483"/>
      <c r="P73" s="2483"/>
      <c r="Q73" s="2483"/>
      <c r="R73" s="2483"/>
      <c r="S73" s="2483"/>
      <c r="T73" s="2483"/>
      <c r="U73" s="2483"/>
      <c r="V73" s="2483"/>
      <c r="W73" s="2483"/>
      <c r="X73" s="2483"/>
      <c r="Y73" s="2483"/>
      <c r="Z73" s="2483"/>
      <c r="AA73" s="2483"/>
      <c r="AB73" s="472"/>
      <c r="AC73" s="472"/>
    </row>
    <row r="74" spans="1:36" ht="12.95" customHeight="1">
      <c r="A74" s="436"/>
      <c r="C74" s="436"/>
      <c r="D74" s="436"/>
      <c r="E74" s="2483"/>
      <c r="F74" s="2483"/>
      <c r="G74" s="2483"/>
      <c r="H74" s="2483"/>
      <c r="I74" s="2483"/>
      <c r="J74" s="2483"/>
      <c r="K74" s="2483"/>
      <c r="L74" s="2483"/>
      <c r="M74" s="2483"/>
      <c r="N74" s="2483"/>
      <c r="O74" s="2483"/>
      <c r="P74" s="2483"/>
      <c r="Q74" s="2483"/>
      <c r="R74" s="2483"/>
      <c r="S74" s="2483"/>
      <c r="T74" s="2483"/>
      <c r="U74" s="2483"/>
      <c r="V74" s="2483"/>
      <c r="W74" s="2483"/>
      <c r="X74" s="2483"/>
      <c r="Y74" s="2483"/>
      <c r="Z74" s="2483"/>
      <c r="AA74" s="2483"/>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471">
        <f>ROUND(IF(ISERROR((AB59/AB71)),0,(AB59/AB71)),0)</f>
        <v>0</v>
      </c>
      <c r="AC76" s="2471"/>
      <c r="AD76" s="2471"/>
      <c r="AE76" s="2471"/>
      <c r="AF76" s="2471"/>
    </row>
    <row r="77" spans="1:36" ht="12.95" customHeight="1">
      <c r="C77" s="436"/>
      <c r="D77" s="219" t="s">
        <v>1411</v>
      </c>
      <c r="AB77" s="2472">
        <f>IF((Y68+AD68&lt;AB76),Y68+AD68,AB76)</f>
        <v>0</v>
      </c>
      <c r="AC77" s="2473"/>
      <c r="AD77" s="2473"/>
      <c r="AE77" s="2473"/>
      <c r="AF77" s="2474"/>
    </row>
    <row r="78" spans="1:36" ht="12.95" customHeight="1">
      <c r="C78" s="436"/>
      <c r="D78" s="219" t="s">
        <v>1412</v>
      </c>
      <c r="AB78" s="2475">
        <f>AB77*AB71</f>
        <v>0</v>
      </c>
      <c r="AC78" s="2475"/>
      <c r="AD78" s="2475"/>
      <c r="AE78" s="2475"/>
      <c r="AF78" s="2475"/>
    </row>
    <row r="79" spans="1:36" ht="12.95" customHeight="1">
      <c r="C79" s="436"/>
      <c r="D79" s="436"/>
      <c r="AB79" s="457"/>
      <c r="AC79" s="457"/>
      <c r="AD79" s="457"/>
      <c r="AE79" s="457"/>
      <c r="AF79" s="457"/>
    </row>
    <row r="80" spans="1:36" ht="12.95" customHeight="1">
      <c r="D80" s="436" t="s">
        <v>766</v>
      </c>
      <c r="AB80" s="2476">
        <f>AB49-(AB57+AB78)</f>
        <v>0</v>
      </c>
      <c r="AC80" s="2476"/>
      <c r="AD80" s="2476"/>
      <c r="AE80" s="2476"/>
      <c r="AF80" s="2476"/>
    </row>
    <row r="81" spans="1:78" ht="12.95" customHeight="1">
      <c r="F81" s="557"/>
      <c r="J81" s="557" t="str">
        <f>IF(AB80&gt;0,"FUNDING GAP MUST NOT EXCEED ZERO","")</f>
        <v/>
      </c>
    </row>
    <row r="82" spans="1:78" ht="12.95" customHeight="1">
      <c r="D82" s="558"/>
    </row>
    <row r="83" spans="1:78" ht="12.95" customHeight="1" thickBot="1">
      <c r="A83" s="2498"/>
      <c r="B83" s="2498"/>
      <c r="C83" s="2498"/>
      <c r="D83" s="2498"/>
      <c r="E83" s="2498"/>
      <c r="F83" s="2498"/>
      <c r="G83" s="2498"/>
      <c r="H83" s="2498"/>
      <c r="I83" s="2498"/>
      <c r="J83" s="2498"/>
      <c r="K83" s="2498"/>
      <c r="L83" s="2498"/>
      <c r="M83" s="2498"/>
      <c r="N83" s="2498"/>
      <c r="O83" s="2498"/>
      <c r="P83" s="2498"/>
      <c r="Q83" s="2498"/>
      <c r="R83" s="2498"/>
      <c r="S83" s="2498"/>
      <c r="T83" s="2498"/>
      <c r="U83" s="2498"/>
      <c r="V83" s="2498"/>
      <c r="W83" s="2498"/>
      <c r="X83" s="2498"/>
      <c r="Y83" s="2498"/>
      <c r="Z83" s="2498"/>
      <c r="AA83" s="2498"/>
      <c r="AB83" s="2498"/>
      <c r="AC83" s="2498"/>
      <c r="AD83" s="2498"/>
      <c r="AE83" s="2498"/>
      <c r="AF83" s="2498"/>
      <c r="AG83" s="2498"/>
      <c r="AH83" s="2498"/>
      <c r="AI83" s="2498"/>
      <c r="AJ83" s="2498"/>
      <c r="AK83" s="2498"/>
      <c r="AL83" s="2498"/>
      <c r="AM83" s="2498"/>
      <c r="AN83" s="2498"/>
      <c r="AO83" s="2498"/>
      <c r="AP83" s="2498"/>
      <c r="AQ83" s="2498"/>
      <c r="AR83" s="2498"/>
      <c r="AS83" s="2498"/>
      <c r="AT83" s="2498"/>
      <c r="AU83" s="2498"/>
      <c r="AV83" s="2498"/>
      <c r="AW83" s="2498"/>
      <c r="AX83" s="2498"/>
      <c r="AY83" s="2498"/>
      <c r="AZ83" s="2498"/>
      <c r="BA83" s="2498"/>
      <c r="BB83" s="2498"/>
      <c r="BC83" s="2498"/>
      <c r="BD83" s="2498"/>
      <c r="BE83" s="2498"/>
      <c r="BF83" s="2498"/>
      <c r="BG83" s="2498"/>
      <c r="BH83" s="2498"/>
      <c r="BI83" s="2498"/>
      <c r="BJ83" s="2498"/>
      <c r="BK83" s="2498"/>
      <c r="BL83" s="2498"/>
      <c r="BM83" s="2498"/>
      <c r="BN83" s="2498"/>
      <c r="BO83" s="2498"/>
      <c r="BP83" s="2498"/>
      <c r="BQ83" s="2498"/>
      <c r="BR83" s="2498"/>
      <c r="BS83" s="2498"/>
      <c r="BT83" s="2498"/>
      <c r="BU83" s="2498"/>
      <c r="BV83" s="2498"/>
      <c r="BW83" s="2498"/>
      <c r="BX83" s="2498"/>
    </row>
    <row r="84" spans="1:78" ht="12.95" customHeight="1" thickTop="1"/>
    <row r="85" spans="1:78" ht="12.95" customHeight="1">
      <c r="A85" s="436"/>
      <c r="C85" s="219"/>
    </row>
    <row r="86" spans="1:78" ht="12.95" customHeight="1">
      <c r="D86" s="219"/>
      <c r="AB86" s="2530"/>
      <c r="AC86" s="2530"/>
      <c r="AD86" s="2530"/>
      <c r="AE86" s="2530"/>
      <c r="AF86" s="2530"/>
    </row>
    <row r="87" spans="1:78" ht="12.95" customHeight="1" thickBot="1">
      <c r="D87" s="219"/>
      <c r="AB87" s="2529"/>
      <c r="AC87" s="2529"/>
      <c r="AD87" s="2529"/>
      <c r="AE87" s="2529"/>
      <c r="AF87" s="252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4" sqref="F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7" t="s">
        <v>942</v>
      </c>
      <c r="B1" s="2537"/>
      <c r="C1" s="2537"/>
      <c r="D1" s="2537"/>
      <c r="E1" s="2537"/>
      <c r="F1" s="2537"/>
      <c r="G1" s="2537"/>
      <c r="H1" s="2537"/>
      <c r="I1" s="2537"/>
      <c r="J1" s="2537"/>
      <c r="K1" s="218"/>
      <c r="L1" s="218"/>
    </row>
    <row r="2" spans="1:12">
      <c r="A2" s="225"/>
      <c r="B2" s="225"/>
      <c r="C2" s="225"/>
      <c r="D2" s="225"/>
      <c r="E2" s="225"/>
      <c r="F2" s="225"/>
      <c r="G2" s="225"/>
      <c r="H2" s="225"/>
      <c r="I2" s="225"/>
      <c r="J2" s="225"/>
    </row>
    <row r="3" spans="1:12" ht="99.75">
      <c r="A3" s="458" t="s">
        <v>943</v>
      </c>
      <c r="B3" s="458" t="s">
        <v>944</v>
      </c>
      <c r="C3" s="458" t="s">
        <v>2339</v>
      </c>
      <c r="D3" s="1199" t="s">
        <v>945</v>
      </c>
      <c r="E3" s="218"/>
      <c r="F3" s="1199" t="s">
        <v>946</v>
      </c>
      <c r="G3" s="458" t="s">
        <v>947</v>
      </c>
      <c r="H3" s="459"/>
      <c r="I3" s="458" t="s">
        <v>948</v>
      </c>
      <c r="J3" s="458" t="s">
        <v>949</v>
      </c>
      <c r="K3" s="218"/>
      <c r="L3" s="328"/>
    </row>
    <row r="4" spans="1:12">
      <c r="A4" s="460" t="str">
        <f>Application!B714</f>
        <v>1 Bedroom</v>
      </c>
      <c r="B4" s="1130">
        <f>Application!G714</f>
        <v>14</v>
      </c>
      <c r="C4" s="1131" t="s">
        <v>387</v>
      </c>
      <c r="D4" s="460">
        <f>Application!O714</f>
        <v>1614</v>
      </c>
      <c r="E4" s="461"/>
      <c r="F4" s="1132">
        <f>3380-Application!Q815</f>
        <v>3329</v>
      </c>
      <c r="G4" s="460">
        <f>F4*B4</f>
        <v>46606</v>
      </c>
      <c r="H4" s="461"/>
      <c r="I4" s="460">
        <f>IF(F4=0," ",(F4-D4))</f>
        <v>1715</v>
      </c>
      <c r="J4" s="460">
        <f>IF(F4=0," ",(I4*B4))</f>
        <v>24010</v>
      </c>
      <c r="K4" s="218"/>
      <c r="L4" s="328"/>
    </row>
    <row r="5" spans="1:12">
      <c r="A5" s="460" t="str">
        <f>Application!B715</f>
        <v>1 Bedroom</v>
      </c>
      <c r="B5" s="1130">
        <f>Application!G715</f>
        <v>1</v>
      </c>
      <c r="C5" s="1131" t="s">
        <v>387</v>
      </c>
      <c r="D5" s="460">
        <f>Application!O715</f>
        <v>1336</v>
      </c>
      <c r="E5" s="461"/>
      <c r="F5" s="1132">
        <f>$F$4</f>
        <v>3329</v>
      </c>
      <c r="G5" s="460">
        <f t="shared" ref="G5:G28" si="0">F5*B5</f>
        <v>3329</v>
      </c>
      <c r="H5" s="461"/>
      <c r="I5" s="460">
        <f t="shared" ref="I5:I28" si="1">IF(F5=0," ",(F5-D5))</f>
        <v>1993</v>
      </c>
      <c r="J5" s="460">
        <f t="shared" ref="J5:J28" si="2">IF(F5=0," ",(I5*B5))</f>
        <v>1993</v>
      </c>
      <c r="K5" s="218"/>
      <c r="L5" s="328"/>
    </row>
    <row r="6" spans="1:12">
      <c r="A6" s="460" t="str">
        <f>Application!B716</f>
        <v>1 Bedroom</v>
      </c>
      <c r="B6" s="1130">
        <f>Application!G716</f>
        <v>3</v>
      </c>
      <c r="C6" s="1131" t="s">
        <v>387</v>
      </c>
      <c r="D6" s="460">
        <f>Application!O716</f>
        <v>781</v>
      </c>
      <c r="E6" s="461"/>
      <c r="F6" s="1132">
        <f>$F$4</f>
        <v>3329</v>
      </c>
      <c r="G6" s="460">
        <f t="shared" si="0"/>
        <v>9987</v>
      </c>
      <c r="H6" s="461"/>
      <c r="I6" s="460">
        <f t="shared" si="1"/>
        <v>2548</v>
      </c>
      <c r="J6" s="460">
        <f t="shared" si="2"/>
        <v>7644</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21</v>
      </c>
      <c r="C8" s="1131" t="s">
        <v>387</v>
      </c>
      <c r="D8" s="460">
        <f>Application!O718</f>
        <v>1946.32</v>
      </c>
      <c r="E8" s="461"/>
      <c r="F8" s="1132">
        <f>4405-Application!U816</f>
        <v>4353.32</v>
      </c>
      <c r="G8" s="460">
        <f t="shared" si="0"/>
        <v>91419.72</v>
      </c>
      <c r="H8" s="461"/>
      <c r="I8" s="460">
        <f t="shared" si="1"/>
        <v>2407</v>
      </c>
      <c r="J8" s="460">
        <f t="shared" si="2"/>
        <v>50547</v>
      </c>
      <c r="K8" s="218"/>
      <c r="L8" s="328"/>
    </row>
    <row r="9" spans="1:12">
      <c r="A9" s="460" t="str">
        <f>Application!B719</f>
        <v>2 Bedrooms</v>
      </c>
      <c r="B9" s="1130">
        <f>Application!G719</f>
        <v>4</v>
      </c>
      <c r="C9" s="1131" t="s">
        <v>387</v>
      </c>
      <c r="D9" s="460">
        <f>Application!O719</f>
        <v>1613.32</v>
      </c>
      <c r="E9" s="461"/>
      <c r="F9" s="1132">
        <f>$F$8</f>
        <v>4353.32</v>
      </c>
      <c r="G9" s="460">
        <f t="shared" si="0"/>
        <v>17413.28</v>
      </c>
      <c r="H9" s="461"/>
      <c r="I9" s="460">
        <f t="shared" si="1"/>
        <v>2740</v>
      </c>
      <c r="J9" s="460">
        <f t="shared" si="2"/>
        <v>10960</v>
      </c>
      <c r="K9" s="218"/>
      <c r="L9" s="328"/>
    </row>
    <row r="10" spans="1:12">
      <c r="A10" s="460" t="str">
        <f>Application!B720</f>
        <v>2 Bedrooms</v>
      </c>
      <c r="B10" s="1130">
        <f>Application!G720</f>
        <v>7</v>
      </c>
      <c r="C10" s="1131" t="s">
        <v>387</v>
      </c>
      <c r="D10" s="460">
        <f>Application!O720</f>
        <v>947.32</v>
      </c>
      <c r="E10" s="461"/>
      <c r="F10" s="1132">
        <f>$F$8</f>
        <v>4353.32</v>
      </c>
      <c r="G10" s="460">
        <f t="shared" si="0"/>
        <v>30473.239999999998</v>
      </c>
      <c r="H10" s="461"/>
      <c r="I10" s="460">
        <f t="shared" si="1"/>
        <v>3405.9999999999995</v>
      </c>
      <c r="J10" s="460">
        <f t="shared" si="2"/>
        <v>23841.999999999996</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6</v>
      </c>
      <c r="C12" s="1131" t="s">
        <v>387</v>
      </c>
      <c r="D12" s="460">
        <f>Application!O722</f>
        <v>2219</v>
      </c>
      <c r="E12" s="461"/>
      <c r="F12" s="1132">
        <f>5165-Application!Y816</f>
        <v>5077</v>
      </c>
      <c r="G12" s="460">
        <f t="shared" si="0"/>
        <v>30462</v>
      </c>
      <c r="H12" s="461"/>
      <c r="I12" s="460">
        <f t="shared" si="1"/>
        <v>2858</v>
      </c>
      <c r="J12" s="460">
        <f t="shared" si="2"/>
        <v>17148</v>
      </c>
      <c r="K12" s="218"/>
      <c r="L12" s="328"/>
    </row>
    <row r="13" spans="1:12">
      <c r="A13" s="460" t="str">
        <f>Application!B723</f>
        <v>3 Bedrooms</v>
      </c>
      <c r="B13" s="1130">
        <f>Application!G723</f>
        <v>2</v>
      </c>
      <c r="C13" s="1131" t="s">
        <v>387</v>
      </c>
      <c r="D13" s="460">
        <f>Application!O723</f>
        <v>1835</v>
      </c>
      <c r="E13" s="461"/>
      <c r="F13" s="1132">
        <f>$F$12</f>
        <v>5077</v>
      </c>
      <c r="G13" s="460">
        <f t="shared" si="0"/>
        <v>10154</v>
      </c>
      <c r="H13" s="461"/>
      <c r="I13" s="460">
        <f t="shared" si="1"/>
        <v>3242</v>
      </c>
      <c r="J13" s="460">
        <f t="shared" si="2"/>
        <v>6484</v>
      </c>
      <c r="K13" s="218"/>
      <c r="L13" s="328"/>
    </row>
    <row r="14" spans="1:12">
      <c r="A14" s="460" t="str">
        <f>Application!B724</f>
        <v>3 Bedrooms</v>
      </c>
      <c r="B14" s="1130">
        <f>Application!G724</f>
        <v>3</v>
      </c>
      <c r="C14" s="1131" t="s">
        <v>387</v>
      </c>
      <c r="D14" s="460">
        <f>Application!O724</f>
        <v>1065</v>
      </c>
      <c r="E14" s="461"/>
      <c r="F14" s="1132">
        <f>$F$12</f>
        <v>5077</v>
      </c>
      <c r="G14" s="460">
        <f t="shared" si="0"/>
        <v>15231</v>
      </c>
      <c r="H14" s="461"/>
      <c r="I14" s="460">
        <f t="shared" si="1"/>
        <v>4012</v>
      </c>
      <c r="J14" s="460">
        <f t="shared" si="2"/>
        <v>12036</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100411.24</v>
      </c>
      <c r="E30" s="461"/>
      <c r="F30" s="461"/>
      <c r="G30" s="464">
        <f>SUM(G4:G28)*12</f>
        <v>3060902.88</v>
      </c>
      <c r="H30" s="465"/>
      <c r="I30" s="463"/>
      <c r="J30" s="464">
        <f>SUM(J4:J28)*12</f>
        <v>1855968</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6" zoomScaleNormal="100" zoomScaleSheetLayoutView="100" workbookViewId="0">
      <selection activeCell="M52" sqref="M5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1204934.8800000001</v>
      </c>
      <c r="G4" s="235">
        <f>E4*$C$4</f>
        <v>1235058.2520000001</v>
      </c>
      <c r="I4" s="235">
        <f>G4*$C$4</f>
        <v>1265934.7083000001</v>
      </c>
      <c r="K4" s="235">
        <f>I4*$C$4</f>
        <v>1297583.0760075001</v>
      </c>
      <c r="M4" s="235">
        <f>K4*$C$4</f>
        <v>1330022.6529076875</v>
      </c>
      <c r="O4" s="235">
        <f>M4*$C$4</f>
        <v>1363273.2192303794</v>
      </c>
      <c r="Q4" s="235">
        <f>O4*$C$4</f>
        <v>1397355.0497111387</v>
      </c>
      <c r="S4" s="235">
        <f>Q4*$C$4</f>
        <v>1432288.925953917</v>
      </c>
      <c r="U4" s="235">
        <f>S4*$C$4</f>
        <v>1468096.1491027647</v>
      </c>
      <c r="W4" s="235">
        <f>U4*$C$4</f>
        <v>1504798.5528303336</v>
      </c>
      <c r="Y4" s="235">
        <f>W4*$C$4</f>
        <v>1542418.5166510919</v>
      </c>
      <c r="AA4" s="235">
        <f>Y4*$C$4</f>
        <v>1580978.979567369</v>
      </c>
      <c r="AC4" s="235">
        <f>AA4*$C$4</f>
        <v>1620503.4540565531</v>
      </c>
      <c r="AE4" s="235">
        <f>AC4*$C$4</f>
        <v>1661016.0404079668</v>
      </c>
      <c r="AG4" s="235">
        <f>AE4*$C$4</f>
        <v>1702541.4414181658</v>
      </c>
    </row>
    <row r="5" spans="1:34" s="225" customFormat="1" ht="14.25">
      <c r="B5" s="225" t="s">
        <v>866</v>
      </c>
      <c r="C5" s="254">
        <f>IF(Application!$D$210="Special Needs",0.1,0.05)</f>
        <v>0.05</v>
      </c>
      <c r="E5" s="237">
        <f>-E4*$C$5</f>
        <v>-60246.744000000006</v>
      </c>
      <c r="F5" s="237"/>
      <c r="G5" s="237">
        <f>-G4*$C$5</f>
        <v>-61752.912600000011</v>
      </c>
      <c r="H5" s="237"/>
      <c r="I5" s="237">
        <f>-I4*$C$5</f>
        <v>-63296.735415000003</v>
      </c>
      <c r="J5" s="237"/>
      <c r="K5" s="237">
        <f>-K4*$C$5</f>
        <v>-64879.153800375003</v>
      </c>
      <c r="L5" s="237"/>
      <c r="M5" s="237">
        <f>-M4*$C$5</f>
        <v>-66501.132645384379</v>
      </c>
      <c r="N5" s="237"/>
      <c r="O5" s="237">
        <f>-O4*$C$5</f>
        <v>-68163.660961518981</v>
      </c>
      <c r="P5" s="237"/>
      <c r="Q5" s="237">
        <f>-Q4*$C$5</f>
        <v>-69867.752485556935</v>
      </c>
      <c r="R5" s="237"/>
      <c r="S5" s="237">
        <f>-S4*$C$5</f>
        <v>-71614.446297695846</v>
      </c>
      <c r="T5" s="237"/>
      <c r="U5" s="237">
        <f>-U4*$C$5</f>
        <v>-73404.807455138231</v>
      </c>
      <c r="V5" s="237"/>
      <c r="W5" s="237">
        <f>-W4*$C$5</f>
        <v>-75239.927641516682</v>
      </c>
      <c r="X5" s="237"/>
      <c r="Y5" s="237">
        <f>-Y4*$C$5</f>
        <v>-77120.925832554596</v>
      </c>
      <c r="Z5" s="237"/>
      <c r="AA5" s="237">
        <f>-AA4*$C$5</f>
        <v>-79048.948978368455</v>
      </c>
      <c r="AB5" s="237"/>
      <c r="AC5" s="237">
        <f>-AC4*$C$5</f>
        <v>-81025.172702827665</v>
      </c>
      <c r="AD5" s="237"/>
      <c r="AE5" s="237">
        <f>-AE4*$C$5</f>
        <v>-83050.802020398347</v>
      </c>
      <c r="AF5" s="237"/>
      <c r="AG5" s="237">
        <f>-AG4*$C$5</f>
        <v>-85127.072070908296</v>
      </c>
    </row>
    <row r="6" spans="1:34" s="225" customFormat="1" ht="14.25">
      <c r="A6" s="225" t="s">
        <v>864</v>
      </c>
      <c r="C6" s="253">
        <v>1.0249999999999999</v>
      </c>
      <c r="E6" s="238">
        <f>Application!Z793</f>
        <v>1855968</v>
      </c>
      <c r="F6" s="238"/>
      <c r="G6" s="238">
        <f>E6*$C$6</f>
        <v>1902367.1999999997</v>
      </c>
      <c r="H6" s="238"/>
      <c r="I6" s="238">
        <f>G6*$C$6</f>
        <v>1949926.3799999997</v>
      </c>
      <c r="J6" s="238"/>
      <c r="K6" s="238">
        <f>I6*$C$6</f>
        <v>1998674.5394999995</v>
      </c>
      <c r="L6" s="238"/>
      <c r="M6" s="238">
        <f>K6*$C$6</f>
        <v>2048641.4029874993</v>
      </c>
      <c r="N6" s="238"/>
      <c r="O6" s="238">
        <f>M6*$C$6</f>
        <v>2099857.4380621864</v>
      </c>
      <c r="P6" s="238"/>
      <c r="Q6" s="238">
        <f>O6*$C$6</f>
        <v>2152353.874013741</v>
      </c>
      <c r="R6" s="238"/>
      <c r="S6" s="238">
        <f>Q6*$C$6</f>
        <v>2206162.7208640845</v>
      </c>
      <c r="T6" s="238"/>
      <c r="U6" s="238">
        <f>S6*$C$6</f>
        <v>2261316.7888856865</v>
      </c>
      <c r="V6" s="238"/>
      <c r="W6" s="238">
        <f>U6*$C$6</f>
        <v>2317849.7086078287</v>
      </c>
      <c r="X6" s="238"/>
      <c r="Y6" s="238">
        <f>W6*$C$6</f>
        <v>2375795.951323024</v>
      </c>
      <c r="Z6" s="238"/>
      <c r="AA6" s="238">
        <f>Y6*$C$6</f>
        <v>2435190.8501060992</v>
      </c>
      <c r="AB6" s="238"/>
      <c r="AC6" s="238">
        <f>AA6*$C$6</f>
        <v>2496070.6213587513</v>
      </c>
      <c r="AD6" s="238"/>
      <c r="AE6" s="238">
        <f>AC6*$C$6</f>
        <v>2558472.3868927197</v>
      </c>
      <c r="AF6" s="238"/>
      <c r="AG6" s="238">
        <f>AE6*$C$6</f>
        <v>2622434.1965650376</v>
      </c>
    </row>
    <row r="7" spans="1:34" s="225" customFormat="1" ht="14.25">
      <c r="B7" s="225" t="s">
        <v>866</v>
      </c>
      <c r="C7" s="254">
        <f>IF(Application!$D$210="Special Needs",0.1,0.05)</f>
        <v>0.05</v>
      </c>
      <c r="E7" s="237">
        <f>-E6*$C$7</f>
        <v>-92798.400000000009</v>
      </c>
      <c r="F7" s="237"/>
      <c r="G7" s="237">
        <f>-G6*$C$7</f>
        <v>-95118.359999999986</v>
      </c>
      <c r="H7" s="237"/>
      <c r="I7" s="237">
        <f>-I6*$C$7</f>
        <v>-97496.318999999989</v>
      </c>
      <c r="J7" s="237"/>
      <c r="K7" s="237">
        <f>-K6*$C$7</f>
        <v>-99933.726974999983</v>
      </c>
      <c r="L7" s="237"/>
      <c r="M7" s="237">
        <f>-M6*$C$7</f>
        <v>-102432.07014937497</v>
      </c>
      <c r="N7" s="237"/>
      <c r="O7" s="237">
        <f>-O6*$C$7</f>
        <v>-104992.87190310932</v>
      </c>
      <c r="P7" s="237"/>
      <c r="Q7" s="237">
        <f>-Q6*$C$7</f>
        <v>-107617.69370068706</v>
      </c>
      <c r="R7" s="237"/>
      <c r="S7" s="237">
        <f>-S6*$C$7</f>
        <v>-110308.13604320423</v>
      </c>
      <c r="T7" s="237"/>
      <c r="U7" s="237">
        <f>-U6*$C$7</f>
        <v>-113065.83944428433</v>
      </c>
      <c r="V7" s="237"/>
      <c r="W7" s="237">
        <f>-W6*$C$7</f>
        <v>-115892.48543039145</v>
      </c>
      <c r="X7" s="237"/>
      <c r="Y7" s="237">
        <f>-Y6*$C$7</f>
        <v>-118789.7975661512</v>
      </c>
      <c r="Z7" s="237"/>
      <c r="AA7" s="237">
        <f>-AA6*$C$7</f>
        <v>-121759.54250530497</v>
      </c>
      <c r="AB7" s="237"/>
      <c r="AC7" s="237">
        <f>-AC6*$C$7</f>
        <v>-124803.53106793757</v>
      </c>
      <c r="AD7" s="237"/>
      <c r="AE7" s="237">
        <f>-AE6*$C$7</f>
        <v>-127923.61934463598</v>
      </c>
      <c r="AF7" s="237"/>
      <c r="AG7" s="237">
        <f>-AG6*$C$7</f>
        <v>-131121.70982825189</v>
      </c>
    </row>
    <row r="8" spans="1:34" s="225" customFormat="1" ht="14.25">
      <c r="A8" s="225" t="s">
        <v>290</v>
      </c>
      <c r="C8" s="253">
        <v>1.0249999999999999</v>
      </c>
      <c r="E8" s="238">
        <f>Application!Z801</f>
        <v>33087</v>
      </c>
      <c r="F8" s="238"/>
      <c r="G8" s="238">
        <f>E8*$C$8</f>
        <v>33914.174999999996</v>
      </c>
      <c r="H8" s="238"/>
      <c r="I8" s="238">
        <f>G8*$C$8</f>
        <v>34762.029374999991</v>
      </c>
      <c r="J8" s="238"/>
      <c r="K8" s="238">
        <f>I8*$C$8</f>
        <v>35631.080109374991</v>
      </c>
      <c r="L8" s="238"/>
      <c r="M8" s="238">
        <f>K8*$C$8</f>
        <v>36521.857112109363</v>
      </c>
      <c r="N8" s="238"/>
      <c r="O8" s="238">
        <f>M8*$C$8</f>
        <v>37434.903539912091</v>
      </c>
      <c r="P8" s="238"/>
      <c r="Q8" s="238">
        <f>O8*$C$8</f>
        <v>38370.776128409889</v>
      </c>
      <c r="R8" s="238"/>
      <c r="S8" s="238">
        <f>Q8*$C$8</f>
        <v>39330.045531620133</v>
      </c>
      <c r="T8" s="238"/>
      <c r="U8" s="238">
        <f>S8*$C$8</f>
        <v>40313.296669910633</v>
      </c>
      <c r="V8" s="238"/>
      <c r="W8" s="238">
        <f>U8*$C$8</f>
        <v>41321.129086658395</v>
      </c>
      <c r="X8" s="238"/>
      <c r="Y8" s="238">
        <f>W8*$C$8</f>
        <v>42354.15731382485</v>
      </c>
      <c r="Z8" s="238"/>
      <c r="AA8" s="238">
        <f>Y8*$C$8</f>
        <v>43413.011246670467</v>
      </c>
      <c r="AB8" s="238"/>
      <c r="AC8" s="238">
        <f>AA8*$C$8</f>
        <v>44498.336527837222</v>
      </c>
      <c r="AD8" s="238"/>
      <c r="AE8" s="238">
        <f>AC8*$C$8</f>
        <v>45610.794941033149</v>
      </c>
      <c r="AF8" s="238"/>
      <c r="AG8" s="238">
        <f>AE8*$C$8</f>
        <v>46751.064814558973</v>
      </c>
    </row>
    <row r="9" spans="1:34" s="225" customFormat="1" ht="14.25">
      <c r="B9" s="225" t="s">
        <v>866</v>
      </c>
      <c r="C9" s="254">
        <f>IF(Application!$D$210="Special Needs",0.1,0.05)</f>
        <v>0.05</v>
      </c>
      <c r="E9" s="237">
        <f>-E8*$C$9</f>
        <v>-1654.3500000000001</v>
      </c>
      <c r="F9" s="237"/>
      <c r="G9" s="237">
        <f>-G8*$C$9</f>
        <v>-1695.7087499999998</v>
      </c>
      <c r="H9" s="237"/>
      <c r="I9" s="237">
        <f>-I8*$C$9</f>
        <v>-1738.1014687499996</v>
      </c>
      <c r="J9" s="237"/>
      <c r="K9" s="237">
        <f>-K8*$C$9</f>
        <v>-1781.5540054687497</v>
      </c>
      <c r="L9" s="237"/>
      <c r="M9" s="237">
        <f>-M8*$C$9</f>
        <v>-1826.0928556054682</v>
      </c>
      <c r="N9" s="237"/>
      <c r="O9" s="237">
        <f>-O8*$C$9</f>
        <v>-1871.7451769956047</v>
      </c>
      <c r="P9" s="237"/>
      <c r="Q9" s="237">
        <f>-Q8*$C$9</f>
        <v>-1918.5388064204944</v>
      </c>
      <c r="R9" s="237"/>
      <c r="S9" s="237">
        <f>-S8*$C$9</f>
        <v>-1966.5022765810068</v>
      </c>
      <c r="T9" s="237"/>
      <c r="U9" s="237">
        <f>-U8*$C$9</f>
        <v>-2015.6648334955316</v>
      </c>
      <c r="V9" s="237"/>
      <c r="W9" s="237">
        <f>-W8*$C$9</f>
        <v>-2066.0564543329197</v>
      </c>
      <c r="X9" s="237"/>
      <c r="Y9" s="237">
        <f>-Y8*$C$9</f>
        <v>-2117.7078656912427</v>
      </c>
      <c r="Z9" s="237"/>
      <c r="AA9" s="237">
        <f>-AA8*$C$9</f>
        <v>-2170.6505623335233</v>
      </c>
      <c r="AB9" s="237"/>
      <c r="AC9" s="237">
        <f>-AC8*$C$9</f>
        <v>-2224.9168263918614</v>
      </c>
      <c r="AD9" s="237"/>
      <c r="AE9" s="237">
        <f>-AE8*$C$9</f>
        <v>-2280.5397470516577</v>
      </c>
      <c r="AF9" s="237"/>
      <c r="AG9" s="237">
        <f>-AG8*$C$9</f>
        <v>-2337.5532407279488</v>
      </c>
    </row>
    <row r="10" spans="1:34" s="225" customFormat="1" ht="14.25">
      <c r="A10" s="1196" t="s">
        <v>2516</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2939290.3859999999</v>
      </c>
      <c r="G11" s="239">
        <f>SUM(G4:G10)</f>
        <v>3012772.6456499998</v>
      </c>
      <c r="I11" s="239">
        <f>SUM(I4:I10)</f>
        <v>3088091.9617912495</v>
      </c>
      <c r="K11" s="239">
        <f>SUM(K4:K10)</f>
        <v>3165294.2608360308</v>
      </c>
      <c r="M11" s="239">
        <f>SUM(M4:M10)</f>
        <v>3244426.6173569313</v>
      </c>
      <c r="O11" s="239">
        <f>SUM(O4:O10)</f>
        <v>3325537.2827908541</v>
      </c>
      <c r="Q11" s="239">
        <f>SUM(Q4:Q10)</f>
        <v>3408675.7148606256</v>
      </c>
      <c r="S11" s="239">
        <f>SUM(S4:S10)</f>
        <v>3493892.6077321414</v>
      </c>
      <c r="U11" s="239">
        <f>SUM(U4:U10)</f>
        <v>3581239.9229254439</v>
      </c>
      <c r="W11" s="239">
        <f>SUM(W4:W10)</f>
        <v>3670770.9209985794</v>
      </c>
      <c r="Y11" s="239">
        <f>SUM(Y4:Y10)</f>
        <v>3762540.1940235435</v>
      </c>
      <c r="AA11" s="239">
        <f>SUM(AA4:AA10)</f>
        <v>3856603.6988741322</v>
      </c>
      <c r="AC11" s="239">
        <f>SUM(AC4:AC10)</f>
        <v>3953018.7913459842</v>
      </c>
      <c r="AE11" s="239">
        <f>SUM(AE4:AE10)</f>
        <v>4051844.261129634</v>
      </c>
      <c r="AG11" s="239">
        <f>SUM(AG4:AG10)</f>
        <v>4153140.3676578742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110204.17</v>
      </c>
      <c r="G15" s="235">
        <f>E15*$C$14</f>
        <v>114061.31594999999</v>
      </c>
      <c r="I15" s="235">
        <f>G15*$C$14</f>
        <v>118053.46200824998</v>
      </c>
      <c r="K15" s="235">
        <f>I15*$C$14</f>
        <v>122185.33317853871</v>
      </c>
      <c r="M15" s="235">
        <f>K15*$C$14</f>
        <v>126461.81983978755</v>
      </c>
      <c r="O15" s="235">
        <f>M15*$C$14</f>
        <v>130887.98353418011</v>
      </c>
      <c r="Q15" s="235">
        <f>O15*$C$14</f>
        <v>135469.06295787639</v>
      </c>
      <c r="S15" s="235">
        <f>Q15*$C$14</f>
        <v>140210.48016140205</v>
      </c>
      <c r="U15" s="235">
        <f>S15*$C$14</f>
        <v>145117.84696705113</v>
      </c>
      <c r="W15" s="235">
        <f>U15*$C$14</f>
        <v>150196.97161089789</v>
      </c>
      <c r="Y15" s="235">
        <f>W15*$C$14</f>
        <v>155453.86561727931</v>
      </c>
      <c r="AA15" s="235">
        <f>Y15*$C$14</f>
        <v>160894.75091388408</v>
      </c>
      <c r="AC15" s="235">
        <f>AA15*$C$14</f>
        <v>166526.06719587001</v>
      </c>
      <c r="AE15" s="235">
        <f>AC15*$C$14</f>
        <v>172354.47954772544</v>
      </c>
      <c r="AG15" s="235">
        <f>AE15*$C$14</f>
        <v>178386.8863318958</v>
      </c>
    </row>
    <row r="16" spans="1:34" s="225" customFormat="1" ht="14.25">
      <c r="A16" s="225" t="s">
        <v>346</v>
      </c>
      <c r="C16" s="249"/>
      <c r="E16" s="238">
        <f>Application!W833</f>
        <v>108618.30000000002</v>
      </c>
      <c r="F16" s="238"/>
      <c r="G16" s="238">
        <f t="shared" ref="G16:AG21" si="0">E16*$C$14</f>
        <v>112419.94050000001</v>
      </c>
      <c r="H16" s="238"/>
      <c r="I16" s="238">
        <f t="shared" si="0"/>
        <v>116354.6384175</v>
      </c>
      <c r="J16" s="238"/>
      <c r="K16" s="238">
        <f t="shared" si="0"/>
        <v>120427.05076211249</v>
      </c>
      <c r="L16" s="238"/>
      <c r="M16" s="238">
        <f t="shared" si="0"/>
        <v>124641.99753878641</v>
      </c>
      <c r="N16" s="238"/>
      <c r="O16" s="238">
        <f t="shared" si="0"/>
        <v>129004.46745264392</v>
      </c>
      <c r="P16" s="238"/>
      <c r="Q16" s="238">
        <f t="shared" si="0"/>
        <v>133519.62381348645</v>
      </c>
      <c r="R16" s="238"/>
      <c r="S16" s="238">
        <f t="shared" si="0"/>
        <v>138192.81064695847</v>
      </c>
      <c r="T16" s="238"/>
      <c r="U16" s="238">
        <f t="shared" si="0"/>
        <v>143029.55901960202</v>
      </c>
      <c r="V16" s="238"/>
      <c r="W16" s="238">
        <f t="shared" si="0"/>
        <v>148035.59358528809</v>
      </c>
      <c r="X16" s="238"/>
      <c r="Y16" s="238">
        <f t="shared" si="0"/>
        <v>153216.83936077316</v>
      </c>
      <c r="Z16" s="238"/>
      <c r="AA16" s="238">
        <f t="shared" si="0"/>
        <v>158579.42873840019</v>
      </c>
      <c r="AB16" s="238"/>
      <c r="AC16" s="238">
        <f t="shared" si="0"/>
        <v>164129.70874424418</v>
      </c>
      <c r="AD16" s="238"/>
      <c r="AE16" s="238">
        <f t="shared" si="0"/>
        <v>169874.24855029272</v>
      </c>
      <c r="AF16" s="238"/>
      <c r="AG16" s="238">
        <f t="shared" si="0"/>
        <v>175819.84724955296</v>
      </c>
    </row>
    <row r="17" spans="1:33" s="225" customFormat="1" ht="14.25">
      <c r="A17" s="225" t="s">
        <v>571</v>
      </c>
      <c r="C17" s="249"/>
      <c r="E17" s="238">
        <f>Application!W839</f>
        <v>90415.46</v>
      </c>
      <c r="F17" s="238"/>
      <c r="G17" s="238">
        <f t="shared" si="0"/>
        <v>93580.001099999994</v>
      </c>
      <c r="H17" s="238"/>
      <c r="I17" s="238">
        <f t="shared" si="0"/>
        <v>96855.301138499985</v>
      </c>
      <c r="J17" s="238"/>
      <c r="K17" s="238">
        <f t="shared" si="0"/>
        <v>100245.23667834747</v>
      </c>
      <c r="L17" s="238"/>
      <c r="M17" s="238">
        <f t="shared" si="0"/>
        <v>103753.81996208962</v>
      </c>
      <c r="N17" s="238"/>
      <c r="O17" s="238">
        <f t="shared" si="0"/>
        <v>107385.20366076275</v>
      </c>
      <c r="P17" s="238"/>
      <c r="Q17" s="238">
        <f t="shared" si="0"/>
        <v>111143.68578888944</v>
      </c>
      <c r="R17" s="238"/>
      <c r="S17" s="238">
        <f t="shared" si="0"/>
        <v>115033.71479150056</v>
      </c>
      <c r="T17" s="238"/>
      <c r="U17" s="238">
        <f t="shared" si="0"/>
        <v>119059.89480920308</v>
      </c>
      <c r="V17" s="238"/>
      <c r="W17" s="238">
        <f t="shared" si="0"/>
        <v>123226.99112752518</v>
      </c>
      <c r="X17" s="238"/>
      <c r="Y17" s="238">
        <f t="shared" si="0"/>
        <v>127539.93581698855</v>
      </c>
      <c r="Z17" s="238"/>
      <c r="AA17" s="238">
        <f t="shared" si="0"/>
        <v>132003.83357058314</v>
      </c>
      <c r="AB17" s="238"/>
      <c r="AC17" s="238">
        <f t="shared" si="0"/>
        <v>136623.96774555353</v>
      </c>
      <c r="AD17" s="238"/>
      <c r="AE17" s="238">
        <f t="shared" si="0"/>
        <v>141405.8066166479</v>
      </c>
      <c r="AF17" s="238"/>
      <c r="AG17" s="238">
        <f t="shared" si="0"/>
        <v>146355.00984823055</v>
      </c>
    </row>
    <row r="18" spans="1:33" s="225" customFormat="1" ht="14.25">
      <c r="A18" s="225" t="s">
        <v>870</v>
      </c>
      <c r="C18" s="249"/>
      <c r="E18" s="238">
        <f>Application!W846</f>
        <v>166405.17378000001</v>
      </c>
      <c r="F18" s="238"/>
      <c r="G18" s="238">
        <f t="shared" si="0"/>
        <v>172229.35486230001</v>
      </c>
      <c r="H18" s="238"/>
      <c r="I18" s="238">
        <f t="shared" si="0"/>
        <v>178257.38228248051</v>
      </c>
      <c r="J18" s="238"/>
      <c r="K18" s="238">
        <f t="shared" si="0"/>
        <v>184496.39066236731</v>
      </c>
      <c r="L18" s="238"/>
      <c r="M18" s="238">
        <f t="shared" si="0"/>
        <v>190953.76433555016</v>
      </c>
      <c r="N18" s="238"/>
      <c r="O18" s="238">
        <f t="shared" si="0"/>
        <v>197637.14608729442</v>
      </c>
      <c r="P18" s="238"/>
      <c r="Q18" s="238">
        <f t="shared" si="0"/>
        <v>204554.44620034972</v>
      </c>
      <c r="R18" s="238"/>
      <c r="S18" s="238">
        <f t="shared" si="0"/>
        <v>211713.85181736195</v>
      </c>
      <c r="T18" s="238"/>
      <c r="U18" s="238">
        <f t="shared" si="0"/>
        <v>219123.8366309696</v>
      </c>
      <c r="V18" s="238"/>
      <c r="W18" s="238">
        <f t="shared" si="0"/>
        <v>226793.17091305353</v>
      </c>
      <c r="X18" s="238"/>
      <c r="Y18" s="238">
        <f t="shared" si="0"/>
        <v>234730.93189501038</v>
      </c>
      <c r="Z18" s="238"/>
      <c r="AA18" s="238">
        <f t="shared" si="0"/>
        <v>242946.51451133573</v>
      </c>
      <c r="AB18" s="238"/>
      <c r="AC18" s="238">
        <f t="shared" si="0"/>
        <v>251449.64251923247</v>
      </c>
      <c r="AD18" s="238"/>
      <c r="AE18" s="238">
        <f t="shared" si="0"/>
        <v>260250.38000740559</v>
      </c>
      <c r="AF18" s="238"/>
      <c r="AG18" s="238">
        <f t="shared" si="0"/>
        <v>269359.14330766478</v>
      </c>
    </row>
    <row r="19" spans="1:33" s="225" customFormat="1" ht="14.25">
      <c r="A19" s="225" t="s">
        <v>156</v>
      </c>
      <c r="C19" s="249"/>
      <c r="E19" s="238">
        <f>Application!W847</f>
        <v>79298.399999999994</v>
      </c>
      <c r="F19" s="238"/>
      <c r="G19" s="238">
        <f t="shared" si="0"/>
        <v>82073.843999999983</v>
      </c>
      <c r="H19" s="238"/>
      <c r="I19" s="238">
        <f t="shared" si="0"/>
        <v>84946.428539999979</v>
      </c>
      <c r="J19" s="238"/>
      <c r="K19" s="238">
        <f t="shared" si="0"/>
        <v>87919.553538899971</v>
      </c>
      <c r="L19" s="238"/>
      <c r="M19" s="238">
        <f t="shared" si="0"/>
        <v>90996.737912761469</v>
      </c>
      <c r="N19" s="238"/>
      <c r="O19" s="238">
        <f t="shared" si="0"/>
        <v>94181.623739708113</v>
      </c>
      <c r="P19" s="238"/>
      <c r="Q19" s="238">
        <f t="shared" si="0"/>
        <v>97477.980570597894</v>
      </c>
      <c r="R19" s="238"/>
      <c r="S19" s="238">
        <f t="shared" si="0"/>
        <v>100889.70989056882</v>
      </c>
      <c r="T19" s="238"/>
      <c r="U19" s="238">
        <f t="shared" si="0"/>
        <v>104420.84973673872</v>
      </c>
      <c r="V19" s="238"/>
      <c r="W19" s="238">
        <f t="shared" si="0"/>
        <v>108075.57947752456</v>
      </c>
      <c r="X19" s="238"/>
      <c r="Y19" s="238">
        <f t="shared" si="0"/>
        <v>111858.22475923791</v>
      </c>
      <c r="Z19" s="238"/>
      <c r="AA19" s="238">
        <f t="shared" si="0"/>
        <v>115773.26262581123</v>
      </c>
      <c r="AB19" s="238"/>
      <c r="AC19" s="238">
        <f t="shared" si="0"/>
        <v>119825.32681771461</v>
      </c>
      <c r="AD19" s="238"/>
      <c r="AE19" s="238">
        <f t="shared" si="0"/>
        <v>124019.21325633461</v>
      </c>
      <c r="AF19" s="238"/>
      <c r="AG19" s="238">
        <f t="shared" si="0"/>
        <v>128359.88572030631</v>
      </c>
    </row>
    <row r="20" spans="1:33" s="225" customFormat="1" ht="14.25">
      <c r="A20" s="225" t="s">
        <v>392</v>
      </c>
      <c r="C20" s="249"/>
      <c r="E20" s="238">
        <f>Application!W856</f>
        <v>167071.65</v>
      </c>
      <c r="F20" s="238"/>
      <c r="G20" s="238">
        <f t="shared" si="0"/>
        <v>172919.15774999998</v>
      </c>
      <c r="H20" s="238"/>
      <c r="I20" s="238">
        <f t="shared" si="0"/>
        <v>178971.32827124998</v>
      </c>
      <c r="J20" s="238"/>
      <c r="K20" s="238">
        <f t="shared" si="0"/>
        <v>185235.32476074371</v>
      </c>
      <c r="L20" s="238"/>
      <c r="M20" s="238">
        <f t="shared" si="0"/>
        <v>191718.56112736973</v>
      </c>
      <c r="N20" s="238"/>
      <c r="O20" s="238">
        <f t="shared" si="0"/>
        <v>198428.71076682766</v>
      </c>
      <c r="P20" s="238"/>
      <c r="Q20" s="238">
        <f t="shared" si="0"/>
        <v>205373.7156436666</v>
      </c>
      <c r="R20" s="238"/>
      <c r="S20" s="238">
        <f t="shared" si="0"/>
        <v>212561.79569119491</v>
      </c>
      <c r="T20" s="238"/>
      <c r="U20" s="238">
        <f t="shared" si="0"/>
        <v>220001.45854038672</v>
      </c>
      <c r="V20" s="238"/>
      <c r="W20" s="238">
        <f t="shared" si="0"/>
        <v>227701.50958930023</v>
      </c>
      <c r="X20" s="238"/>
      <c r="Y20" s="238">
        <f t="shared" si="0"/>
        <v>235671.06242492571</v>
      </c>
      <c r="Z20" s="238"/>
      <c r="AA20" s="238">
        <f t="shared" si="0"/>
        <v>243919.54960979809</v>
      </c>
      <c r="AB20" s="238"/>
      <c r="AC20" s="238">
        <f t="shared" si="0"/>
        <v>252456.733846141</v>
      </c>
      <c r="AD20" s="238"/>
      <c r="AE20" s="238">
        <f t="shared" si="0"/>
        <v>261292.71953075592</v>
      </c>
      <c r="AF20" s="238"/>
      <c r="AG20" s="238">
        <f t="shared" si="0"/>
        <v>270437.96471433237</v>
      </c>
    </row>
    <row r="21" spans="1:33" s="225" customFormat="1" ht="14.25">
      <c r="A21" s="242" t="s">
        <v>1002</v>
      </c>
      <c r="B21" s="242"/>
      <c r="C21" s="249"/>
      <c r="E21" s="248">
        <f>Application!W863</f>
        <v>25000</v>
      </c>
      <c r="F21" s="238"/>
      <c r="G21" s="248">
        <f t="shared" si="0"/>
        <v>25874.999999999996</v>
      </c>
      <c r="H21" s="238"/>
      <c r="I21" s="248">
        <f t="shared" si="0"/>
        <v>26780.624999999993</v>
      </c>
      <c r="J21" s="238"/>
      <c r="K21" s="248">
        <f t="shared" si="0"/>
        <v>27717.946874999991</v>
      </c>
      <c r="L21" s="238"/>
      <c r="M21" s="248">
        <f t="shared" si="0"/>
        <v>28688.075015624989</v>
      </c>
      <c r="N21" s="238"/>
      <c r="O21" s="248">
        <f t="shared" si="0"/>
        <v>29692.15764117186</v>
      </c>
      <c r="P21" s="238"/>
      <c r="Q21" s="248">
        <f t="shared" si="0"/>
        <v>30731.383158612873</v>
      </c>
      <c r="R21" s="238"/>
      <c r="S21" s="248">
        <f t="shared" si="0"/>
        <v>31806.98156916432</v>
      </c>
      <c r="T21" s="238"/>
      <c r="U21" s="248">
        <f t="shared" si="0"/>
        <v>32920.225924085069</v>
      </c>
      <c r="V21" s="238"/>
      <c r="W21" s="248">
        <f t="shared" si="0"/>
        <v>34072.433831428047</v>
      </c>
      <c r="X21" s="238"/>
      <c r="Y21" s="248">
        <f t="shared" si="0"/>
        <v>35264.969015528026</v>
      </c>
      <c r="Z21" s="238"/>
      <c r="AA21" s="248">
        <f t="shared" si="0"/>
        <v>36499.242931071502</v>
      </c>
      <c r="AB21" s="238"/>
      <c r="AC21" s="248">
        <f t="shared" si="0"/>
        <v>37776.716433658999</v>
      </c>
      <c r="AD21" s="238"/>
      <c r="AE21" s="248">
        <f t="shared" si="0"/>
        <v>39098.901508837058</v>
      </c>
      <c r="AF21" s="238"/>
      <c r="AG21" s="248">
        <f t="shared" si="0"/>
        <v>40467.363061646349</v>
      </c>
    </row>
    <row r="22" spans="1:33" s="239" customFormat="1" ht="15">
      <c r="A22" s="239" t="s">
        <v>871</v>
      </c>
      <c r="C22" s="249"/>
      <c r="E22" s="239">
        <f>SUM(E15:E21)</f>
        <v>747013.15378000005</v>
      </c>
      <c r="G22" s="239">
        <f>SUM(G15:G21)</f>
        <v>773158.61416230001</v>
      </c>
      <c r="I22" s="239">
        <f>SUM(I15:I21)</f>
        <v>800219.16565798048</v>
      </c>
      <c r="K22" s="239">
        <f>SUM(K15:K21)</f>
        <v>828226.83645600977</v>
      </c>
      <c r="M22" s="239">
        <f>SUM(M15:M21)</f>
        <v>857214.77573196997</v>
      </c>
      <c r="O22" s="239">
        <f>SUM(O15:O21)</f>
        <v>887217.29288258881</v>
      </c>
      <c r="Q22" s="239">
        <f>SUM(Q15:Q21)</f>
        <v>918269.89813347941</v>
      </c>
      <c r="S22" s="239">
        <f>SUM(S15:S21)</f>
        <v>950409.34456815117</v>
      </c>
      <c r="U22" s="239">
        <f>SUM(U15:U21)</f>
        <v>983673.67162803654</v>
      </c>
      <c r="W22" s="239">
        <f>SUM(W15:W21)</f>
        <v>1018102.2501350174</v>
      </c>
      <c r="Y22" s="239">
        <f>SUM(Y15:Y21)</f>
        <v>1053735.8288897432</v>
      </c>
      <c r="AA22" s="239">
        <f>SUM(AA15:AA21)</f>
        <v>1090616.5829008839</v>
      </c>
      <c r="AC22" s="239">
        <f>SUM(AC15:AC21)</f>
        <v>1128788.1633024148</v>
      </c>
      <c r="AE22" s="239">
        <f>SUM(AE15:AE21)</f>
        <v>1168295.7490179993</v>
      </c>
      <c r="AG22" s="239">
        <f>SUM(AG15:AG21)</f>
        <v>1209186.1002336293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25">
      <c r="A28" s="225" t="s">
        <v>874</v>
      </c>
      <c r="C28" s="253"/>
      <c r="E28" s="238">
        <f>Application!AC873</f>
        <v>18600</v>
      </c>
      <c r="F28" s="238"/>
      <c r="G28" s="238">
        <f>$E$28</f>
        <v>18600</v>
      </c>
      <c r="H28" s="238"/>
      <c r="I28" s="238">
        <f>$E$28</f>
        <v>18600</v>
      </c>
      <c r="J28" s="238"/>
      <c r="K28" s="238">
        <f>$E$28</f>
        <v>18600</v>
      </c>
      <c r="L28" s="238"/>
      <c r="M28" s="238">
        <f>$E$28</f>
        <v>18600</v>
      </c>
      <c r="N28" s="238"/>
      <c r="O28" s="238">
        <f>$E$28</f>
        <v>18600</v>
      </c>
      <c r="P28" s="238"/>
      <c r="Q28" s="238">
        <f>$E$28</f>
        <v>18600</v>
      </c>
      <c r="R28" s="238"/>
      <c r="S28" s="238">
        <f>$E$28</f>
        <v>18600</v>
      </c>
      <c r="T28" s="238"/>
      <c r="U28" s="238">
        <f>$E$28</f>
        <v>18600</v>
      </c>
      <c r="V28" s="238"/>
      <c r="W28" s="238">
        <f>$E$28</f>
        <v>18600</v>
      </c>
      <c r="X28" s="238"/>
      <c r="Y28" s="238">
        <f>$E$28</f>
        <v>18600</v>
      </c>
      <c r="Z28" s="238"/>
      <c r="AA28" s="238">
        <f>$E$28</f>
        <v>18600</v>
      </c>
      <c r="AB28" s="238"/>
      <c r="AC28" s="238">
        <f>$E$28</f>
        <v>18600</v>
      </c>
      <c r="AD28" s="238"/>
      <c r="AE28" s="238">
        <f>$E$28</f>
        <v>18600</v>
      </c>
      <c r="AF28" s="238"/>
      <c r="AG28" s="238">
        <f>$E$28</f>
        <v>18600</v>
      </c>
    </row>
    <row r="29" spans="1:33" s="225" customFormat="1" ht="14.25">
      <c r="A29" s="225" t="s">
        <v>1939</v>
      </c>
      <c r="C29" s="253"/>
      <c r="E29" s="238">
        <f>Application!AC874</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872</v>
      </c>
      <c r="C30" s="253">
        <v>1.02</v>
      </c>
      <c r="E30" s="238">
        <f>Application!AC875</f>
        <v>6994.73</v>
      </c>
      <c r="F30" s="238"/>
      <c r="G30" s="238">
        <f>E30*$C$30</f>
        <v>7134.6246000000001</v>
      </c>
      <c r="H30" s="238"/>
      <c r="I30" s="238">
        <f>G30*$C$30</f>
        <v>7277.3170920000002</v>
      </c>
      <c r="J30" s="238"/>
      <c r="K30" s="238">
        <f>I30*$C$30</f>
        <v>7422.8634338400007</v>
      </c>
      <c r="L30" s="238"/>
      <c r="M30" s="238">
        <f>K30*$C$30</f>
        <v>7571.3207025168012</v>
      </c>
      <c r="N30" s="238"/>
      <c r="O30" s="238">
        <f>M30*$C$30</f>
        <v>7722.7471165671377</v>
      </c>
      <c r="P30" s="238"/>
      <c r="Q30" s="238">
        <f>O30*$C$30</f>
        <v>7877.2020588984806</v>
      </c>
      <c r="R30" s="238"/>
      <c r="S30" s="238">
        <f>Q30*$C$30</f>
        <v>8034.7461000764506</v>
      </c>
      <c r="T30" s="238"/>
      <c r="U30" s="238">
        <f>S30*$C$30</f>
        <v>8195.4410220779791</v>
      </c>
      <c r="V30" s="238"/>
      <c r="W30" s="238">
        <f>U30*$C$30</f>
        <v>8359.3498425195394</v>
      </c>
      <c r="X30" s="238"/>
      <c r="Y30" s="238">
        <f>W30*$C$30</f>
        <v>8526.53683936993</v>
      </c>
      <c r="Z30" s="238"/>
      <c r="AA30" s="238">
        <f>Y30*$C$30</f>
        <v>8697.0675761573293</v>
      </c>
      <c r="AB30" s="238"/>
      <c r="AC30" s="238">
        <f>AA30*$C$30</f>
        <v>8871.0089276804756</v>
      </c>
      <c r="AD30" s="238"/>
      <c r="AE30" s="238">
        <f>AC30*$C$30</f>
        <v>9048.4291062340853</v>
      </c>
      <c r="AF30" s="238"/>
      <c r="AG30" s="238">
        <f>AE30*$C$30</f>
        <v>9229.3976883587675</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799407.88378000003</v>
      </c>
      <c r="G35" s="239">
        <f>SUM(G22:G33)</f>
        <v>826491.2387623</v>
      </c>
      <c r="I35" s="239">
        <f>SUM(I22:I33)</f>
        <v>854520.41274998058</v>
      </c>
      <c r="K35" s="239">
        <f>SUM(K22:K33)</f>
        <v>883528.46743984974</v>
      </c>
      <c r="M35" s="239">
        <f>SUM(M22:M33)</f>
        <v>913549.62084873684</v>
      </c>
      <c r="O35" s="239">
        <f>SUM(O22:O33)</f>
        <v>944619.28776790469</v>
      </c>
      <c r="Q35" s="239">
        <f>SUM(Q22:Q33)</f>
        <v>976774.12163303292</v>
      </c>
      <c r="S35" s="239">
        <f>SUM(S22:S33)</f>
        <v>1010052.0578593055</v>
      </c>
      <c r="U35" s="239">
        <f>SUM(U22:U33)</f>
        <v>1044492.35869288</v>
      </c>
      <c r="W35" s="239">
        <f>SUM(W22:W33)</f>
        <v>1080135.6596317992</v>
      </c>
      <c r="Y35" s="239">
        <f>SUM(Y22:Y33)</f>
        <v>1117024.0174712746</v>
      </c>
      <c r="AA35" s="239">
        <f>SUM(AA22:AA33)</f>
        <v>1155200.9600301785</v>
      </c>
      <c r="AC35" s="239">
        <f>SUM(AC22:AC33)</f>
        <v>1194711.5376175924</v>
      </c>
      <c r="AE35" s="239">
        <f>SUM(AE22:AE33)</f>
        <v>1235602.3763002928</v>
      </c>
      <c r="AG35" s="239">
        <f>SUM(AG22:AG33)</f>
        <v>1277921.7330342096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2139882.5022200001</v>
      </c>
      <c r="G37" s="239">
        <f>G11-G35</f>
        <v>2186281.4068876998</v>
      </c>
      <c r="I37" s="239">
        <f>I11-I35</f>
        <v>2233571.5490412689</v>
      </c>
      <c r="K37" s="239">
        <f>K11-K35</f>
        <v>2281765.793396181</v>
      </c>
      <c r="M37" s="239">
        <f>M11-M35</f>
        <v>2330876.9965081946</v>
      </c>
      <c r="O37" s="239">
        <f>O11-O35</f>
        <v>2380917.9950229493</v>
      </c>
      <c r="Q37" s="239">
        <f>Q11-Q35</f>
        <v>2431901.5932275928</v>
      </c>
      <c r="S37" s="239">
        <f>S11-S35</f>
        <v>2483840.5498728361</v>
      </c>
      <c r="U37" s="239">
        <f>U11-U35</f>
        <v>2536747.5642325636</v>
      </c>
      <c r="W37" s="239">
        <f>W11-W35</f>
        <v>2590635.2613667799</v>
      </c>
      <c r="Y37" s="239">
        <f>Y11-Y35</f>
        <v>2645516.1765522687</v>
      </c>
      <c r="AA37" s="239">
        <f>AA11-AA35</f>
        <v>2701402.7388439537</v>
      </c>
      <c r="AC37" s="239">
        <f>AC11-AC35</f>
        <v>2758307.2537283916</v>
      </c>
      <c r="AE37" s="239">
        <f>AE11-AE35</f>
        <v>2816241.8848293414</v>
      </c>
      <c r="AG37" s="239">
        <f>AG11-AG35</f>
        <v>2875218.6346236644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Berkadia - Permanent Loan Tranch A</v>
      </c>
      <c r="B40" s="242"/>
      <c r="C40" s="236"/>
      <c r="E40" s="238">
        <f>Application!AF623</f>
        <v>1485418.410212473</v>
      </c>
      <c r="F40" s="238"/>
      <c r="G40" s="238">
        <f>$E$40</f>
        <v>1485418.410212473</v>
      </c>
      <c r="H40" s="238"/>
      <c r="I40" s="238">
        <f>$E$40</f>
        <v>1485418.410212473</v>
      </c>
      <c r="J40" s="238"/>
      <c r="K40" s="238">
        <f>$E$40</f>
        <v>1485418.410212473</v>
      </c>
      <c r="L40" s="238"/>
      <c r="M40" s="238">
        <f>$E$40</f>
        <v>1485418.410212473</v>
      </c>
      <c r="N40" s="238"/>
      <c r="O40" s="238">
        <f>$E$40</f>
        <v>1485418.410212473</v>
      </c>
      <c r="P40" s="238"/>
      <c r="Q40" s="238">
        <f>$E$40</f>
        <v>1485418.410212473</v>
      </c>
      <c r="R40" s="238"/>
      <c r="S40" s="238">
        <f>$E$40</f>
        <v>1485418.410212473</v>
      </c>
      <c r="T40" s="238"/>
      <c r="U40" s="238">
        <f>$E$40</f>
        <v>1485418.410212473</v>
      </c>
      <c r="V40" s="238"/>
      <c r="W40" s="238">
        <f>$E$40</f>
        <v>1485418.410212473</v>
      </c>
      <c r="X40" s="238"/>
      <c r="Y40" s="238">
        <f>$E$40</f>
        <v>1485418.410212473</v>
      </c>
      <c r="Z40" s="238"/>
      <c r="AA40" s="238">
        <f>$E$40</f>
        <v>1485418.410212473</v>
      </c>
      <c r="AB40" s="238"/>
      <c r="AC40" s="238">
        <f>$E$40</f>
        <v>1485418.410212473</v>
      </c>
      <c r="AD40" s="238"/>
      <c r="AE40" s="238">
        <f>$E$40</f>
        <v>1485418.410212473</v>
      </c>
      <c r="AF40" s="238"/>
      <c r="AG40" s="238">
        <f>$E$40</f>
        <v>1485418.410212473</v>
      </c>
    </row>
    <row r="41" spans="1:33" s="225" customFormat="1" ht="14.25">
      <c r="A41" s="241" t="str">
        <f>Application!C624</f>
        <v>Berkadia - Permanent Loan Tranch B</v>
      </c>
      <c r="B41" s="242"/>
      <c r="C41" s="236"/>
      <c r="E41" s="238">
        <f>Application!AF624-'15 Year Pro Forma (2)'!E16</f>
        <v>313785.97421665868</v>
      </c>
      <c r="F41" s="238"/>
      <c r="G41" s="238">
        <f>$E$41</f>
        <v>313785.97421665868</v>
      </c>
      <c r="H41" s="238"/>
      <c r="I41" s="238">
        <f>$E$41</f>
        <v>313785.97421665868</v>
      </c>
      <c r="J41" s="238"/>
      <c r="K41" s="238">
        <f>$E$41</f>
        <v>313785.97421665868</v>
      </c>
      <c r="L41" s="238"/>
      <c r="M41" s="238">
        <f>$E$41</f>
        <v>313785.97421665868</v>
      </c>
      <c r="N41" s="238"/>
      <c r="O41" s="238">
        <f>$E$41</f>
        <v>313785.97421665868</v>
      </c>
      <c r="P41" s="238"/>
      <c r="Q41" s="238">
        <f>$E$41</f>
        <v>313785.97421665868</v>
      </c>
      <c r="R41" s="238"/>
      <c r="S41" s="238">
        <f>$E$41</f>
        <v>313785.97421665868</v>
      </c>
      <c r="T41" s="238"/>
      <c r="U41" s="238">
        <f>$E$41</f>
        <v>313785.97421665868</v>
      </c>
      <c r="V41" s="238"/>
      <c r="W41" s="238">
        <f>$E$41</f>
        <v>313785.97421665868</v>
      </c>
      <c r="X41" s="238"/>
      <c r="Y41" s="238">
        <f>$E$41</f>
        <v>313785.97421665868</v>
      </c>
      <c r="Z41" s="238"/>
      <c r="AA41" s="238">
        <f>$E$41</f>
        <v>313785.97421665868</v>
      </c>
      <c r="AB41" s="238"/>
      <c r="AC41" s="238">
        <f>$E$41</f>
        <v>313785.97421665868</v>
      </c>
      <c r="AD41" s="238"/>
      <c r="AE41" s="238">
        <f>$E$41</f>
        <v>313785.97421665868</v>
      </c>
      <c r="AF41" s="238"/>
      <c r="AG41" s="238">
        <f>$E$41</f>
        <v>313785.97421665868</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1799204.3844291316</v>
      </c>
      <c r="G43" s="239">
        <f>SUM(G40:G42)</f>
        <v>1799204.3844291316</v>
      </c>
      <c r="I43" s="239">
        <f>SUM(I40:I42)</f>
        <v>1799204.3844291316</v>
      </c>
      <c r="K43" s="239">
        <f>SUM(K40:K42)</f>
        <v>1799204.3844291316</v>
      </c>
      <c r="M43" s="239">
        <f>SUM(M40:M42)</f>
        <v>1799204.3844291316</v>
      </c>
      <c r="O43" s="239">
        <f>SUM(O40:O42)</f>
        <v>1799204.3844291316</v>
      </c>
      <c r="Q43" s="239">
        <f>SUM(Q40:Q42)</f>
        <v>1799204.3844291316</v>
      </c>
      <c r="S43" s="239">
        <f>SUM(S40:S42)</f>
        <v>1799204.3844291316</v>
      </c>
      <c r="U43" s="239">
        <f>SUM(U40:U42)</f>
        <v>1799204.3844291316</v>
      </c>
      <c r="W43" s="239">
        <f>SUM(W40:W42)</f>
        <v>1799204.3844291316</v>
      </c>
      <c r="Y43" s="239">
        <f>SUM(Y40:Y42)</f>
        <v>1799204.3844291316</v>
      </c>
      <c r="AA43" s="239">
        <f>SUM(AA40:AA42)</f>
        <v>1799204.3844291316</v>
      </c>
      <c r="AC43" s="239">
        <f>SUM(AC40:AC42)</f>
        <v>1799204.3844291316</v>
      </c>
      <c r="AE43" s="239">
        <f>SUM(AE40:AE42)</f>
        <v>1799204.3844291316</v>
      </c>
      <c r="AG43" s="239">
        <f>SUM(AG40:AG42)</f>
        <v>1799204.3844291316</v>
      </c>
    </row>
    <row r="44" spans="1:33" s="225" customFormat="1" ht="14.25">
      <c r="C44" s="236"/>
      <c r="D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340678.11779086851</v>
      </c>
      <c r="G45" s="239">
        <f>G37-G43</f>
        <v>387077.02245856822</v>
      </c>
      <c r="I45" s="239">
        <f>I37-I43</f>
        <v>434367.16461213725</v>
      </c>
      <c r="K45" s="239">
        <f>K37-K43</f>
        <v>482561.40896704933</v>
      </c>
      <c r="M45" s="239">
        <f>M37-M43</f>
        <v>531672.61207906296</v>
      </c>
      <c r="O45" s="239">
        <f>O37-O43</f>
        <v>581713.61059381766</v>
      </c>
      <c r="Q45" s="239">
        <f>Q37-Q43</f>
        <v>632697.20879846113</v>
      </c>
      <c r="S45" s="239">
        <f>S37-S43</f>
        <v>684636.16544370446</v>
      </c>
      <c r="U45" s="239">
        <f>U37-U43</f>
        <v>737543.17980343197</v>
      </c>
      <c r="W45" s="239">
        <f>W37-W43</f>
        <v>791430.87693764828</v>
      </c>
      <c r="Y45" s="239">
        <f>Y37-Y43</f>
        <v>846311.79212313704</v>
      </c>
      <c r="AA45" s="239">
        <f>AA37-AA43</f>
        <v>902198.35441482207</v>
      </c>
      <c r="AC45" s="239">
        <f>AC37-AC43</f>
        <v>959102.86929925997</v>
      </c>
      <c r="AE45" s="239">
        <f>AE37-AE43</f>
        <v>1017037.5004002098</v>
      </c>
      <c r="AG45" s="239">
        <f>AG37-AG43</f>
        <v>1076014.2501945328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0.11010964191998861</v>
      </c>
      <c r="G47" s="243">
        <f>G45/(G4+G6+G8)</f>
        <v>0.12205473647889693</v>
      </c>
      <c r="I47" s="243">
        <f>I45/(I4+I6+I8)</f>
        <v>0.13362581538607196</v>
      </c>
      <c r="K47" s="243">
        <f>K45/(K4+K6+K8)</f>
        <v>0.14483119127054353</v>
      </c>
      <c r="M47" s="243">
        <f>M45/(M4+M6+M8)</f>
        <v>0.1556789661301016</v>
      </c>
      <c r="O47" s="243">
        <f>O45/(O4+O6+O8)</f>
        <v>0.16617703639165066</v>
      </c>
      <c r="Q47" s="243">
        <f>Q45/(Q4+Q6+Q8)</f>
        <v>0.17633309784738924</v>
      </c>
      <c r="S47" s="243">
        <f>S45/(S4+S6+S8)</f>
        <v>0.18615465046983565</v>
      </c>
      <c r="U47" s="243">
        <f>U45/(U4+U6+U8)</f>
        <v>0.19564900310864963</v>
      </c>
      <c r="W47" s="243">
        <f>W45/(W4+W6+W8)</f>
        <v>0.20482327807212594</v>
      </c>
      <c r="Y47" s="243">
        <f>Y45/(Y4+Y6+Y8)</f>
        <v>0.21368441559615914</v>
      </c>
      <c r="AA47" s="243">
        <f>AA45/(AA4+AA6+AA8)</f>
        <v>0.22223917820342626</v>
      </c>
      <c r="AC47" s="243">
        <f>AC45/(AC4+AC6+AC8)</f>
        <v>0.23049415495544745</v>
      </c>
      <c r="AE47" s="243">
        <f>AE45/(AE4+AE6+AE8)</f>
        <v>0.23845576560013976</v>
      </c>
      <c r="AG47" s="243">
        <f>AG45/(AG4+AG6+AG8)</f>
        <v>0.24613026461739224</v>
      </c>
    </row>
    <row r="48" spans="1:33" s="243" customFormat="1" ht="14.25">
      <c r="A48" s="243" t="s">
        <v>880</v>
      </c>
      <c r="C48" s="236"/>
      <c r="E48" s="243">
        <f>E45/E43</f>
        <v>0.18934931503013319</v>
      </c>
      <c r="G48" s="243">
        <f>G45/G43</f>
        <v>0.21513788306011916</v>
      </c>
      <c r="I48" s="243">
        <f>I45/I43</f>
        <v>0.24142180197607585</v>
      </c>
      <c r="K48" s="243">
        <f>K45/K43</f>
        <v>0.2682082220026164</v>
      </c>
      <c r="M48" s="243">
        <f>M45/M43</f>
        <v>0.29550428882917434</v>
      </c>
      <c r="O48" s="243">
        <f>O45/O43</f>
        <v>0.32331713707911464</v>
      </c>
      <c r="Q48" s="243">
        <f>Q45/Q43</f>
        <v>0.35165388339091291</v>
      </c>
      <c r="S48" s="243">
        <f>S45/S43</f>
        <v>0.38052161909383753</v>
      </c>
      <c r="U48" s="243">
        <f>U45/U43</f>
        <v>0.4099274024598637</v>
      </c>
      <c r="W48" s="243">
        <f>W45/W43</f>
        <v>0.43987825051280144</v>
      </c>
      <c r="Y48" s="243">
        <f>Y45/Y43</f>
        <v>0.47038113037483664</v>
      </c>
      <c r="AA48" s="243">
        <f>AA45/AA43</f>
        <v>0.50144295012991535</v>
      </c>
      <c r="AC48" s="243">
        <f>AC45/AC43</f>
        <v>0.53307054918253383</v>
      </c>
      <c r="AE48" s="243">
        <f>AE45/AE43</f>
        <v>0.56527068808967185</v>
      </c>
      <c r="AG48" s="243">
        <f>AG45/AG43</f>
        <v>0.59805003784266597</v>
      </c>
    </row>
    <row r="49" spans="1:35" s="244" customFormat="1" ht="14.25">
      <c r="A49" s="244" t="s">
        <v>878</v>
      </c>
      <c r="C49" s="245"/>
      <c r="E49" s="244">
        <f>E37/E43</f>
        <v>1.1893493150301331</v>
      </c>
      <c r="G49" s="244">
        <f>G37/G43</f>
        <v>1.2151378830601192</v>
      </c>
      <c r="I49" s="244">
        <f>I37/I43</f>
        <v>1.2414218019760759</v>
      </c>
      <c r="K49" s="244">
        <f>K37/K43</f>
        <v>1.2682082220026165</v>
      </c>
      <c r="M49" s="244">
        <f>M37/M43</f>
        <v>1.2955042888291743</v>
      </c>
      <c r="O49" s="244">
        <f>O37/O43</f>
        <v>1.3233171370791146</v>
      </c>
      <c r="Q49" s="244">
        <f>Q37/Q43</f>
        <v>1.3516538833909129</v>
      </c>
      <c r="S49" s="244">
        <f>S37/S43</f>
        <v>1.3805216190938376</v>
      </c>
      <c r="U49" s="244">
        <f>U37/U43</f>
        <v>1.4099274024598636</v>
      </c>
      <c r="W49" s="244">
        <f>W37/W43</f>
        <v>1.4398782505128014</v>
      </c>
      <c r="Y49" s="244">
        <f>Y37/Y43</f>
        <v>1.4703811303748366</v>
      </c>
      <c r="AA49" s="244">
        <f>AA37/AA43</f>
        <v>1.5014429501299154</v>
      </c>
      <c r="AC49" s="244">
        <f>AC37/AC43</f>
        <v>1.5330705491825338</v>
      </c>
      <c r="AE49" s="244">
        <f>AE37/AE43</f>
        <v>1.5652706880896718</v>
      </c>
      <c r="AG49" s="244">
        <f>AG37/AG43</f>
        <v>1.5980500378426661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0" t="s">
        <v>1327</v>
      </c>
      <c r="B52" s="2540"/>
      <c r="C52" s="2540"/>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340678.11779086851</v>
      </c>
      <c r="G60" s="999">
        <f>G45-G58</f>
        <v>387077.02245856822</v>
      </c>
      <c r="I60" s="999">
        <f>I45-I58</f>
        <v>434367.16461213725</v>
      </c>
      <c r="K60" s="999">
        <f>K45-K58</f>
        <v>482561.40896704933</v>
      </c>
      <c r="M60" s="999">
        <f>M45-M58</f>
        <v>531672.61207906296</v>
      </c>
      <c r="O60" s="999">
        <f>O45-O58</f>
        <v>581713.61059381766</v>
      </c>
      <c r="Q60" s="999">
        <f>Q45-Q58</f>
        <v>632697.20879846113</v>
      </c>
      <c r="S60" s="999">
        <f>S45-S58</f>
        <v>684636.16544370446</v>
      </c>
      <c r="U60" s="999">
        <f>U45-U58</f>
        <v>737543.17980343197</v>
      </c>
      <c r="W60" s="999">
        <f>W45-W58</f>
        <v>791430.87693764828</v>
      </c>
      <c r="Y60" s="999">
        <f>Y45-Y58</f>
        <v>846311.79212313704</v>
      </c>
      <c r="AA60" s="999">
        <f>AA45-AA58</f>
        <v>902198.35441482207</v>
      </c>
      <c r="AC60" s="999">
        <f>AC45-AC58</f>
        <v>959102.86929925997</v>
      </c>
      <c r="AE60" s="999">
        <f>AE45-AE58</f>
        <v>1017037.5004002098</v>
      </c>
      <c r="AG60" s="999">
        <f>AG45-AG58</f>
        <v>1076014.2501945328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170339.05889543425</v>
      </c>
      <c r="G62" s="999">
        <f>G60*$C$62</f>
        <v>193538.51122928411</v>
      </c>
      <c r="I62" s="999">
        <f>I60*$C$62</f>
        <v>217183.58230606862</v>
      </c>
      <c r="K62" s="999">
        <f>K60*$C$62</f>
        <v>241280.70448352466</v>
      </c>
      <c r="M62" s="999">
        <f>M60*$C$62</f>
        <v>265836.30603953148</v>
      </c>
      <c r="O62" s="999">
        <f>O60*$C$62</f>
        <v>290856.80529690883</v>
      </c>
      <c r="Q62" s="999">
        <f>Q60*$C$62</f>
        <v>316348.60439923056</v>
      </c>
      <c r="S62" s="999">
        <f>S60*$C$62</f>
        <v>342318.08272185223</v>
      </c>
      <c r="U62" s="999">
        <f>U60*$C$62</f>
        <v>368771.58990171598</v>
      </c>
      <c r="W62" s="999">
        <f>W60*$C$62</f>
        <v>395715.43846882414</v>
      </c>
      <c r="Y62" s="999">
        <f>Y60*$C$62</f>
        <v>423155.89606156852</v>
      </c>
      <c r="AA62" s="999">
        <f>AA60*$C$62</f>
        <v>451099.17720741103</v>
      </c>
      <c r="AC62" s="999">
        <f>AC60*$C$62</f>
        <v>479551.43464962998</v>
      </c>
      <c r="AE62" s="999">
        <f>AE60*$C$62</f>
        <v>508518.7502001049</v>
      </c>
      <c r="AG62" s="999">
        <f>AG60*$C$62</f>
        <v>538007.1250972664</v>
      </c>
    </row>
    <row r="63" spans="1:35" s="999" customFormat="1">
      <c r="A63" s="2540" t="s">
        <v>1327</v>
      </c>
      <c r="B63" s="2540"/>
      <c r="C63" s="2540"/>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85169.529447717126</v>
      </c>
      <c r="G66" s="997">
        <f>G60*$C$65</f>
        <v>96769.255614642054</v>
      </c>
      <c r="I66" s="997">
        <f>I60*$C$65</f>
        <v>108591.79115303431</v>
      </c>
      <c r="K66" s="997">
        <f>K60*$C$65</f>
        <v>120640.35224176233</v>
      </c>
      <c r="M66" s="997">
        <f>M60*$C$65</f>
        <v>132918.15301976574</v>
      </c>
      <c r="O66" s="997">
        <f>O60*$C$65</f>
        <v>145428.40264845442</v>
      </c>
      <c r="Q66" s="997">
        <f>Q60*$C$65</f>
        <v>158174.30219961528</v>
      </c>
      <c r="S66" s="997">
        <f>S60*$C$65</f>
        <v>171159.04136092612</v>
      </c>
      <c r="U66" s="997">
        <f>U60*$C$65</f>
        <v>184385.79495085799</v>
      </c>
      <c r="W66" s="997">
        <f>W60*$C$65</f>
        <v>197857.71923441207</v>
      </c>
      <c r="Y66" s="997">
        <f>Y60*$C$65</f>
        <v>211577.94803078426</v>
      </c>
      <c r="AA66" s="997">
        <f>AA60*$C$65</f>
        <v>225549.58860370552</v>
      </c>
      <c r="AC66" s="997">
        <f>AC60*$C$65</f>
        <v>239775.71732481499</v>
      </c>
      <c r="AE66" s="997">
        <f>AE60*$C$65</f>
        <v>254259.37510005245</v>
      </c>
      <c r="AG66" s="997">
        <f>AG60*$C$65</f>
        <v>269003.5625486332</v>
      </c>
    </row>
    <row r="67" spans="1:35" s="997" customFormat="1">
      <c r="A67" s="1002"/>
      <c r="B67" s="1002"/>
      <c r="C67" s="1007"/>
      <c r="E67" s="1001">
        <f>$E60*$C$65</f>
        <v>85169.529447717126</v>
      </c>
      <c r="G67" s="997">
        <f>G60*$C$65</f>
        <v>96769.255614642054</v>
      </c>
      <c r="I67" s="997">
        <f>I60*$C$65</f>
        <v>108591.79115303431</v>
      </c>
      <c r="K67" s="997">
        <f>K60*$C$65</f>
        <v>120640.35224176233</v>
      </c>
      <c r="M67" s="997">
        <f>M60*$C$65</f>
        <v>132918.15301976574</v>
      </c>
      <c r="O67" s="997">
        <f>O60*$C$65</f>
        <v>145428.40264845442</v>
      </c>
      <c r="Q67" s="997">
        <f>Q60*$C$65</f>
        <v>158174.30219961528</v>
      </c>
      <c r="S67" s="997">
        <f>S60*$C$65</f>
        <v>171159.04136092612</v>
      </c>
      <c r="U67" s="997">
        <f>U60*$C$65</f>
        <v>184385.79495085799</v>
      </c>
      <c r="W67" s="997">
        <f>W60*$C$65</f>
        <v>197857.71923441207</v>
      </c>
      <c r="Y67" s="997">
        <f>Y60*$C$65</f>
        <v>211577.94803078426</v>
      </c>
      <c r="AA67" s="997">
        <f>AA60*$C$65</f>
        <v>225549.58860370552</v>
      </c>
      <c r="AC67" s="997">
        <f>AC60*$C$65</f>
        <v>239775.71732481499</v>
      </c>
      <c r="AE67" s="997">
        <f>AE60*$C$65</f>
        <v>254259.37510005245</v>
      </c>
      <c r="AG67" s="997">
        <f>AG60*$C$65</f>
        <v>269003.5625486332</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170339.05889543425</v>
      </c>
      <c r="G70" s="997">
        <f>SUM(G66:G69)</f>
        <v>193538.51122928411</v>
      </c>
      <c r="I70" s="997">
        <f>SUM(I66:I69)</f>
        <v>217183.58230606862</v>
      </c>
      <c r="K70" s="997">
        <f>SUM(K66:K69)</f>
        <v>241280.70448352466</v>
      </c>
      <c r="M70" s="997">
        <f>SUM(M66:M69)</f>
        <v>265836.30603953148</v>
      </c>
      <c r="O70" s="997">
        <f>SUM(O66:O69)</f>
        <v>290856.80529690883</v>
      </c>
      <c r="Q70" s="997">
        <f>SUM(Q66:Q69)</f>
        <v>316348.60439923056</v>
      </c>
      <c r="S70" s="997">
        <f>SUM(S66:S69)</f>
        <v>342318.08272185223</v>
      </c>
      <c r="U70" s="997">
        <f>SUM(U66:U69)</f>
        <v>368771.58990171598</v>
      </c>
      <c r="W70" s="997">
        <f>SUM(W66:W69)</f>
        <v>395715.43846882414</v>
      </c>
      <c r="Y70" s="997">
        <f>SUM(Y66:Y69)</f>
        <v>423155.89606156852</v>
      </c>
      <c r="AA70" s="997">
        <f>SUM(AA66:AA69)</f>
        <v>451099.17720741103</v>
      </c>
      <c r="AC70" s="997">
        <f>SUM(AC66:AC69)</f>
        <v>479551.43464962998</v>
      </c>
      <c r="AE70" s="997">
        <f>SUM(AE66:AE69)</f>
        <v>508518.7502001049</v>
      </c>
      <c r="AG70" s="997">
        <f>SUM(AG66:AG69)</f>
        <v>538007.1250972664</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8" t="s">
        <v>1981</v>
      </c>
      <c r="B77" s="2539"/>
      <c r="C77" s="2539"/>
      <c r="D77" s="2539"/>
      <c r="E77" s="2539"/>
      <c r="F77" s="2539"/>
      <c r="G77" s="2539"/>
      <c r="H77" s="2539"/>
      <c r="I77" s="2539"/>
      <c r="J77" s="2539"/>
      <c r="K77" s="2539"/>
      <c r="L77" s="2539"/>
      <c r="M77" s="2539"/>
      <c r="N77" s="2539"/>
      <c r="O77" s="2539"/>
      <c r="P77" s="2539"/>
      <c r="Q77" s="2539"/>
      <c r="R77" s="2539"/>
      <c r="S77" s="2539"/>
      <c r="T77" s="2539"/>
      <c r="U77" s="2539"/>
      <c r="V77" s="2539"/>
      <c r="W77" s="2539"/>
      <c r="X77" s="2539"/>
      <c r="Y77" s="2539"/>
      <c r="Z77" s="2539"/>
      <c r="AA77" s="2539"/>
      <c r="AB77" s="2539"/>
      <c r="AC77" s="2539"/>
      <c r="AD77" s="2539"/>
      <c r="AE77" s="2539"/>
      <c r="AF77" s="2539"/>
      <c r="AG77" s="253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C1F82-30B3-456A-8CD5-663A53D57DFA}">
  <sheetPr>
    <pageSetUpPr fitToPage="1"/>
  </sheetPr>
  <dimension ref="A1:XFC217"/>
  <sheetViews>
    <sheetView zoomScaleNormal="100" zoomScaleSheetLayoutView="100" workbookViewId="0">
      <selection activeCell="G26" sqref="G26"/>
    </sheetView>
  </sheetViews>
  <sheetFormatPr defaultColWidth="0" defaultRowHeight="12.75" zeroHeight="1"/>
  <cols>
    <col min="1" max="1" width="3.7109375" customWidth="1"/>
    <col min="2" max="2" width="27.7109375" customWidth="1"/>
    <col min="3" max="3" width="11.7109375" style="229" customWidth="1"/>
    <col min="4" max="4" width="2.7109375" customWidth="1"/>
    <col min="5" max="5" width="14" bestFit="1"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1023 1025:2047 2049:3071 3073:4095 4097:5119 5121:6143 6145:7167 7169:8191 8193:9215 9217:10239 10241:11263 11265:12287 12289:13311 13313:14335 14337:15359 15361:16383" ht="18">
      <c r="A1" s="226" t="s">
        <v>2511</v>
      </c>
      <c r="B1" s="226"/>
    </row>
    <row r="2" spans="1:1023 1025:2047 2049:3071 3073:4095 4097:5119 5121:6143 6145:7167 7169:8191 8193:9215 9217:10239 10241:11263 11265:12287 12289:13311 13313:14335 14337:15359 15361:16383"/>
    <row r="3" spans="1:1023 1025:2047 2049:3071 3073:4095 4097:5119 5121:6143 6145:7167 7169:8191 8193:9215 9217:10239 10241:11263 11265:12287 12289:13311 13313:14335 14337:15359 15361:16383"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1023 1025:2047 2049:3071 3073:4095 4097:5119 5121:6143 6145:7167 7169:8191 8193:9215 9217:10239 10241:11263 11265:12287 12289:13311 13313:14335 14337:15359 15361:16383" s="235" customFormat="1" ht="14.25">
      <c r="A4" s="235" t="s">
        <v>865</v>
      </c>
      <c r="C4" s="253">
        <v>1.0249999999999999</v>
      </c>
      <c r="E4" s="235">
        <f>30888+1900</f>
        <v>32788</v>
      </c>
      <c r="G4" s="235">
        <f>E4*$C$4</f>
        <v>33607.699999999997</v>
      </c>
      <c r="I4" s="235">
        <f>G4*$C$4</f>
        <v>34447.892499999994</v>
      </c>
      <c r="K4" s="235">
        <f>I4*$C$4</f>
        <v>35309.089812499995</v>
      </c>
      <c r="M4" s="235">
        <f>K4*$C$4</f>
        <v>36191.817057812492</v>
      </c>
      <c r="O4" s="235">
        <f>M4*$C$4</f>
        <v>37096.612484257799</v>
      </c>
      <c r="Q4" s="235">
        <f>O4*$C$4</f>
        <v>38024.027796364244</v>
      </c>
      <c r="S4" s="235">
        <f>Q4*$C$4</f>
        <v>38974.628491273346</v>
      </c>
      <c r="U4" s="235">
        <f>S4*$C$4</f>
        <v>39948.994203555179</v>
      </c>
      <c r="W4" s="235">
        <f>U4*$C$4</f>
        <v>40947.719058644056</v>
      </c>
      <c r="Y4" s="235">
        <f>W4*$C$4</f>
        <v>41971.412035110152</v>
      </c>
      <c r="AA4" s="235">
        <f>Y4*$C$4</f>
        <v>43020.697335987905</v>
      </c>
      <c r="AC4" s="235">
        <f>AA4*$C$4</f>
        <v>44096.214769387596</v>
      </c>
      <c r="AE4" s="235">
        <f>AC4*$C$4</f>
        <v>45198.620138622282</v>
      </c>
      <c r="AG4" s="235">
        <f>AE4*$C$4</f>
        <v>46328.585642087834</v>
      </c>
    </row>
    <row r="5" spans="1:1023 1025:2047 2049:3071 3073:4095 4097:5119 5121:6143 6145:7167 7169:8191 8193:9215 9217:10239 10241:11263 11265:12287 12289:13311 13313:14335 14337:15359 15361:16383" s="225" customFormat="1" ht="14.25">
      <c r="B5" s="225" t="s">
        <v>866</v>
      </c>
      <c r="C5" s="254">
        <v>0.1</v>
      </c>
      <c r="E5" s="237">
        <f>-E4*$C$5</f>
        <v>-3278.8</v>
      </c>
      <c r="F5" s="237"/>
      <c r="G5" s="237">
        <f>-G4*$C$5</f>
        <v>-3360.77</v>
      </c>
      <c r="H5" s="237"/>
      <c r="I5" s="237">
        <f>-I4*$C$5</f>
        <v>-3444.7892499999998</v>
      </c>
      <c r="J5" s="237"/>
      <c r="K5" s="237">
        <f>-K4*$C$5</f>
        <v>-3530.9089812499997</v>
      </c>
      <c r="L5" s="237"/>
      <c r="M5" s="237">
        <f>-M4*$C$5</f>
        <v>-3619.1817057812495</v>
      </c>
      <c r="N5" s="237"/>
      <c r="O5" s="237">
        <f>-O4*$C$5</f>
        <v>-3709.6612484257803</v>
      </c>
      <c r="P5" s="237"/>
      <c r="Q5" s="237">
        <f>-Q4*$C$5</f>
        <v>-3802.4027796364244</v>
      </c>
      <c r="R5" s="237"/>
      <c r="S5" s="237">
        <f>-S4*$C$5</f>
        <v>-3897.4628491273347</v>
      </c>
      <c r="T5" s="237"/>
      <c r="U5" s="237">
        <f>-U4*$C$5</f>
        <v>-3994.899420355518</v>
      </c>
      <c r="V5" s="237"/>
      <c r="W5" s="237">
        <f>-W4*$C$5</f>
        <v>-4094.7719058644057</v>
      </c>
      <c r="X5" s="237"/>
      <c r="Y5" s="237">
        <f>-Y4*$C$5</f>
        <v>-4197.1412035110152</v>
      </c>
      <c r="Z5" s="237"/>
      <c r="AA5" s="237">
        <f>-AA4*$C$5</f>
        <v>-4302.0697335987907</v>
      </c>
      <c r="AB5" s="237"/>
      <c r="AC5" s="237">
        <f>-AC4*$C$5</f>
        <v>-4409.6214769387598</v>
      </c>
      <c r="AD5" s="237"/>
      <c r="AE5" s="237">
        <f>-AE4*$C$5</f>
        <v>-4519.8620138622282</v>
      </c>
      <c r="AF5" s="237"/>
      <c r="AG5" s="237">
        <f>-AG4*$C$5</f>
        <v>-4632.8585642087837</v>
      </c>
    </row>
    <row r="6" spans="1:1023 1025:2047 2049:3071 3073:4095 4097:5119 5121:6143 6145:7167 7169:8191 8193:9215 9217:10239 10241:11263 11265:12287 12289:13311 13313:14335 14337:15359 15361:16383" s="239" customFormat="1" ht="15">
      <c r="A6" s="239" t="s">
        <v>887</v>
      </c>
      <c r="C6" s="231"/>
      <c r="E6" s="239">
        <f>SUM(E4:E5)</f>
        <v>29509.200000000001</v>
      </c>
      <c r="G6" s="239">
        <f>SUM(G4:G5)</f>
        <v>30246.929999999997</v>
      </c>
      <c r="I6" s="239">
        <f>SUM(I4:I5)</f>
        <v>31003.103249999993</v>
      </c>
      <c r="K6" s="239">
        <f>SUM(K4:K5)</f>
        <v>31778.180831249996</v>
      </c>
      <c r="M6" s="239">
        <f>SUM(M4:M5)</f>
        <v>32572.63535203124</v>
      </c>
      <c r="O6" s="239">
        <f>SUM(O4:O5)</f>
        <v>33386.951235832021</v>
      </c>
      <c r="Q6" s="239">
        <f>SUM(Q4:Q5)</f>
        <v>34221.625016727819</v>
      </c>
      <c r="S6" s="239">
        <f>SUM(S4:S5)</f>
        <v>35077.165642146014</v>
      </c>
      <c r="U6" s="239">
        <f>SUM(U4:U5)</f>
        <v>35954.09478319966</v>
      </c>
      <c r="W6" s="239">
        <f>SUM(W4:W5)</f>
        <v>36852.947152779649</v>
      </c>
      <c r="Y6" s="239">
        <f>SUM(Y4:Y5)</f>
        <v>37774.270831599133</v>
      </c>
      <c r="AA6" s="239">
        <f>SUM(AA4:AA5)</f>
        <v>38718.627602389111</v>
      </c>
      <c r="AC6" s="239">
        <f>SUM(AC4:AC5)</f>
        <v>39686.593292448837</v>
      </c>
      <c r="AE6" s="239">
        <f>SUM(AE4:AE5)</f>
        <v>40678.758124760054</v>
      </c>
      <c r="AG6" s="239">
        <f>SUM(AG4:AG5)</f>
        <v>41695.727077879048</v>
      </c>
    </row>
    <row r="7" spans="1:1023 1025:2047 2049:3071 3073:4095 4097:5119 5121:6143 6145:7167 7169:8191 8193:9215 9217:10239 10241:11263 11265:12287 12289:13311 13313:14335 14337:15359 15361:16383">
      <c r="C7" s="249"/>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c r="AF7" s="230"/>
      <c r="AG7" s="230"/>
    </row>
    <row r="8" spans="1:1023 1025:2047 2049:3071 3073:4095 4097:5119 5121:6143 6145:7167 7169:8191 8193:9215 9217:10239 10241:11263 11265:12287 12289:13311 13313:14335 14337:15359 15361:16383" ht="15.75">
      <c r="A8" s="227" t="s">
        <v>867</v>
      </c>
      <c r="C8" s="249"/>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c r="AF8" s="230"/>
      <c r="AG8" s="230"/>
    </row>
    <row r="9" spans="1:1023 1025:2047 2049:3071 3073:4095 4097:5119 5121:6143 6145:7167 7169:8191 8193:9215 9217:10239 10241:11263 11265:12287 12289:13311 13313:14335 14337:15359 15361:16383" s="225" customFormat="1" ht="14.25">
      <c r="A9" s="225" t="s">
        <v>868</v>
      </c>
      <c r="C9" s="253">
        <v>1.0349999999999999</v>
      </c>
      <c r="E9" s="238">
        <v>6000</v>
      </c>
      <c r="F9" s="238"/>
      <c r="G9" s="238">
        <f>E9*$C$9</f>
        <v>6209.9999999999991</v>
      </c>
      <c r="H9" s="238"/>
      <c r="I9" s="238">
        <f t="shared" ref="I9" si="0">G9*$C$9</f>
        <v>6427.3499999999985</v>
      </c>
      <c r="J9" s="238"/>
      <c r="K9" s="238">
        <f t="shared" ref="K9" si="1">I9*$C$9</f>
        <v>6652.307249999998</v>
      </c>
      <c r="L9" s="238"/>
      <c r="M9" s="238">
        <f t="shared" ref="M9" si="2">K9*$C$9</f>
        <v>6885.1380037499976</v>
      </c>
      <c r="N9" s="238"/>
      <c r="O9" s="238">
        <f t="shared" ref="O9" si="3">M9*$C$9</f>
        <v>7126.117833881247</v>
      </c>
      <c r="P9" s="238"/>
      <c r="Q9" s="238">
        <f t="shared" ref="Q9" si="4">O9*$C$9</f>
        <v>7375.5319580670903</v>
      </c>
      <c r="R9" s="238"/>
      <c r="S9" s="238">
        <f t="shared" ref="S9" si="5">Q9*$C$9</f>
        <v>7633.6755765994376</v>
      </c>
      <c r="T9" s="238"/>
      <c r="U9" s="238">
        <f t="shared" ref="U9" si="6">S9*$C$9</f>
        <v>7900.854221780417</v>
      </c>
      <c r="V9" s="238"/>
      <c r="W9" s="238">
        <f t="shared" ref="W9" si="7">U9*$C$9</f>
        <v>8177.3841195427312</v>
      </c>
      <c r="X9" s="238"/>
      <c r="Y9" s="238">
        <f t="shared" ref="Y9" si="8">W9*$C$9</f>
        <v>8463.5925637267264</v>
      </c>
      <c r="Z9" s="238"/>
      <c r="AA9" s="238">
        <f t="shared" ref="AA9" si="9">Y9*$C$9</f>
        <v>8759.8183034571612</v>
      </c>
      <c r="AB9" s="238"/>
      <c r="AC9" s="238">
        <f t="shared" ref="AC9" si="10">AA9*$C$9</f>
        <v>9066.4119440781615</v>
      </c>
      <c r="AD9" s="238"/>
      <c r="AE9" s="238">
        <f t="shared" ref="AE9" si="11">AC9*$C$9</f>
        <v>9383.736362120897</v>
      </c>
      <c r="AF9" s="238"/>
      <c r="AG9" s="238">
        <f t="shared" ref="AG9" si="12">AE9*$C$9</f>
        <v>9712.1671347951269</v>
      </c>
      <c r="AH9" s="238"/>
    </row>
    <row r="10" spans="1:1023 1025:2047 2049:3071 3073:4095 4097:5119 5121:6143 6145:7167 7169:8191 8193:9215 9217:10239 10241:11263 11265:12287 12289:13311 13313:14335 14337:15359 15361:16383" s="239" customFormat="1" ht="15">
      <c r="A10" s="239" t="s">
        <v>179</v>
      </c>
      <c r="C10" s="240"/>
      <c r="E10" s="239">
        <f>E9</f>
        <v>6000</v>
      </c>
      <c r="G10" s="239">
        <f t="shared" ref="G10" si="13">G9</f>
        <v>6209.9999999999991</v>
      </c>
      <c r="I10" s="239">
        <f t="shared" ref="I10" si="14">I9</f>
        <v>6427.3499999999985</v>
      </c>
      <c r="K10" s="239">
        <f t="shared" ref="K10" si="15">K9</f>
        <v>6652.307249999998</v>
      </c>
      <c r="M10" s="239">
        <f t="shared" ref="M10" si="16">M9</f>
        <v>6885.1380037499976</v>
      </c>
      <c r="O10" s="239">
        <f t="shared" ref="O10" si="17">O9</f>
        <v>7126.117833881247</v>
      </c>
      <c r="Q10" s="239">
        <f t="shared" ref="Q10" si="18">Q9</f>
        <v>7375.5319580670903</v>
      </c>
      <c r="S10" s="239">
        <f t="shared" ref="S10" si="19">S9</f>
        <v>7633.6755765994376</v>
      </c>
      <c r="U10" s="239">
        <f t="shared" ref="U10" si="20">U9</f>
        <v>7900.854221780417</v>
      </c>
      <c r="W10" s="239">
        <f t="shared" ref="W10" si="21">W9</f>
        <v>8177.3841195427312</v>
      </c>
      <c r="Y10" s="239">
        <f t="shared" ref="Y10" si="22">Y9</f>
        <v>8463.5925637267264</v>
      </c>
      <c r="AA10" s="239">
        <f t="shared" ref="AA10" si="23">AA9</f>
        <v>8759.8183034571612</v>
      </c>
      <c r="AC10" s="239">
        <f t="shared" ref="AC10" si="24">AC9</f>
        <v>9066.4119440781615</v>
      </c>
      <c r="AE10" s="239">
        <f t="shared" ref="AE10" si="25">AE9</f>
        <v>9383.736362120897</v>
      </c>
      <c r="AG10" s="239">
        <f t="shared" ref="AG10" si="26">AG9</f>
        <v>9712.1671347951269</v>
      </c>
      <c r="AI10" s="239">
        <f t="shared" ref="AI10" si="27">AI9</f>
        <v>0</v>
      </c>
      <c r="AK10" s="239">
        <f t="shared" ref="AK10" si="28">AK9</f>
        <v>0</v>
      </c>
      <c r="AM10" s="239">
        <f t="shared" ref="AM10" si="29">AM9</f>
        <v>0</v>
      </c>
      <c r="AO10" s="239">
        <f t="shared" ref="AO10" si="30">AO9</f>
        <v>0</v>
      </c>
      <c r="AQ10" s="239">
        <f t="shared" ref="AQ10" si="31">AQ9</f>
        <v>0</v>
      </c>
      <c r="AS10" s="239">
        <f t="shared" ref="AS10" si="32">AS9</f>
        <v>0</v>
      </c>
      <c r="AU10" s="239">
        <f t="shared" ref="AU10" si="33">AU9</f>
        <v>0</v>
      </c>
      <c r="AW10" s="239">
        <f t="shared" ref="AW10" si="34">AW9</f>
        <v>0</v>
      </c>
      <c r="AY10" s="239">
        <f t="shared" ref="AY10" si="35">AY9</f>
        <v>0</v>
      </c>
      <c r="BA10" s="239">
        <f t="shared" ref="BA10" si="36">BA9</f>
        <v>0</v>
      </c>
      <c r="BC10" s="239">
        <f t="shared" ref="BC10" si="37">BC9</f>
        <v>0</v>
      </c>
      <c r="BE10" s="239">
        <f t="shared" ref="BE10" si="38">BE9</f>
        <v>0</v>
      </c>
      <c r="BG10" s="239">
        <f t="shared" ref="BG10" si="39">BG9</f>
        <v>0</v>
      </c>
      <c r="BI10" s="239">
        <f t="shared" ref="BI10" si="40">BI9</f>
        <v>0</v>
      </c>
      <c r="BK10" s="239">
        <f t="shared" ref="BK10" si="41">BK9</f>
        <v>0</v>
      </c>
      <c r="BM10" s="239">
        <f t="shared" ref="BM10" si="42">BM9</f>
        <v>0</v>
      </c>
      <c r="BO10" s="239">
        <f t="shared" ref="BO10" si="43">BO9</f>
        <v>0</v>
      </c>
      <c r="BQ10" s="239">
        <f t="shared" ref="BQ10" si="44">BQ9</f>
        <v>0</v>
      </c>
      <c r="BS10" s="239">
        <f t="shared" ref="BS10" si="45">BS9</f>
        <v>0</v>
      </c>
      <c r="BU10" s="239">
        <f t="shared" ref="BU10" si="46">BU9</f>
        <v>0</v>
      </c>
      <c r="BW10" s="239">
        <f t="shared" ref="BW10" si="47">BW9</f>
        <v>0</v>
      </c>
      <c r="BY10" s="239">
        <f t="shared" ref="BY10" si="48">BY9</f>
        <v>0</v>
      </c>
      <c r="CA10" s="239">
        <f t="shared" ref="CA10" si="49">CA9</f>
        <v>0</v>
      </c>
      <c r="CC10" s="239">
        <f t="shared" ref="CC10" si="50">CC9</f>
        <v>0</v>
      </c>
      <c r="CE10" s="239">
        <f t="shared" ref="CE10" si="51">CE9</f>
        <v>0</v>
      </c>
      <c r="CG10" s="239">
        <f t="shared" ref="CG10" si="52">CG9</f>
        <v>0</v>
      </c>
      <c r="CI10" s="239">
        <f t="shared" ref="CI10" si="53">CI9</f>
        <v>0</v>
      </c>
      <c r="CK10" s="239">
        <f t="shared" ref="CK10" si="54">CK9</f>
        <v>0</v>
      </c>
      <c r="CM10" s="239">
        <f t="shared" ref="CM10" si="55">CM9</f>
        <v>0</v>
      </c>
      <c r="CO10" s="239">
        <f t="shared" ref="CO10" si="56">CO9</f>
        <v>0</v>
      </c>
      <c r="CQ10" s="239">
        <f t="shared" ref="CQ10" si="57">CQ9</f>
        <v>0</v>
      </c>
      <c r="CS10" s="239">
        <f t="shared" ref="CS10" si="58">CS9</f>
        <v>0</v>
      </c>
      <c r="CU10" s="239">
        <f t="shared" ref="CU10" si="59">CU9</f>
        <v>0</v>
      </c>
      <c r="CW10" s="239">
        <f t="shared" ref="CW10" si="60">CW9</f>
        <v>0</v>
      </c>
      <c r="CY10" s="239">
        <f t="shared" ref="CY10" si="61">CY9</f>
        <v>0</v>
      </c>
      <c r="DA10" s="239">
        <f t="shared" ref="DA10" si="62">DA9</f>
        <v>0</v>
      </c>
      <c r="DC10" s="239">
        <f t="shared" ref="DC10" si="63">DC9</f>
        <v>0</v>
      </c>
      <c r="DE10" s="239">
        <f t="shared" ref="DE10" si="64">DE9</f>
        <v>0</v>
      </c>
      <c r="DG10" s="239">
        <f t="shared" ref="DG10" si="65">DG9</f>
        <v>0</v>
      </c>
      <c r="DI10" s="239">
        <f t="shared" ref="DI10" si="66">DI9</f>
        <v>0</v>
      </c>
      <c r="DK10" s="239">
        <f t="shared" ref="DK10" si="67">DK9</f>
        <v>0</v>
      </c>
      <c r="DM10" s="239">
        <f t="shared" ref="DM10" si="68">DM9</f>
        <v>0</v>
      </c>
      <c r="DO10" s="239">
        <f t="shared" ref="DO10" si="69">DO9</f>
        <v>0</v>
      </c>
      <c r="DQ10" s="239">
        <f t="shared" ref="DQ10" si="70">DQ9</f>
        <v>0</v>
      </c>
      <c r="DS10" s="239">
        <f t="shared" ref="DS10" si="71">DS9</f>
        <v>0</v>
      </c>
      <c r="DU10" s="239">
        <f t="shared" ref="DU10" si="72">DU9</f>
        <v>0</v>
      </c>
      <c r="DW10" s="239">
        <f t="shared" ref="DW10" si="73">DW9</f>
        <v>0</v>
      </c>
      <c r="DY10" s="239">
        <f t="shared" ref="DY10" si="74">DY9</f>
        <v>0</v>
      </c>
      <c r="EA10" s="239">
        <f t="shared" ref="EA10" si="75">EA9</f>
        <v>0</v>
      </c>
      <c r="EC10" s="239">
        <f t="shared" ref="EC10" si="76">EC9</f>
        <v>0</v>
      </c>
      <c r="EE10" s="239">
        <f t="shared" ref="EE10" si="77">EE9</f>
        <v>0</v>
      </c>
      <c r="EG10" s="239">
        <f t="shared" ref="EG10" si="78">EG9</f>
        <v>0</v>
      </c>
      <c r="EI10" s="239">
        <f t="shared" ref="EI10" si="79">EI9</f>
        <v>0</v>
      </c>
      <c r="EK10" s="239">
        <f t="shared" ref="EK10" si="80">EK9</f>
        <v>0</v>
      </c>
      <c r="EM10" s="239">
        <f t="shared" ref="EM10" si="81">EM9</f>
        <v>0</v>
      </c>
      <c r="EO10" s="239">
        <f t="shared" ref="EO10" si="82">EO9</f>
        <v>0</v>
      </c>
      <c r="EQ10" s="239">
        <f t="shared" ref="EQ10" si="83">EQ9</f>
        <v>0</v>
      </c>
      <c r="ES10" s="239">
        <f t="shared" ref="ES10" si="84">ES9</f>
        <v>0</v>
      </c>
      <c r="EU10" s="239">
        <f t="shared" ref="EU10" si="85">EU9</f>
        <v>0</v>
      </c>
      <c r="EW10" s="239">
        <f t="shared" ref="EW10" si="86">EW9</f>
        <v>0</v>
      </c>
      <c r="EY10" s="239">
        <f t="shared" ref="EY10" si="87">EY9</f>
        <v>0</v>
      </c>
      <c r="FA10" s="239">
        <f t="shared" ref="FA10" si="88">FA9</f>
        <v>0</v>
      </c>
      <c r="FC10" s="239">
        <f t="shared" ref="FC10" si="89">FC9</f>
        <v>0</v>
      </c>
      <c r="FE10" s="239">
        <f t="shared" ref="FE10" si="90">FE9</f>
        <v>0</v>
      </c>
      <c r="FG10" s="239">
        <f t="shared" ref="FG10" si="91">FG9</f>
        <v>0</v>
      </c>
      <c r="FI10" s="239">
        <f t="shared" ref="FI10" si="92">FI9</f>
        <v>0</v>
      </c>
      <c r="FK10" s="239">
        <f t="shared" ref="FK10" si="93">FK9</f>
        <v>0</v>
      </c>
      <c r="FM10" s="239">
        <f t="shared" ref="FM10" si="94">FM9</f>
        <v>0</v>
      </c>
      <c r="FO10" s="239">
        <f t="shared" ref="FO10" si="95">FO9</f>
        <v>0</v>
      </c>
      <c r="FQ10" s="239">
        <f t="shared" ref="FQ10" si="96">FQ9</f>
        <v>0</v>
      </c>
      <c r="FS10" s="239">
        <f t="shared" ref="FS10" si="97">FS9</f>
        <v>0</v>
      </c>
      <c r="FU10" s="239">
        <f t="shared" ref="FU10" si="98">FU9</f>
        <v>0</v>
      </c>
      <c r="FW10" s="239">
        <f t="shared" ref="FW10" si="99">FW9</f>
        <v>0</v>
      </c>
      <c r="FY10" s="239">
        <f t="shared" ref="FY10" si="100">FY9</f>
        <v>0</v>
      </c>
      <c r="GA10" s="239">
        <f t="shared" ref="GA10" si="101">GA9</f>
        <v>0</v>
      </c>
      <c r="GC10" s="239">
        <f t="shared" ref="GC10" si="102">GC9</f>
        <v>0</v>
      </c>
      <c r="GE10" s="239">
        <f t="shared" ref="GE10" si="103">GE9</f>
        <v>0</v>
      </c>
      <c r="GG10" s="239">
        <f t="shared" ref="GG10" si="104">GG9</f>
        <v>0</v>
      </c>
      <c r="GI10" s="239">
        <f t="shared" ref="GI10" si="105">GI9</f>
        <v>0</v>
      </c>
      <c r="GK10" s="239">
        <f t="shared" ref="GK10" si="106">GK9</f>
        <v>0</v>
      </c>
      <c r="GM10" s="239">
        <f t="shared" ref="GM10" si="107">GM9</f>
        <v>0</v>
      </c>
      <c r="GO10" s="239">
        <f t="shared" ref="GO10" si="108">GO9</f>
        <v>0</v>
      </c>
      <c r="GQ10" s="239">
        <f t="shared" ref="GQ10" si="109">GQ9</f>
        <v>0</v>
      </c>
      <c r="GS10" s="239">
        <f t="shared" ref="GS10" si="110">GS9</f>
        <v>0</v>
      </c>
      <c r="GU10" s="239">
        <f t="shared" ref="GU10" si="111">GU9</f>
        <v>0</v>
      </c>
      <c r="GW10" s="239">
        <f t="shared" ref="GW10" si="112">GW9</f>
        <v>0</v>
      </c>
      <c r="GY10" s="239">
        <f t="shared" ref="GY10" si="113">GY9</f>
        <v>0</v>
      </c>
      <c r="HA10" s="239">
        <f t="shared" ref="HA10" si="114">HA9</f>
        <v>0</v>
      </c>
      <c r="HC10" s="239">
        <f t="shared" ref="HC10" si="115">HC9</f>
        <v>0</v>
      </c>
      <c r="HE10" s="239">
        <f t="shared" ref="HE10" si="116">HE9</f>
        <v>0</v>
      </c>
      <c r="HG10" s="239">
        <f t="shared" ref="HG10" si="117">HG9</f>
        <v>0</v>
      </c>
      <c r="HI10" s="239">
        <f t="shared" ref="HI10" si="118">HI9</f>
        <v>0</v>
      </c>
      <c r="HK10" s="239">
        <f t="shared" ref="HK10" si="119">HK9</f>
        <v>0</v>
      </c>
      <c r="HM10" s="239">
        <f t="shared" ref="HM10" si="120">HM9</f>
        <v>0</v>
      </c>
      <c r="HO10" s="239">
        <f t="shared" ref="HO10" si="121">HO9</f>
        <v>0</v>
      </c>
      <c r="HQ10" s="239">
        <f t="shared" ref="HQ10" si="122">HQ9</f>
        <v>0</v>
      </c>
      <c r="HS10" s="239">
        <f t="shared" ref="HS10" si="123">HS9</f>
        <v>0</v>
      </c>
      <c r="HU10" s="239">
        <f t="shared" ref="HU10" si="124">HU9</f>
        <v>0</v>
      </c>
      <c r="HW10" s="239">
        <f t="shared" ref="HW10" si="125">HW9</f>
        <v>0</v>
      </c>
      <c r="HY10" s="239">
        <f t="shared" ref="HY10" si="126">HY9</f>
        <v>0</v>
      </c>
      <c r="IA10" s="239">
        <f t="shared" ref="IA10" si="127">IA9</f>
        <v>0</v>
      </c>
      <c r="IC10" s="239">
        <f t="shared" ref="IC10" si="128">IC9</f>
        <v>0</v>
      </c>
      <c r="IE10" s="239">
        <f t="shared" ref="IE10" si="129">IE9</f>
        <v>0</v>
      </c>
      <c r="IG10" s="239">
        <f t="shared" ref="IG10" si="130">IG9</f>
        <v>0</v>
      </c>
      <c r="II10" s="239">
        <f t="shared" ref="II10" si="131">II9</f>
        <v>0</v>
      </c>
      <c r="IK10" s="239">
        <f t="shared" ref="IK10" si="132">IK9</f>
        <v>0</v>
      </c>
      <c r="IM10" s="239">
        <f t="shared" ref="IM10" si="133">IM9</f>
        <v>0</v>
      </c>
      <c r="IO10" s="239">
        <f t="shared" ref="IO10" si="134">IO9</f>
        <v>0</v>
      </c>
      <c r="IQ10" s="239">
        <f t="shared" ref="IQ10" si="135">IQ9</f>
        <v>0</v>
      </c>
      <c r="IS10" s="239">
        <f t="shared" ref="IS10" si="136">IS9</f>
        <v>0</v>
      </c>
      <c r="IU10" s="239">
        <f t="shared" ref="IU10" si="137">IU9</f>
        <v>0</v>
      </c>
      <c r="IW10" s="239">
        <f t="shared" ref="IW10" si="138">IW9</f>
        <v>0</v>
      </c>
      <c r="IY10" s="239">
        <f t="shared" ref="IY10" si="139">IY9</f>
        <v>0</v>
      </c>
      <c r="JA10" s="239">
        <f t="shared" ref="JA10" si="140">JA9</f>
        <v>0</v>
      </c>
      <c r="JC10" s="239">
        <f t="shared" ref="JC10" si="141">JC9</f>
        <v>0</v>
      </c>
      <c r="JE10" s="239">
        <f t="shared" ref="JE10" si="142">JE9</f>
        <v>0</v>
      </c>
      <c r="JG10" s="239">
        <f t="shared" ref="JG10" si="143">JG9</f>
        <v>0</v>
      </c>
      <c r="JI10" s="239">
        <f t="shared" ref="JI10" si="144">JI9</f>
        <v>0</v>
      </c>
      <c r="JK10" s="239">
        <f t="shared" ref="JK10" si="145">JK9</f>
        <v>0</v>
      </c>
      <c r="JM10" s="239">
        <f t="shared" ref="JM10" si="146">JM9</f>
        <v>0</v>
      </c>
      <c r="JO10" s="239">
        <f t="shared" ref="JO10" si="147">JO9</f>
        <v>0</v>
      </c>
      <c r="JQ10" s="239">
        <f t="shared" ref="JQ10" si="148">JQ9</f>
        <v>0</v>
      </c>
      <c r="JS10" s="239">
        <f t="shared" ref="JS10" si="149">JS9</f>
        <v>0</v>
      </c>
      <c r="JU10" s="239">
        <f t="shared" ref="JU10" si="150">JU9</f>
        <v>0</v>
      </c>
      <c r="JW10" s="239">
        <f t="shared" ref="JW10" si="151">JW9</f>
        <v>0</v>
      </c>
      <c r="JY10" s="239">
        <f t="shared" ref="JY10" si="152">JY9</f>
        <v>0</v>
      </c>
      <c r="KA10" s="239">
        <f t="shared" ref="KA10" si="153">KA9</f>
        <v>0</v>
      </c>
      <c r="KC10" s="239">
        <f t="shared" ref="KC10" si="154">KC9</f>
        <v>0</v>
      </c>
      <c r="KE10" s="239">
        <f t="shared" ref="KE10" si="155">KE9</f>
        <v>0</v>
      </c>
      <c r="KG10" s="239">
        <f t="shared" ref="KG10" si="156">KG9</f>
        <v>0</v>
      </c>
      <c r="KI10" s="239">
        <f t="shared" ref="KI10" si="157">KI9</f>
        <v>0</v>
      </c>
      <c r="KK10" s="239">
        <f t="shared" ref="KK10" si="158">KK9</f>
        <v>0</v>
      </c>
      <c r="KM10" s="239">
        <f t="shared" ref="KM10" si="159">KM9</f>
        <v>0</v>
      </c>
      <c r="KO10" s="239">
        <f t="shared" ref="KO10" si="160">KO9</f>
        <v>0</v>
      </c>
      <c r="KQ10" s="239">
        <f t="shared" ref="KQ10" si="161">KQ9</f>
        <v>0</v>
      </c>
      <c r="KS10" s="239">
        <f t="shared" ref="KS10" si="162">KS9</f>
        <v>0</v>
      </c>
      <c r="KU10" s="239">
        <f t="shared" ref="KU10" si="163">KU9</f>
        <v>0</v>
      </c>
      <c r="KW10" s="239">
        <f t="shared" ref="KW10" si="164">KW9</f>
        <v>0</v>
      </c>
      <c r="KY10" s="239">
        <f t="shared" ref="KY10" si="165">KY9</f>
        <v>0</v>
      </c>
      <c r="LA10" s="239">
        <f t="shared" ref="LA10" si="166">LA9</f>
        <v>0</v>
      </c>
      <c r="LC10" s="239">
        <f t="shared" ref="LC10" si="167">LC9</f>
        <v>0</v>
      </c>
      <c r="LE10" s="239">
        <f t="shared" ref="LE10" si="168">LE9</f>
        <v>0</v>
      </c>
      <c r="LG10" s="239">
        <f t="shared" ref="LG10" si="169">LG9</f>
        <v>0</v>
      </c>
      <c r="LI10" s="239">
        <f t="shared" ref="LI10" si="170">LI9</f>
        <v>0</v>
      </c>
      <c r="LK10" s="239">
        <f t="shared" ref="LK10" si="171">LK9</f>
        <v>0</v>
      </c>
      <c r="LM10" s="239">
        <f t="shared" ref="LM10" si="172">LM9</f>
        <v>0</v>
      </c>
      <c r="LO10" s="239">
        <f t="shared" ref="LO10" si="173">LO9</f>
        <v>0</v>
      </c>
      <c r="LQ10" s="239">
        <f t="shared" ref="LQ10" si="174">LQ9</f>
        <v>0</v>
      </c>
      <c r="LS10" s="239">
        <f t="shared" ref="LS10" si="175">LS9</f>
        <v>0</v>
      </c>
      <c r="LU10" s="239">
        <f t="shared" ref="LU10" si="176">LU9</f>
        <v>0</v>
      </c>
      <c r="LW10" s="239">
        <f t="shared" ref="LW10" si="177">LW9</f>
        <v>0</v>
      </c>
      <c r="LY10" s="239">
        <f t="shared" ref="LY10" si="178">LY9</f>
        <v>0</v>
      </c>
      <c r="MA10" s="239">
        <f t="shared" ref="MA10" si="179">MA9</f>
        <v>0</v>
      </c>
      <c r="MC10" s="239">
        <f t="shared" ref="MC10" si="180">MC9</f>
        <v>0</v>
      </c>
      <c r="ME10" s="239">
        <f t="shared" ref="ME10" si="181">ME9</f>
        <v>0</v>
      </c>
      <c r="MG10" s="239">
        <f t="shared" ref="MG10" si="182">MG9</f>
        <v>0</v>
      </c>
      <c r="MI10" s="239">
        <f t="shared" ref="MI10" si="183">MI9</f>
        <v>0</v>
      </c>
      <c r="MK10" s="239">
        <f t="shared" ref="MK10" si="184">MK9</f>
        <v>0</v>
      </c>
      <c r="MM10" s="239">
        <f t="shared" ref="MM10" si="185">MM9</f>
        <v>0</v>
      </c>
      <c r="MO10" s="239">
        <f t="shared" ref="MO10" si="186">MO9</f>
        <v>0</v>
      </c>
      <c r="MQ10" s="239">
        <f t="shared" ref="MQ10" si="187">MQ9</f>
        <v>0</v>
      </c>
      <c r="MS10" s="239">
        <f t="shared" ref="MS10" si="188">MS9</f>
        <v>0</v>
      </c>
      <c r="MU10" s="239">
        <f t="shared" ref="MU10" si="189">MU9</f>
        <v>0</v>
      </c>
      <c r="MW10" s="239">
        <f t="shared" ref="MW10" si="190">MW9</f>
        <v>0</v>
      </c>
      <c r="MY10" s="239">
        <f t="shared" ref="MY10" si="191">MY9</f>
        <v>0</v>
      </c>
      <c r="NA10" s="239">
        <f t="shared" ref="NA10" si="192">NA9</f>
        <v>0</v>
      </c>
      <c r="NC10" s="239">
        <f t="shared" ref="NC10" si="193">NC9</f>
        <v>0</v>
      </c>
      <c r="NE10" s="239">
        <f t="shared" ref="NE10" si="194">NE9</f>
        <v>0</v>
      </c>
      <c r="NG10" s="239">
        <f t="shared" ref="NG10" si="195">NG9</f>
        <v>0</v>
      </c>
      <c r="NI10" s="239">
        <f t="shared" ref="NI10" si="196">NI9</f>
        <v>0</v>
      </c>
      <c r="NK10" s="239">
        <f t="shared" ref="NK10" si="197">NK9</f>
        <v>0</v>
      </c>
      <c r="NM10" s="239">
        <f t="shared" ref="NM10" si="198">NM9</f>
        <v>0</v>
      </c>
      <c r="NO10" s="239">
        <f t="shared" ref="NO10" si="199">NO9</f>
        <v>0</v>
      </c>
      <c r="NQ10" s="239">
        <f t="shared" ref="NQ10" si="200">NQ9</f>
        <v>0</v>
      </c>
      <c r="NS10" s="239">
        <f t="shared" ref="NS10" si="201">NS9</f>
        <v>0</v>
      </c>
      <c r="NU10" s="239">
        <f t="shared" ref="NU10" si="202">NU9</f>
        <v>0</v>
      </c>
      <c r="NW10" s="239">
        <f t="shared" ref="NW10" si="203">NW9</f>
        <v>0</v>
      </c>
      <c r="NY10" s="239">
        <f t="shared" ref="NY10" si="204">NY9</f>
        <v>0</v>
      </c>
      <c r="OA10" s="239">
        <f t="shared" ref="OA10" si="205">OA9</f>
        <v>0</v>
      </c>
      <c r="OC10" s="239">
        <f t="shared" ref="OC10" si="206">OC9</f>
        <v>0</v>
      </c>
      <c r="OE10" s="239">
        <f t="shared" ref="OE10" si="207">OE9</f>
        <v>0</v>
      </c>
      <c r="OG10" s="239">
        <f t="shared" ref="OG10" si="208">OG9</f>
        <v>0</v>
      </c>
      <c r="OI10" s="239">
        <f t="shared" ref="OI10" si="209">OI9</f>
        <v>0</v>
      </c>
      <c r="OK10" s="239">
        <f t="shared" ref="OK10" si="210">OK9</f>
        <v>0</v>
      </c>
      <c r="OM10" s="239">
        <f t="shared" ref="OM10" si="211">OM9</f>
        <v>0</v>
      </c>
      <c r="OO10" s="239">
        <f t="shared" ref="OO10" si="212">OO9</f>
        <v>0</v>
      </c>
      <c r="OQ10" s="239">
        <f t="shared" ref="OQ10" si="213">OQ9</f>
        <v>0</v>
      </c>
      <c r="OS10" s="239">
        <f t="shared" ref="OS10" si="214">OS9</f>
        <v>0</v>
      </c>
      <c r="OU10" s="239">
        <f t="shared" ref="OU10" si="215">OU9</f>
        <v>0</v>
      </c>
      <c r="OW10" s="239">
        <f t="shared" ref="OW10" si="216">OW9</f>
        <v>0</v>
      </c>
      <c r="OY10" s="239">
        <f t="shared" ref="OY10" si="217">OY9</f>
        <v>0</v>
      </c>
      <c r="PA10" s="239">
        <f t="shared" ref="PA10" si="218">PA9</f>
        <v>0</v>
      </c>
      <c r="PC10" s="239">
        <f t="shared" ref="PC10" si="219">PC9</f>
        <v>0</v>
      </c>
      <c r="PE10" s="239">
        <f t="shared" ref="PE10" si="220">PE9</f>
        <v>0</v>
      </c>
      <c r="PG10" s="239">
        <f t="shared" ref="PG10" si="221">PG9</f>
        <v>0</v>
      </c>
      <c r="PI10" s="239">
        <f t="shared" ref="PI10" si="222">PI9</f>
        <v>0</v>
      </c>
      <c r="PK10" s="239">
        <f t="shared" ref="PK10" si="223">PK9</f>
        <v>0</v>
      </c>
      <c r="PM10" s="239">
        <f t="shared" ref="PM10" si="224">PM9</f>
        <v>0</v>
      </c>
      <c r="PO10" s="239">
        <f t="shared" ref="PO10" si="225">PO9</f>
        <v>0</v>
      </c>
      <c r="PQ10" s="239">
        <f t="shared" ref="PQ10" si="226">PQ9</f>
        <v>0</v>
      </c>
      <c r="PS10" s="239">
        <f t="shared" ref="PS10" si="227">PS9</f>
        <v>0</v>
      </c>
      <c r="PU10" s="239">
        <f t="shared" ref="PU10" si="228">PU9</f>
        <v>0</v>
      </c>
      <c r="PW10" s="239">
        <f t="shared" ref="PW10" si="229">PW9</f>
        <v>0</v>
      </c>
      <c r="PY10" s="239">
        <f t="shared" ref="PY10" si="230">PY9</f>
        <v>0</v>
      </c>
      <c r="QA10" s="239">
        <f t="shared" ref="QA10" si="231">QA9</f>
        <v>0</v>
      </c>
      <c r="QC10" s="239">
        <f t="shared" ref="QC10" si="232">QC9</f>
        <v>0</v>
      </c>
      <c r="QE10" s="239">
        <f t="shared" ref="QE10" si="233">QE9</f>
        <v>0</v>
      </c>
      <c r="QG10" s="239">
        <f t="shared" ref="QG10" si="234">QG9</f>
        <v>0</v>
      </c>
      <c r="QI10" s="239">
        <f t="shared" ref="QI10" si="235">QI9</f>
        <v>0</v>
      </c>
      <c r="QK10" s="239">
        <f t="shared" ref="QK10" si="236">QK9</f>
        <v>0</v>
      </c>
      <c r="QM10" s="239">
        <f t="shared" ref="QM10" si="237">QM9</f>
        <v>0</v>
      </c>
      <c r="QO10" s="239">
        <f t="shared" ref="QO10" si="238">QO9</f>
        <v>0</v>
      </c>
      <c r="QQ10" s="239">
        <f t="shared" ref="QQ10" si="239">QQ9</f>
        <v>0</v>
      </c>
      <c r="QS10" s="239">
        <f t="shared" ref="QS10" si="240">QS9</f>
        <v>0</v>
      </c>
      <c r="QU10" s="239">
        <f t="shared" ref="QU10" si="241">QU9</f>
        <v>0</v>
      </c>
      <c r="QW10" s="239">
        <f t="shared" ref="QW10" si="242">QW9</f>
        <v>0</v>
      </c>
      <c r="QY10" s="239">
        <f t="shared" ref="QY10" si="243">QY9</f>
        <v>0</v>
      </c>
      <c r="RA10" s="239">
        <f t="shared" ref="RA10" si="244">RA9</f>
        <v>0</v>
      </c>
      <c r="RC10" s="239">
        <f t="shared" ref="RC10" si="245">RC9</f>
        <v>0</v>
      </c>
      <c r="RE10" s="239">
        <f t="shared" ref="RE10" si="246">RE9</f>
        <v>0</v>
      </c>
      <c r="RG10" s="239">
        <f t="shared" ref="RG10" si="247">RG9</f>
        <v>0</v>
      </c>
      <c r="RI10" s="239">
        <f t="shared" ref="RI10" si="248">RI9</f>
        <v>0</v>
      </c>
      <c r="RK10" s="239">
        <f t="shared" ref="RK10" si="249">RK9</f>
        <v>0</v>
      </c>
      <c r="RM10" s="239">
        <f t="shared" ref="RM10" si="250">RM9</f>
        <v>0</v>
      </c>
      <c r="RO10" s="239">
        <f t="shared" ref="RO10" si="251">RO9</f>
        <v>0</v>
      </c>
      <c r="RQ10" s="239">
        <f t="shared" ref="RQ10" si="252">RQ9</f>
        <v>0</v>
      </c>
      <c r="RS10" s="239">
        <f t="shared" ref="RS10" si="253">RS9</f>
        <v>0</v>
      </c>
      <c r="RU10" s="239">
        <f t="shared" ref="RU10" si="254">RU9</f>
        <v>0</v>
      </c>
      <c r="RW10" s="239">
        <f t="shared" ref="RW10" si="255">RW9</f>
        <v>0</v>
      </c>
      <c r="RY10" s="239">
        <f t="shared" ref="RY10" si="256">RY9</f>
        <v>0</v>
      </c>
      <c r="SA10" s="239">
        <f t="shared" ref="SA10" si="257">SA9</f>
        <v>0</v>
      </c>
      <c r="SC10" s="239">
        <f t="shared" ref="SC10" si="258">SC9</f>
        <v>0</v>
      </c>
      <c r="SE10" s="239">
        <f t="shared" ref="SE10" si="259">SE9</f>
        <v>0</v>
      </c>
      <c r="SG10" s="239">
        <f t="shared" ref="SG10" si="260">SG9</f>
        <v>0</v>
      </c>
      <c r="SI10" s="239">
        <f t="shared" ref="SI10" si="261">SI9</f>
        <v>0</v>
      </c>
      <c r="SK10" s="239">
        <f t="shared" ref="SK10" si="262">SK9</f>
        <v>0</v>
      </c>
      <c r="SM10" s="239">
        <f t="shared" ref="SM10" si="263">SM9</f>
        <v>0</v>
      </c>
      <c r="SO10" s="239">
        <f t="shared" ref="SO10" si="264">SO9</f>
        <v>0</v>
      </c>
      <c r="SQ10" s="239">
        <f t="shared" ref="SQ10" si="265">SQ9</f>
        <v>0</v>
      </c>
      <c r="SS10" s="239">
        <f t="shared" ref="SS10" si="266">SS9</f>
        <v>0</v>
      </c>
      <c r="SU10" s="239">
        <f t="shared" ref="SU10" si="267">SU9</f>
        <v>0</v>
      </c>
      <c r="SW10" s="239">
        <f t="shared" ref="SW10" si="268">SW9</f>
        <v>0</v>
      </c>
      <c r="SY10" s="239">
        <f t="shared" ref="SY10" si="269">SY9</f>
        <v>0</v>
      </c>
      <c r="TA10" s="239">
        <f t="shared" ref="TA10" si="270">TA9</f>
        <v>0</v>
      </c>
      <c r="TC10" s="239">
        <f t="shared" ref="TC10" si="271">TC9</f>
        <v>0</v>
      </c>
      <c r="TE10" s="239">
        <f t="shared" ref="TE10" si="272">TE9</f>
        <v>0</v>
      </c>
      <c r="TG10" s="239">
        <f t="shared" ref="TG10" si="273">TG9</f>
        <v>0</v>
      </c>
      <c r="TI10" s="239">
        <f t="shared" ref="TI10" si="274">TI9</f>
        <v>0</v>
      </c>
      <c r="TK10" s="239">
        <f t="shared" ref="TK10" si="275">TK9</f>
        <v>0</v>
      </c>
      <c r="TM10" s="239">
        <f t="shared" ref="TM10" si="276">TM9</f>
        <v>0</v>
      </c>
      <c r="TO10" s="239">
        <f t="shared" ref="TO10" si="277">TO9</f>
        <v>0</v>
      </c>
      <c r="TQ10" s="239">
        <f t="shared" ref="TQ10" si="278">TQ9</f>
        <v>0</v>
      </c>
      <c r="TS10" s="239">
        <f t="shared" ref="TS10" si="279">TS9</f>
        <v>0</v>
      </c>
      <c r="TU10" s="239">
        <f t="shared" ref="TU10" si="280">TU9</f>
        <v>0</v>
      </c>
      <c r="TW10" s="239">
        <f t="shared" ref="TW10" si="281">TW9</f>
        <v>0</v>
      </c>
      <c r="TY10" s="239">
        <f t="shared" ref="TY10" si="282">TY9</f>
        <v>0</v>
      </c>
      <c r="UA10" s="239">
        <f t="shared" ref="UA10" si="283">UA9</f>
        <v>0</v>
      </c>
      <c r="UC10" s="239">
        <f t="shared" ref="UC10" si="284">UC9</f>
        <v>0</v>
      </c>
      <c r="UE10" s="239">
        <f t="shared" ref="UE10" si="285">UE9</f>
        <v>0</v>
      </c>
      <c r="UG10" s="239">
        <f t="shared" ref="UG10" si="286">UG9</f>
        <v>0</v>
      </c>
      <c r="UI10" s="239">
        <f t="shared" ref="UI10" si="287">UI9</f>
        <v>0</v>
      </c>
      <c r="UK10" s="239">
        <f t="shared" ref="UK10" si="288">UK9</f>
        <v>0</v>
      </c>
      <c r="UM10" s="239">
        <f t="shared" ref="UM10" si="289">UM9</f>
        <v>0</v>
      </c>
      <c r="UO10" s="239">
        <f t="shared" ref="UO10" si="290">UO9</f>
        <v>0</v>
      </c>
      <c r="UQ10" s="239">
        <f t="shared" ref="UQ10" si="291">UQ9</f>
        <v>0</v>
      </c>
      <c r="US10" s="239">
        <f t="shared" ref="US10" si="292">US9</f>
        <v>0</v>
      </c>
      <c r="UU10" s="239">
        <f t="shared" ref="UU10" si="293">UU9</f>
        <v>0</v>
      </c>
      <c r="UW10" s="239">
        <f t="shared" ref="UW10" si="294">UW9</f>
        <v>0</v>
      </c>
      <c r="UY10" s="239">
        <f t="shared" ref="UY10" si="295">UY9</f>
        <v>0</v>
      </c>
      <c r="VA10" s="239">
        <f t="shared" ref="VA10" si="296">VA9</f>
        <v>0</v>
      </c>
      <c r="VC10" s="239">
        <f t="shared" ref="VC10" si="297">VC9</f>
        <v>0</v>
      </c>
      <c r="VE10" s="239">
        <f t="shared" ref="VE10" si="298">VE9</f>
        <v>0</v>
      </c>
      <c r="VG10" s="239">
        <f t="shared" ref="VG10" si="299">VG9</f>
        <v>0</v>
      </c>
      <c r="VI10" s="239">
        <f t="shared" ref="VI10" si="300">VI9</f>
        <v>0</v>
      </c>
      <c r="VK10" s="239">
        <f t="shared" ref="VK10" si="301">VK9</f>
        <v>0</v>
      </c>
      <c r="VM10" s="239">
        <f t="shared" ref="VM10" si="302">VM9</f>
        <v>0</v>
      </c>
      <c r="VO10" s="239">
        <f t="shared" ref="VO10" si="303">VO9</f>
        <v>0</v>
      </c>
      <c r="VQ10" s="239">
        <f t="shared" ref="VQ10" si="304">VQ9</f>
        <v>0</v>
      </c>
      <c r="VS10" s="239">
        <f t="shared" ref="VS10" si="305">VS9</f>
        <v>0</v>
      </c>
      <c r="VU10" s="239">
        <f t="shared" ref="VU10" si="306">VU9</f>
        <v>0</v>
      </c>
      <c r="VW10" s="239">
        <f t="shared" ref="VW10" si="307">VW9</f>
        <v>0</v>
      </c>
      <c r="VY10" s="239">
        <f t="shared" ref="VY10" si="308">VY9</f>
        <v>0</v>
      </c>
      <c r="WA10" s="239">
        <f t="shared" ref="WA10" si="309">WA9</f>
        <v>0</v>
      </c>
      <c r="WC10" s="239">
        <f t="shared" ref="WC10" si="310">WC9</f>
        <v>0</v>
      </c>
      <c r="WE10" s="239">
        <f t="shared" ref="WE10" si="311">WE9</f>
        <v>0</v>
      </c>
      <c r="WG10" s="239">
        <f t="shared" ref="WG10" si="312">WG9</f>
        <v>0</v>
      </c>
      <c r="WI10" s="239">
        <f t="shared" ref="WI10" si="313">WI9</f>
        <v>0</v>
      </c>
      <c r="WK10" s="239">
        <f t="shared" ref="WK10" si="314">WK9</f>
        <v>0</v>
      </c>
      <c r="WM10" s="239">
        <f t="shared" ref="WM10" si="315">WM9</f>
        <v>0</v>
      </c>
      <c r="WO10" s="239">
        <f t="shared" ref="WO10" si="316">WO9</f>
        <v>0</v>
      </c>
      <c r="WQ10" s="239">
        <f t="shared" ref="WQ10" si="317">WQ9</f>
        <v>0</v>
      </c>
      <c r="WS10" s="239">
        <f t="shared" ref="WS10" si="318">WS9</f>
        <v>0</v>
      </c>
      <c r="WU10" s="239">
        <f t="shared" ref="WU10" si="319">WU9</f>
        <v>0</v>
      </c>
      <c r="WW10" s="239">
        <f t="shared" ref="WW10" si="320">WW9</f>
        <v>0</v>
      </c>
      <c r="WY10" s="239">
        <f t="shared" ref="WY10" si="321">WY9</f>
        <v>0</v>
      </c>
      <c r="XA10" s="239">
        <f t="shared" ref="XA10" si="322">XA9</f>
        <v>0</v>
      </c>
      <c r="XC10" s="239">
        <f t="shared" ref="XC10" si="323">XC9</f>
        <v>0</v>
      </c>
      <c r="XE10" s="239">
        <f t="shared" ref="XE10" si="324">XE9</f>
        <v>0</v>
      </c>
      <c r="XG10" s="239">
        <f t="shared" ref="XG10" si="325">XG9</f>
        <v>0</v>
      </c>
      <c r="XI10" s="239">
        <f t="shared" ref="XI10" si="326">XI9</f>
        <v>0</v>
      </c>
      <c r="XK10" s="239">
        <f t="shared" ref="XK10" si="327">XK9</f>
        <v>0</v>
      </c>
      <c r="XM10" s="239">
        <f t="shared" ref="XM10" si="328">XM9</f>
        <v>0</v>
      </c>
      <c r="XO10" s="239">
        <f t="shared" ref="XO10" si="329">XO9</f>
        <v>0</v>
      </c>
      <c r="XQ10" s="239">
        <f t="shared" ref="XQ10" si="330">XQ9</f>
        <v>0</v>
      </c>
      <c r="XS10" s="239">
        <f t="shared" ref="XS10" si="331">XS9</f>
        <v>0</v>
      </c>
      <c r="XU10" s="239">
        <f t="shared" ref="XU10" si="332">XU9</f>
        <v>0</v>
      </c>
      <c r="XW10" s="239">
        <f t="shared" ref="XW10" si="333">XW9</f>
        <v>0</v>
      </c>
      <c r="XY10" s="239">
        <f t="shared" ref="XY10" si="334">XY9</f>
        <v>0</v>
      </c>
      <c r="YA10" s="239">
        <f t="shared" ref="YA10" si="335">YA9</f>
        <v>0</v>
      </c>
      <c r="YC10" s="239">
        <f t="shared" ref="YC10" si="336">YC9</f>
        <v>0</v>
      </c>
      <c r="YE10" s="239">
        <f t="shared" ref="YE10" si="337">YE9</f>
        <v>0</v>
      </c>
      <c r="YG10" s="239">
        <f t="shared" ref="YG10" si="338">YG9</f>
        <v>0</v>
      </c>
      <c r="YI10" s="239">
        <f t="shared" ref="YI10" si="339">YI9</f>
        <v>0</v>
      </c>
      <c r="YK10" s="239">
        <f t="shared" ref="YK10" si="340">YK9</f>
        <v>0</v>
      </c>
      <c r="YM10" s="239">
        <f t="shared" ref="YM10" si="341">YM9</f>
        <v>0</v>
      </c>
      <c r="YO10" s="239">
        <f t="shared" ref="YO10" si="342">YO9</f>
        <v>0</v>
      </c>
      <c r="YQ10" s="239">
        <f t="shared" ref="YQ10" si="343">YQ9</f>
        <v>0</v>
      </c>
      <c r="YS10" s="239">
        <f t="shared" ref="YS10" si="344">YS9</f>
        <v>0</v>
      </c>
      <c r="YU10" s="239">
        <f t="shared" ref="YU10" si="345">YU9</f>
        <v>0</v>
      </c>
      <c r="YW10" s="239">
        <f t="shared" ref="YW10" si="346">YW9</f>
        <v>0</v>
      </c>
      <c r="YY10" s="239">
        <f t="shared" ref="YY10" si="347">YY9</f>
        <v>0</v>
      </c>
      <c r="ZA10" s="239">
        <f t="shared" ref="ZA10" si="348">ZA9</f>
        <v>0</v>
      </c>
      <c r="ZC10" s="239">
        <f t="shared" ref="ZC10" si="349">ZC9</f>
        <v>0</v>
      </c>
      <c r="ZE10" s="239">
        <f t="shared" ref="ZE10" si="350">ZE9</f>
        <v>0</v>
      </c>
      <c r="ZG10" s="239">
        <f t="shared" ref="ZG10" si="351">ZG9</f>
        <v>0</v>
      </c>
      <c r="ZI10" s="239">
        <f t="shared" ref="ZI10" si="352">ZI9</f>
        <v>0</v>
      </c>
      <c r="ZK10" s="239">
        <f t="shared" ref="ZK10" si="353">ZK9</f>
        <v>0</v>
      </c>
      <c r="ZM10" s="239">
        <f t="shared" ref="ZM10" si="354">ZM9</f>
        <v>0</v>
      </c>
      <c r="ZO10" s="239">
        <f t="shared" ref="ZO10" si="355">ZO9</f>
        <v>0</v>
      </c>
      <c r="ZQ10" s="239">
        <f t="shared" ref="ZQ10" si="356">ZQ9</f>
        <v>0</v>
      </c>
      <c r="ZS10" s="239">
        <f t="shared" ref="ZS10" si="357">ZS9</f>
        <v>0</v>
      </c>
      <c r="ZU10" s="239">
        <f t="shared" ref="ZU10" si="358">ZU9</f>
        <v>0</v>
      </c>
      <c r="ZW10" s="239">
        <f t="shared" ref="ZW10" si="359">ZW9</f>
        <v>0</v>
      </c>
      <c r="ZY10" s="239">
        <f t="shared" ref="ZY10" si="360">ZY9</f>
        <v>0</v>
      </c>
      <c r="AAA10" s="239">
        <f t="shared" ref="AAA10" si="361">AAA9</f>
        <v>0</v>
      </c>
      <c r="AAC10" s="239">
        <f t="shared" ref="AAC10" si="362">AAC9</f>
        <v>0</v>
      </c>
      <c r="AAE10" s="239">
        <f t="shared" ref="AAE10" si="363">AAE9</f>
        <v>0</v>
      </c>
      <c r="AAG10" s="239">
        <f t="shared" ref="AAG10" si="364">AAG9</f>
        <v>0</v>
      </c>
      <c r="AAI10" s="239">
        <f t="shared" ref="AAI10" si="365">AAI9</f>
        <v>0</v>
      </c>
      <c r="AAK10" s="239">
        <f t="shared" ref="AAK10" si="366">AAK9</f>
        <v>0</v>
      </c>
      <c r="AAM10" s="239">
        <f t="shared" ref="AAM10" si="367">AAM9</f>
        <v>0</v>
      </c>
      <c r="AAO10" s="239">
        <f t="shared" ref="AAO10" si="368">AAO9</f>
        <v>0</v>
      </c>
      <c r="AAQ10" s="239">
        <f t="shared" ref="AAQ10" si="369">AAQ9</f>
        <v>0</v>
      </c>
      <c r="AAS10" s="239">
        <f t="shared" ref="AAS10" si="370">AAS9</f>
        <v>0</v>
      </c>
      <c r="AAU10" s="239">
        <f t="shared" ref="AAU10" si="371">AAU9</f>
        <v>0</v>
      </c>
      <c r="AAW10" s="239">
        <f t="shared" ref="AAW10" si="372">AAW9</f>
        <v>0</v>
      </c>
      <c r="AAY10" s="239">
        <f t="shared" ref="AAY10" si="373">AAY9</f>
        <v>0</v>
      </c>
      <c r="ABA10" s="239">
        <f t="shared" ref="ABA10" si="374">ABA9</f>
        <v>0</v>
      </c>
      <c r="ABC10" s="239">
        <f t="shared" ref="ABC10" si="375">ABC9</f>
        <v>0</v>
      </c>
      <c r="ABE10" s="239">
        <f t="shared" ref="ABE10" si="376">ABE9</f>
        <v>0</v>
      </c>
      <c r="ABG10" s="239">
        <f t="shared" ref="ABG10" si="377">ABG9</f>
        <v>0</v>
      </c>
      <c r="ABI10" s="239">
        <f t="shared" ref="ABI10" si="378">ABI9</f>
        <v>0</v>
      </c>
      <c r="ABK10" s="239">
        <f t="shared" ref="ABK10" si="379">ABK9</f>
        <v>0</v>
      </c>
      <c r="ABM10" s="239">
        <f t="shared" ref="ABM10" si="380">ABM9</f>
        <v>0</v>
      </c>
      <c r="ABO10" s="239">
        <f t="shared" ref="ABO10" si="381">ABO9</f>
        <v>0</v>
      </c>
      <c r="ABQ10" s="239">
        <f t="shared" ref="ABQ10" si="382">ABQ9</f>
        <v>0</v>
      </c>
      <c r="ABS10" s="239">
        <f t="shared" ref="ABS10" si="383">ABS9</f>
        <v>0</v>
      </c>
      <c r="ABU10" s="239">
        <f t="shared" ref="ABU10" si="384">ABU9</f>
        <v>0</v>
      </c>
      <c r="ABW10" s="239">
        <f t="shared" ref="ABW10" si="385">ABW9</f>
        <v>0</v>
      </c>
      <c r="ABY10" s="239">
        <f t="shared" ref="ABY10" si="386">ABY9</f>
        <v>0</v>
      </c>
      <c r="ACA10" s="239">
        <f t="shared" ref="ACA10" si="387">ACA9</f>
        <v>0</v>
      </c>
      <c r="ACC10" s="239">
        <f t="shared" ref="ACC10" si="388">ACC9</f>
        <v>0</v>
      </c>
      <c r="ACE10" s="239">
        <f t="shared" ref="ACE10" si="389">ACE9</f>
        <v>0</v>
      </c>
      <c r="ACG10" s="239">
        <f t="shared" ref="ACG10" si="390">ACG9</f>
        <v>0</v>
      </c>
      <c r="ACI10" s="239">
        <f t="shared" ref="ACI10" si="391">ACI9</f>
        <v>0</v>
      </c>
      <c r="ACK10" s="239">
        <f t="shared" ref="ACK10" si="392">ACK9</f>
        <v>0</v>
      </c>
      <c r="ACM10" s="239">
        <f t="shared" ref="ACM10" si="393">ACM9</f>
        <v>0</v>
      </c>
      <c r="ACO10" s="239">
        <f t="shared" ref="ACO10" si="394">ACO9</f>
        <v>0</v>
      </c>
      <c r="ACQ10" s="239">
        <f t="shared" ref="ACQ10" si="395">ACQ9</f>
        <v>0</v>
      </c>
      <c r="ACS10" s="239">
        <f t="shared" ref="ACS10" si="396">ACS9</f>
        <v>0</v>
      </c>
      <c r="ACU10" s="239">
        <f t="shared" ref="ACU10" si="397">ACU9</f>
        <v>0</v>
      </c>
      <c r="ACW10" s="239">
        <f t="shared" ref="ACW10" si="398">ACW9</f>
        <v>0</v>
      </c>
      <c r="ACY10" s="239">
        <f t="shared" ref="ACY10" si="399">ACY9</f>
        <v>0</v>
      </c>
      <c r="ADA10" s="239">
        <f t="shared" ref="ADA10" si="400">ADA9</f>
        <v>0</v>
      </c>
      <c r="ADC10" s="239">
        <f t="shared" ref="ADC10" si="401">ADC9</f>
        <v>0</v>
      </c>
      <c r="ADE10" s="239">
        <f t="shared" ref="ADE10" si="402">ADE9</f>
        <v>0</v>
      </c>
      <c r="ADG10" s="239">
        <f t="shared" ref="ADG10" si="403">ADG9</f>
        <v>0</v>
      </c>
      <c r="ADI10" s="239">
        <f t="shared" ref="ADI10" si="404">ADI9</f>
        <v>0</v>
      </c>
      <c r="ADK10" s="239">
        <f t="shared" ref="ADK10" si="405">ADK9</f>
        <v>0</v>
      </c>
      <c r="ADM10" s="239">
        <f t="shared" ref="ADM10" si="406">ADM9</f>
        <v>0</v>
      </c>
      <c r="ADO10" s="239">
        <f t="shared" ref="ADO10" si="407">ADO9</f>
        <v>0</v>
      </c>
      <c r="ADQ10" s="239">
        <f t="shared" ref="ADQ10" si="408">ADQ9</f>
        <v>0</v>
      </c>
      <c r="ADS10" s="239">
        <f t="shared" ref="ADS10" si="409">ADS9</f>
        <v>0</v>
      </c>
      <c r="ADU10" s="239">
        <f t="shared" ref="ADU10" si="410">ADU9</f>
        <v>0</v>
      </c>
      <c r="ADW10" s="239">
        <f t="shared" ref="ADW10" si="411">ADW9</f>
        <v>0</v>
      </c>
      <c r="ADY10" s="239">
        <f t="shared" ref="ADY10" si="412">ADY9</f>
        <v>0</v>
      </c>
      <c r="AEA10" s="239">
        <f t="shared" ref="AEA10" si="413">AEA9</f>
        <v>0</v>
      </c>
      <c r="AEC10" s="239">
        <f t="shared" ref="AEC10" si="414">AEC9</f>
        <v>0</v>
      </c>
      <c r="AEE10" s="239">
        <f t="shared" ref="AEE10" si="415">AEE9</f>
        <v>0</v>
      </c>
      <c r="AEG10" s="239">
        <f t="shared" ref="AEG10" si="416">AEG9</f>
        <v>0</v>
      </c>
      <c r="AEI10" s="239">
        <f t="shared" ref="AEI10" si="417">AEI9</f>
        <v>0</v>
      </c>
      <c r="AEK10" s="239">
        <f t="shared" ref="AEK10" si="418">AEK9</f>
        <v>0</v>
      </c>
      <c r="AEM10" s="239">
        <f t="shared" ref="AEM10" si="419">AEM9</f>
        <v>0</v>
      </c>
      <c r="AEO10" s="239">
        <f t="shared" ref="AEO10" si="420">AEO9</f>
        <v>0</v>
      </c>
      <c r="AEQ10" s="239">
        <f t="shared" ref="AEQ10" si="421">AEQ9</f>
        <v>0</v>
      </c>
      <c r="AES10" s="239">
        <f t="shared" ref="AES10" si="422">AES9</f>
        <v>0</v>
      </c>
      <c r="AEU10" s="239">
        <f t="shared" ref="AEU10" si="423">AEU9</f>
        <v>0</v>
      </c>
      <c r="AEW10" s="239">
        <f t="shared" ref="AEW10" si="424">AEW9</f>
        <v>0</v>
      </c>
      <c r="AEY10" s="239">
        <f t="shared" ref="AEY10" si="425">AEY9</f>
        <v>0</v>
      </c>
      <c r="AFA10" s="239">
        <f t="shared" ref="AFA10" si="426">AFA9</f>
        <v>0</v>
      </c>
      <c r="AFC10" s="239">
        <f t="shared" ref="AFC10" si="427">AFC9</f>
        <v>0</v>
      </c>
      <c r="AFE10" s="239">
        <f t="shared" ref="AFE10" si="428">AFE9</f>
        <v>0</v>
      </c>
      <c r="AFG10" s="239">
        <f t="shared" ref="AFG10" si="429">AFG9</f>
        <v>0</v>
      </c>
      <c r="AFI10" s="239">
        <f t="shared" ref="AFI10" si="430">AFI9</f>
        <v>0</v>
      </c>
      <c r="AFK10" s="239">
        <f t="shared" ref="AFK10" si="431">AFK9</f>
        <v>0</v>
      </c>
      <c r="AFM10" s="239">
        <f t="shared" ref="AFM10" si="432">AFM9</f>
        <v>0</v>
      </c>
      <c r="AFO10" s="239">
        <f t="shared" ref="AFO10" si="433">AFO9</f>
        <v>0</v>
      </c>
      <c r="AFQ10" s="239">
        <f t="shared" ref="AFQ10" si="434">AFQ9</f>
        <v>0</v>
      </c>
      <c r="AFS10" s="239">
        <f t="shared" ref="AFS10" si="435">AFS9</f>
        <v>0</v>
      </c>
      <c r="AFU10" s="239">
        <f t="shared" ref="AFU10" si="436">AFU9</f>
        <v>0</v>
      </c>
      <c r="AFW10" s="239">
        <f t="shared" ref="AFW10" si="437">AFW9</f>
        <v>0</v>
      </c>
      <c r="AFY10" s="239">
        <f t="shared" ref="AFY10" si="438">AFY9</f>
        <v>0</v>
      </c>
      <c r="AGA10" s="239">
        <f t="shared" ref="AGA10" si="439">AGA9</f>
        <v>0</v>
      </c>
      <c r="AGC10" s="239">
        <f t="shared" ref="AGC10" si="440">AGC9</f>
        <v>0</v>
      </c>
      <c r="AGE10" s="239">
        <f t="shared" ref="AGE10" si="441">AGE9</f>
        <v>0</v>
      </c>
      <c r="AGG10" s="239">
        <f t="shared" ref="AGG10" si="442">AGG9</f>
        <v>0</v>
      </c>
      <c r="AGI10" s="239">
        <f t="shared" ref="AGI10" si="443">AGI9</f>
        <v>0</v>
      </c>
      <c r="AGK10" s="239">
        <f t="shared" ref="AGK10" si="444">AGK9</f>
        <v>0</v>
      </c>
      <c r="AGM10" s="239">
        <f t="shared" ref="AGM10" si="445">AGM9</f>
        <v>0</v>
      </c>
      <c r="AGO10" s="239">
        <f t="shared" ref="AGO10" si="446">AGO9</f>
        <v>0</v>
      </c>
      <c r="AGQ10" s="239">
        <f t="shared" ref="AGQ10" si="447">AGQ9</f>
        <v>0</v>
      </c>
      <c r="AGS10" s="239">
        <f t="shared" ref="AGS10" si="448">AGS9</f>
        <v>0</v>
      </c>
      <c r="AGU10" s="239">
        <f t="shared" ref="AGU10" si="449">AGU9</f>
        <v>0</v>
      </c>
      <c r="AGW10" s="239">
        <f t="shared" ref="AGW10" si="450">AGW9</f>
        <v>0</v>
      </c>
      <c r="AGY10" s="239">
        <f t="shared" ref="AGY10" si="451">AGY9</f>
        <v>0</v>
      </c>
      <c r="AHA10" s="239">
        <f t="shared" ref="AHA10" si="452">AHA9</f>
        <v>0</v>
      </c>
      <c r="AHC10" s="239">
        <f t="shared" ref="AHC10" si="453">AHC9</f>
        <v>0</v>
      </c>
      <c r="AHE10" s="239">
        <f t="shared" ref="AHE10" si="454">AHE9</f>
        <v>0</v>
      </c>
      <c r="AHG10" s="239">
        <f t="shared" ref="AHG10" si="455">AHG9</f>
        <v>0</v>
      </c>
      <c r="AHI10" s="239">
        <f t="shared" ref="AHI10" si="456">AHI9</f>
        <v>0</v>
      </c>
      <c r="AHK10" s="239">
        <f t="shared" ref="AHK10" si="457">AHK9</f>
        <v>0</v>
      </c>
      <c r="AHM10" s="239">
        <f t="shared" ref="AHM10" si="458">AHM9</f>
        <v>0</v>
      </c>
      <c r="AHO10" s="239">
        <f t="shared" ref="AHO10" si="459">AHO9</f>
        <v>0</v>
      </c>
      <c r="AHQ10" s="239">
        <f t="shared" ref="AHQ10" si="460">AHQ9</f>
        <v>0</v>
      </c>
      <c r="AHS10" s="239">
        <f t="shared" ref="AHS10" si="461">AHS9</f>
        <v>0</v>
      </c>
      <c r="AHU10" s="239">
        <f t="shared" ref="AHU10" si="462">AHU9</f>
        <v>0</v>
      </c>
      <c r="AHW10" s="239">
        <f t="shared" ref="AHW10" si="463">AHW9</f>
        <v>0</v>
      </c>
      <c r="AHY10" s="239">
        <f t="shared" ref="AHY10" si="464">AHY9</f>
        <v>0</v>
      </c>
      <c r="AIA10" s="239">
        <f t="shared" ref="AIA10" si="465">AIA9</f>
        <v>0</v>
      </c>
      <c r="AIC10" s="239">
        <f t="shared" ref="AIC10" si="466">AIC9</f>
        <v>0</v>
      </c>
      <c r="AIE10" s="239">
        <f t="shared" ref="AIE10" si="467">AIE9</f>
        <v>0</v>
      </c>
      <c r="AIG10" s="239">
        <f t="shared" ref="AIG10" si="468">AIG9</f>
        <v>0</v>
      </c>
      <c r="AII10" s="239">
        <f t="shared" ref="AII10" si="469">AII9</f>
        <v>0</v>
      </c>
      <c r="AIK10" s="239">
        <f t="shared" ref="AIK10" si="470">AIK9</f>
        <v>0</v>
      </c>
      <c r="AIM10" s="239">
        <f t="shared" ref="AIM10" si="471">AIM9</f>
        <v>0</v>
      </c>
      <c r="AIO10" s="239">
        <f t="shared" ref="AIO10" si="472">AIO9</f>
        <v>0</v>
      </c>
      <c r="AIQ10" s="239">
        <f t="shared" ref="AIQ10" si="473">AIQ9</f>
        <v>0</v>
      </c>
      <c r="AIS10" s="239">
        <f t="shared" ref="AIS10" si="474">AIS9</f>
        <v>0</v>
      </c>
      <c r="AIU10" s="239">
        <f t="shared" ref="AIU10" si="475">AIU9</f>
        <v>0</v>
      </c>
      <c r="AIW10" s="239">
        <f t="shared" ref="AIW10" si="476">AIW9</f>
        <v>0</v>
      </c>
      <c r="AIY10" s="239">
        <f t="shared" ref="AIY10" si="477">AIY9</f>
        <v>0</v>
      </c>
      <c r="AJA10" s="239">
        <f t="shared" ref="AJA10" si="478">AJA9</f>
        <v>0</v>
      </c>
      <c r="AJC10" s="239">
        <f t="shared" ref="AJC10" si="479">AJC9</f>
        <v>0</v>
      </c>
      <c r="AJE10" s="239">
        <f t="shared" ref="AJE10" si="480">AJE9</f>
        <v>0</v>
      </c>
      <c r="AJG10" s="239">
        <f t="shared" ref="AJG10" si="481">AJG9</f>
        <v>0</v>
      </c>
      <c r="AJI10" s="239">
        <f t="shared" ref="AJI10" si="482">AJI9</f>
        <v>0</v>
      </c>
      <c r="AJK10" s="239">
        <f t="shared" ref="AJK10" si="483">AJK9</f>
        <v>0</v>
      </c>
      <c r="AJM10" s="239">
        <f t="shared" ref="AJM10" si="484">AJM9</f>
        <v>0</v>
      </c>
      <c r="AJO10" s="239">
        <f t="shared" ref="AJO10" si="485">AJO9</f>
        <v>0</v>
      </c>
      <c r="AJQ10" s="239">
        <f t="shared" ref="AJQ10" si="486">AJQ9</f>
        <v>0</v>
      </c>
      <c r="AJS10" s="239">
        <f t="shared" ref="AJS10" si="487">AJS9</f>
        <v>0</v>
      </c>
      <c r="AJU10" s="239">
        <f t="shared" ref="AJU10" si="488">AJU9</f>
        <v>0</v>
      </c>
      <c r="AJW10" s="239">
        <f t="shared" ref="AJW10" si="489">AJW9</f>
        <v>0</v>
      </c>
      <c r="AJY10" s="239">
        <f t="shared" ref="AJY10" si="490">AJY9</f>
        <v>0</v>
      </c>
      <c r="AKA10" s="239">
        <f t="shared" ref="AKA10" si="491">AKA9</f>
        <v>0</v>
      </c>
      <c r="AKC10" s="239">
        <f t="shared" ref="AKC10" si="492">AKC9</f>
        <v>0</v>
      </c>
      <c r="AKE10" s="239">
        <f t="shared" ref="AKE10" si="493">AKE9</f>
        <v>0</v>
      </c>
      <c r="AKG10" s="239">
        <f t="shared" ref="AKG10" si="494">AKG9</f>
        <v>0</v>
      </c>
      <c r="AKI10" s="239">
        <f t="shared" ref="AKI10" si="495">AKI9</f>
        <v>0</v>
      </c>
      <c r="AKK10" s="239">
        <f t="shared" ref="AKK10" si="496">AKK9</f>
        <v>0</v>
      </c>
      <c r="AKM10" s="239">
        <f t="shared" ref="AKM10" si="497">AKM9</f>
        <v>0</v>
      </c>
      <c r="AKO10" s="239">
        <f t="shared" ref="AKO10" si="498">AKO9</f>
        <v>0</v>
      </c>
      <c r="AKQ10" s="239">
        <f t="shared" ref="AKQ10" si="499">AKQ9</f>
        <v>0</v>
      </c>
      <c r="AKS10" s="239">
        <f t="shared" ref="AKS10" si="500">AKS9</f>
        <v>0</v>
      </c>
      <c r="AKU10" s="239">
        <f t="shared" ref="AKU10" si="501">AKU9</f>
        <v>0</v>
      </c>
      <c r="AKW10" s="239">
        <f t="shared" ref="AKW10" si="502">AKW9</f>
        <v>0</v>
      </c>
      <c r="AKY10" s="239">
        <f t="shared" ref="AKY10" si="503">AKY9</f>
        <v>0</v>
      </c>
      <c r="ALA10" s="239">
        <f t="shared" ref="ALA10" si="504">ALA9</f>
        <v>0</v>
      </c>
      <c r="ALC10" s="239">
        <f t="shared" ref="ALC10" si="505">ALC9</f>
        <v>0</v>
      </c>
      <c r="ALE10" s="239">
        <f t="shared" ref="ALE10" si="506">ALE9</f>
        <v>0</v>
      </c>
      <c r="ALG10" s="239">
        <f t="shared" ref="ALG10" si="507">ALG9</f>
        <v>0</v>
      </c>
      <c r="ALI10" s="239">
        <f t="shared" ref="ALI10" si="508">ALI9</f>
        <v>0</v>
      </c>
      <c r="ALK10" s="239">
        <f t="shared" ref="ALK10" si="509">ALK9</f>
        <v>0</v>
      </c>
      <c r="ALM10" s="239">
        <f t="shared" ref="ALM10" si="510">ALM9</f>
        <v>0</v>
      </c>
      <c r="ALO10" s="239">
        <f t="shared" ref="ALO10" si="511">ALO9</f>
        <v>0</v>
      </c>
      <c r="ALQ10" s="239">
        <f t="shared" ref="ALQ10" si="512">ALQ9</f>
        <v>0</v>
      </c>
      <c r="ALS10" s="239">
        <f t="shared" ref="ALS10" si="513">ALS9</f>
        <v>0</v>
      </c>
      <c r="ALU10" s="239">
        <f t="shared" ref="ALU10" si="514">ALU9</f>
        <v>0</v>
      </c>
      <c r="ALW10" s="239">
        <f t="shared" ref="ALW10" si="515">ALW9</f>
        <v>0</v>
      </c>
      <c r="ALY10" s="239">
        <f t="shared" ref="ALY10" si="516">ALY9</f>
        <v>0</v>
      </c>
      <c r="AMA10" s="239">
        <f t="shared" ref="AMA10" si="517">AMA9</f>
        <v>0</v>
      </c>
      <c r="AMC10" s="239">
        <f t="shared" ref="AMC10" si="518">AMC9</f>
        <v>0</v>
      </c>
      <c r="AME10" s="239">
        <f t="shared" ref="AME10" si="519">AME9</f>
        <v>0</v>
      </c>
      <c r="AMG10" s="239">
        <f t="shared" ref="AMG10" si="520">AMG9</f>
        <v>0</v>
      </c>
      <c r="AMI10" s="239">
        <f t="shared" ref="AMI10" si="521">AMI9</f>
        <v>0</v>
      </c>
      <c r="AMK10" s="239">
        <f t="shared" ref="AMK10" si="522">AMK9</f>
        <v>0</v>
      </c>
      <c r="AMM10" s="239">
        <f t="shared" ref="AMM10" si="523">AMM9</f>
        <v>0</v>
      </c>
      <c r="AMO10" s="239">
        <f t="shared" ref="AMO10" si="524">AMO9</f>
        <v>0</v>
      </c>
      <c r="AMQ10" s="239">
        <f t="shared" ref="AMQ10" si="525">AMQ9</f>
        <v>0</v>
      </c>
      <c r="AMS10" s="239">
        <f t="shared" ref="AMS10" si="526">AMS9</f>
        <v>0</v>
      </c>
      <c r="AMU10" s="239">
        <f t="shared" ref="AMU10" si="527">AMU9</f>
        <v>0</v>
      </c>
      <c r="AMW10" s="239">
        <f t="shared" ref="AMW10" si="528">AMW9</f>
        <v>0</v>
      </c>
      <c r="AMY10" s="239">
        <f t="shared" ref="AMY10" si="529">AMY9</f>
        <v>0</v>
      </c>
      <c r="ANA10" s="239">
        <f t="shared" ref="ANA10" si="530">ANA9</f>
        <v>0</v>
      </c>
      <c r="ANC10" s="239">
        <f t="shared" ref="ANC10" si="531">ANC9</f>
        <v>0</v>
      </c>
      <c r="ANE10" s="239">
        <f t="shared" ref="ANE10" si="532">ANE9</f>
        <v>0</v>
      </c>
      <c r="ANG10" s="239">
        <f t="shared" ref="ANG10" si="533">ANG9</f>
        <v>0</v>
      </c>
      <c r="ANI10" s="239">
        <f t="shared" ref="ANI10" si="534">ANI9</f>
        <v>0</v>
      </c>
      <c r="ANK10" s="239">
        <f t="shared" ref="ANK10" si="535">ANK9</f>
        <v>0</v>
      </c>
      <c r="ANM10" s="239">
        <f t="shared" ref="ANM10" si="536">ANM9</f>
        <v>0</v>
      </c>
      <c r="ANO10" s="239">
        <f t="shared" ref="ANO10" si="537">ANO9</f>
        <v>0</v>
      </c>
      <c r="ANQ10" s="239">
        <f t="shared" ref="ANQ10" si="538">ANQ9</f>
        <v>0</v>
      </c>
      <c r="ANS10" s="239">
        <f t="shared" ref="ANS10" si="539">ANS9</f>
        <v>0</v>
      </c>
      <c r="ANU10" s="239">
        <f t="shared" ref="ANU10" si="540">ANU9</f>
        <v>0</v>
      </c>
      <c r="ANW10" s="239">
        <f t="shared" ref="ANW10" si="541">ANW9</f>
        <v>0</v>
      </c>
      <c r="ANY10" s="239">
        <f t="shared" ref="ANY10" si="542">ANY9</f>
        <v>0</v>
      </c>
      <c r="AOA10" s="239">
        <f t="shared" ref="AOA10" si="543">AOA9</f>
        <v>0</v>
      </c>
      <c r="AOC10" s="239">
        <f t="shared" ref="AOC10" si="544">AOC9</f>
        <v>0</v>
      </c>
      <c r="AOE10" s="239">
        <f t="shared" ref="AOE10" si="545">AOE9</f>
        <v>0</v>
      </c>
      <c r="AOG10" s="239">
        <f t="shared" ref="AOG10" si="546">AOG9</f>
        <v>0</v>
      </c>
      <c r="AOI10" s="239">
        <f t="shared" ref="AOI10" si="547">AOI9</f>
        <v>0</v>
      </c>
      <c r="AOK10" s="239">
        <f t="shared" ref="AOK10" si="548">AOK9</f>
        <v>0</v>
      </c>
      <c r="AOM10" s="239">
        <f t="shared" ref="AOM10" si="549">AOM9</f>
        <v>0</v>
      </c>
      <c r="AOO10" s="239">
        <f t="shared" ref="AOO10" si="550">AOO9</f>
        <v>0</v>
      </c>
      <c r="AOQ10" s="239">
        <f t="shared" ref="AOQ10" si="551">AOQ9</f>
        <v>0</v>
      </c>
      <c r="AOS10" s="239">
        <f t="shared" ref="AOS10" si="552">AOS9</f>
        <v>0</v>
      </c>
      <c r="AOU10" s="239">
        <f t="shared" ref="AOU10" si="553">AOU9</f>
        <v>0</v>
      </c>
      <c r="AOW10" s="239">
        <f t="shared" ref="AOW10" si="554">AOW9</f>
        <v>0</v>
      </c>
      <c r="AOY10" s="239">
        <f t="shared" ref="AOY10" si="555">AOY9</f>
        <v>0</v>
      </c>
      <c r="APA10" s="239">
        <f t="shared" ref="APA10" si="556">APA9</f>
        <v>0</v>
      </c>
      <c r="APC10" s="239">
        <f t="shared" ref="APC10" si="557">APC9</f>
        <v>0</v>
      </c>
      <c r="APE10" s="239">
        <f t="shared" ref="APE10" si="558">APE9</f>
        <v>0</v>
      </c>
      <c r="APG10" s="239">
        <f t="shared" ref="APG10" si="559">APG9</f>
        <v>0</v>
      </c>
      <c r="API10" s="239">
        <f t="shared" ref="API10" si="560">API9</f>
        <v>0</v>
      </c>
      <c r="APK10" s="239">
        <f t="shared" ref="APK10" si="561">APK9</f>
        <v>0</v>
      </c>
      <c r="APM10" s="239">
        <f t="shared" ref="APM10" si="562">APM9</f>
        <v>0</v>
      </c>
      <c r="APO10" s="239">
        <f t="shared" ref="APO10" si="563">APO9</f>
        <v>0</v>
      </c>
      <c r="APQ10" s="239">
        <f t="shared" ref="APQ10" si="564">APQ9</f>
        <v>0</v>
      </c>
      <c r="APS10" s="239">
        <f t="shared" ref="APS10" si="565">APS9</f>
        <v>0</v>
      </c>
      <c r="APU10" s="239">
        <f t="shared" ref="APU10" si="566">APU9</f>
        <v>0</v>
      </c>
      <c r="APW10" s="239">
        <f t="shared" ref="APW10" si="567">APW9</f>
        <v>0</v>
      </c>
      <c r="APY10" s="239">
        <f t="shared" ref="APY10" si="568">APY9</f>
        <v>0</v>
      </c>
      <c r="AQA10" s="239">
        <f t="shared" ref="AQA10" si="569">AQA9</f>
        <v>0</v>
      </c>
      <c r="AQC10" s="239">
        <f t="shared" ref="AQC10" si="570">AQC9</f>
        <v>0</v>
      </c>
      <c r="AQE10" s="239">
        <f t="shared" ref="AQE10" si="571">AQE9</f>
        <v>0</v>
      </c>
      <c r="AQG10" s="239">
        <f t="shared" ref="AQG10" si="572">AQG9</f>
        <v>0</v>
      </c>
      <c r="AQI10" s="239">
        <f t="shared" ref="AQI10" si="573">AQI9</f>
        <v>0</v>
      </c>
      <c r="AQK10" s="239">
        <f t="shared" ref="AQK10" si="574">AQK9</f>
        <v>0</v>
      </c>
      <c r="AQM10" s="239">
        <f t="shared" ref="AQM10" si="575">AQM9</f>
        <v>0</v>
      </c>
      <c r="AQO10" s="239">
        <f t="shared" ref="AQO10" si="576">AQO9</f>
        <v>0</v>
      </c>
      <c r="AQQ10" s="239">
        <f t="shared" ref="AQQ10" si="577">AQQ9</f>
        <v>0</v>
      </c>
      <c r="AQS10" s="239">
        <f t="shared" ref="AQS10" si="578">AQS9</f>
        <v>0</v>
      </c>
      <c r="AQU10" s="239">
        <f t="shared" ref="AQU10" si="579">AQU9</f>
        <v>0</v>
      </c>
      <c r="AQW10" s="239">
        <f t="shared" ref="AQW10" si="580">AQW9</f>
        <v>0</v>
      </c>
      <c r="AQY10" s="239">
        <f t="shared" ref="AQY10" si="581">AQY9</f>
        <v>0</v>
      </c>
      <c r="ARA10" s="239">
        <f t="shared" ref="ARA10" si="582">ARA9</f>
        <v>0</v>
      </c>
      <c r="ARC10" s="239">
        <f t="shared" ref="ARC10" si="583">ARC9</f>
        <v>0</v>
      </c>
      <c r="ARE10" s="239">
        <f t="shared" ref="ARE10" si="584">ARE9</f>
        <v>0</v>
      </c>
      <c r="ARG10" s="239">
        <f t="shared" ref="ARG10" si="585">ARG9</f>
        <v>0</v>
      </c>
      <c r="ARI10" s="239">
        <f t="shared" ref="ARI10" si="586">ARI9</f>
        <v>0</v>
      </c>
      <c r="ARK10" s="239">
        <f t="shared" ref="ARK10" si="587">ARK9</f>
        <v>0</v>
      </c>
      <c r="ARM10" s="239">
        <f t="shared" ref="ARM10" si="588">ARM9</f>
        <v>0</v>
      </c>
      <c r="ARO10" s="239">
        <f t="shared" ref="ARO10" si="589">ARO9</f>
        <v>0</v>
      </c>
      <c r="ARQ10" s="239">
        <f t="shared" ref="ARQ10" si="590">ARQ9</f>
        <v>0</v>
      </c>
      <c r="ARS10" s="239">
        <f t="shared" ref="ARS10" si="591">ARS9</f>
        <v>0</v>
      </c>
      <c r="ARU10" s="239">
        <f t="shared" ref="ARU10" si="592">ARU9</f>
        <v>0</v>
      </c>
      <c r="ARW10" s="239">
        <f t="shared" ref="ARW10" si="593">ARW9</f>
        <v>0</v>
      </c>
      <c r="ARY10" s="239">
        <f t="shared" ref="ARY10" si="594">ARY9</f>
        <v>0</v>
      </c>
      <c r="ASA10" s="239">
        <f t="shared" ref="ASA10" si="595">ASA9</f>
        <v>0</v>
      </c>
      <c r="ASC10" s="239">
        <f t="shared" ref="ASC10" si="596">ASC9</f>
        <v>0</v>
      </c>
      <c r="ASE10" s="239">
        <f t="shared" ref="ASE10" si="597">ASE9</f>
        <v>0</v>
      </c>
      <c r="ASG10" s="239">
        <f t="shared" ref="ASG10" si="598">ASG9</f>
        <v>0</v>
      </c>
      <c r="ASI10" s="239">
        <f t="shared" ref="ASI10" si="599">ASI9</f>
        <v>0</v>
      </c>
      <c r="ASK10" s="239">
        <f t="shared" ref="ASK10" si="600">ASK9</f>
        <v>0</v>
      </c>
      <c r="ASM10" s="239">
        <f t="shared" ref="ASM10" si="601">ASM9</f>
        <v>0</v>
      </c>
      <c r="ASO10" s="239">
        <f t="shared" ref="ASO10" si="602">ASO9</f>
        <v>0</v>
      </c>
      <c r="ASQ10" s="239">
        <f t="shared" ref="ASQ10" si="603">ASQ9</f>
        <v>0</v>
      </c>
      <c r="ASS10" s="239">
        <f t="shared" ref="ASS10" si="604">ASS9</f>
        <v>0</v>
      </c>
      <c r="ASU10" s="239">
        <f t="shared" ref="ASU10" si="605">ASU9</f>
        <v>0</v>
      </c>
      <c r="ASW10" s="239">
        <f t="shared" ref="ASW10" si="606">ASW9</f>
        <v>0</v>
      </c>
      <c r="ASY10" s="239">
        <f t="shared" ref="ASY10" si="607">ASY9</f>
        <v>0</v>
      </c>
      <c r="ATA10" s="239">
        <f t="shared" ref="ATA10" si="608">ATA9</f>
        <v>0</v>
      </c>
      <c r="ATC10" s="239">
        <f t="shared" ref="ATC10" si="609">ATC9</f>
        <v>0</v>
      </c>
      <c r="ATE10" s="239">
        <f t="shared" ref="ATE10" si="610">ATE9</f>
        <v>0</v>
      </c>
      <c r="ATG10" s="239">
        <f t="shared" ref="ATG10" si="611">ATG9</f>
        <v>0</v>
      </c>
      <c r="ATI10" s="239">
        <f t="shared" ref="ATI10" si="612">ATI9</f>
        <v>0</v>
      </c>
      <c r="ATK10" s="239">
        <f t="shared" ref="ATK10" si="613">ATK9</f>
        <v>0</v>
      </c>
      <c r="ATM10" s="239">
        <f t="shared" ref="ATM10" si="614">ATM9</f>
        <v>0</v>
      </c>
      <c r="ATO10" s="239">
        <f t="shared" ref="ATO10" si="615">ATO9</f>
        <v>0</v>
      </c>
      <c r="ATQ10" s="239">
        <f t="shared" ref="ATQ10" si="616">ATQ9</f>
        <v>0</v>
      </c>
      <c r="ATS10" s="239">
        <f t="shared" ref="ATS10" si="617">ATS9</f>
        <v>0</v>
      </c>
      <c r="ATU10" s="239">
        <f t="shared" ref="ATU10" si="618">ATU9</f>
        <v>0</v>
      </c>
      <c r="ATW10" s="239">
        <f t="shared" ref="ATW10" si="619">ATW9</f>
        <v>0</v>
      </c>
      <c r="ATY10" s="239">
        <f t="shared" ref="ATY10" si="620">ATY9</f>
        <v>0</v>
      </c>
      <c r="AUA10" s="239">
        <f t="shared" ref="AUA10" si="621">AUA9</f>
        <v>0</v>
      </c>
      <c r="AUC10" s="239">
        <f t="shared" ref="AUC10" si="622">AUC9</f>
        <v>0</v>
      </c>
      <c r="AUE10" s="239">
        <f t="shared" ref="AUE10" si="623">AUE9</f>
        <v>0</v>
      </c>
      <c r="AUG10" s="239">
        <f t="shared" ref="AUG10" si="624">AUG9</f>
        <v>0</v>
      </c>
      <c r="AUI10" s="239">
        <f t="shared" ref="AUI10" si="625">AUI9</f>
        <v>0</v>
      </c>
      <c r="AUK10" s="239">
        <f t="shared" ref="AUK10" si="626">AUK9</f>
        <v>0</v>
      </c>
      <c r="AUM10" s="239">
        <f t="shared" ref="AUM10" si="627">AUM9</f>
        <v>0</v>
      </c>
      <c r="AUO10" s="239">
        <f t="shared" ref="AUO10" si="628">AUO9</f>
        <v>0</v>
      </c>
      <c r="AUQ10" s="239">
        <f t="shared" ref="AUQ10" si="629">AUQ9</f>
        <v>0</v>
      </c>
      <c r="AUS10" s="239">
        <f t="shared" ref="AUS10" si="630">AUS9</f>
        <v>0</v>
      </c>
      <c r="AUU10" s="239">
        <f t="shared" ref="AUU10" si="631">AUU9</f>
        <v>0</v>
      </c>
      <c r="AUW10" s="239">
        <f t="shared" ref="AUW10" si="632">AUW9</f>
        <v>0</v>
      </c>
      <c r="AUY10" s="239">
        <f t="shared" ref="AUY10" si="633">AUY9</f>
        <v>0</v>
      </c>
      <c r="AVA10" s="239">
        <f t="shared" ref="AVA10" si="634">AVA9</f>
        <v>0</v>
      </c>
      <c r="AVC10" s="239">
        <f t="shared" ref="AVC10" si="635">AVC9</f>
        <v>0</v>
      </c>
      <c r="AVE10" s="239">
        <f t="shared" ref="AVE10" si="636">AVE9</f>
        <v>0</v>
      </c>
      <c r="AVG10" s="239">
        <f t="shared" ref="AVG10" si="637">AVG9</f>
        <v>0</v>
      </c>
      <c r="AVI10" s="239">
        <f t="shared" ref="AVI10" si="638">AVI9</f>
        <v>0</v>
      </c>
      <c r="AVK10" s="239">
        <f t="shared" ref="AVK10" si="639">AVK9</f>
        <v>0</v>
      </c>
      <c r="AVM10" s="239">
        <f t="shared" ref="AVM10" si="640">AVM9</f>
        <v>0</v>
      </c>
      <c r="AVO10" s="239">
        <f t="shared" ref="AVO10" si="641">AVO9</f>
        <v>0</v>
      </c>
      <c r="AVQ10" s="239">
        <f t="shared" ref="AVQ10" si="642">AVQ9</f>
        <v>0</v>
      </c>
      <c r="AVS10" s="239">
        <f t="shared" ref="AVS10" si="643">AVS9</f>
        <v>0</v>
      </c>
      <c r="AVU10" s="239">
        <f t="shared" ref="AVU10" si="644">AVU9</f>
        <v>0</v>
      </c>
      <c r="AVW10" s="239">
        <f t="shared" ref="AVW10" si="645">AVW9</f>
        <v>0</v>
      </c>
      <c r="AVY10" s="239">
        <f t="shared" ref="AVY10" si="646">AVY9</f>
        <v>0</v>
      </c>
      <c r="AWA10" s="239">
        <f t="shared" ref="AWA10" si="647">AWA9</f>
        <v>0</v>
      </c>
      <c r="AWC10" s="239">
        <f t="shared" ref="AWC10" si="648">AWC9</f>
        <v>0</v>
      </c>
      <c r="AWE10" s="239">
        <f t="shared" ref="AWE10" si="649">AWE9</f>
        <v>0</v>
      </c>
      <c r="AWG10" s="239">
        <f t="shared" ref="AWG10" si="650">AWG9</f>
        <v>0</v>
      </c>
      <c r="AWI10" s="239">
        <f t="shared" ref="AWI10" si="651">AWI9</f>
        <v>0</v>
      </c>
      <c r="AWK10" s="239">
        <f t="shared" ref="AWK10" si="652">AWK9</f>
        <v>0</v>
      </c>
      <c r="AWM10" s="239">
        <f t="shared" ref="AWM10" si="653">AWM9</f>
        <v>0</v>
      </c>
      <c r="AWO10" s="239">
        <f t="shared" ref="AWO10" si="654">AWO9</f>
        <v>0</v>
      </c>
      <c r="AWQ10" s="239">
        <f t="shared" ref="AWQ10" si="655">AWQ9</f>
        <v>0</v>
      </c>
      <c r="AWS10" s="239">
        <f t="shared" ref="AWS10" si="656">AWS9</f>
        <v>0</v>
      </c>
      <c r="AWU10" s="239">
        <f t="shared" ref="AWU10" si="657">AWU9</f>
        <v>0</v>
      </c>
      <c r="AWW10" s="239">
        <f t="shared" ref="AWW10" si="658">AWW9</f>
        <v>0</v>
      </c>
      <c r="AWY10" s="239">
        <f t="shared" ref="AWY10" si="659">AWY9</f>
        <v>0</v>
      </c>
      <c r="AXA10" s="239">
        <f t="shared" ref="AXA10" si="660">AXA9</f>
        <v>0</v>
      </c>
      <c r="AXC10" s="239">
        <f t="shared" ref="AXC10" si="661">AXC9</f>
        <v>0</v>
      </c>
      <c r="AXE10" s="239">
        <f t="shared" ref="AXE10" si="662">AXE9</f>
        <v>0</v>
      </c>
      <c r="AXG10" s="239">
        <f t="shared" ref="AXG10" si="663">AXG9</f>
        <v>0</v>
      </c>
      <c r="AXI10" s="239">
        <f t="shared" ref="AXI10" si="664">AXI9</f>
        <v>0</v>
      </c>
      <c r="AXK10" s="239">
        <f t="shared" ref="AXK10" si="665">AXK9</f>
        <v>0</v>
      </c>
      <c r="AXM10" s="239">
        <f t="shared" ref="AXM10" si="666">AXM9</f>
        <v>0</v>
      </c>
      <c r="AXO10" s="239">
        <f t="shared" ref="AXO10" si="667">AXO9</f>
        <v>0</v>
      </c>
      <c r="AXQ10" s="239">
        <f t="shared" ref="AXQ10" si="668">AXQ9</f>
        <v>0</v>
      </c>
      <c r="AXS10" s="239">
        <f t="shared" ref="AXS10" si="669">AXS9</f>
        <v>0</v>
      </c>
      <c r="AXU10" s="239">
        <f t="shared" ref="AXU10" si="670">AXU9</f>
        <v>0</v>
      </c>
      <c r="AXW10" s="239">
        <f t="shared" ref="AXW10" si="671">AXW9</f>
        <v>0</v>
      </c>
      <c r="AXY10" s="239">
        <f t="shared" ref="AXY10" si="672">AXY9</f>
        <v>0</v>
      </c>
      <c r="AYA10" s="239">
        <f t="shared" ref="AYA10" si="673">AYA9</f>
        <v>0</v>
      </c>
      <c r="AYC10" s="239">
        <f t="shared" ref="AYC10" si="674">AYC9</f>
        <v>0</v>
      </c>
      <c r="AYE10" s="239">
        <f t="shared" ref="AYE10" si="675">AYE9</f>
        <v>0</v>
      </c>
      <c r="AYG10" s="239">
        <f t="shared" ref="AYG10" si="676">AYG9</f>
        <v>0</v>
      </c>
      <c r="AYI10" s="239">
        <f t="shared" ref="AYI10" si="677">AYI9</f>
        <v>0</v>
      </c>
      <c r="AYK10" s="239">
        <f t="shared" ref="AYK10" si="678">AYK9</f>
        <v>0</v>
      </c>
      <c r="AYM10" s="239">
        <f t="shared" ref="AYM10" si="679">AYM9</f>
        <v>0</v>
      </c>
      <c r="AYO10" s="239">
        <f t="shared" ref="AYO10" si="680">AYO9</f>
        <v>0</v>
      </c>
      <c r="AYQ10" s="239">
        <f t="shared" ref="AYQ10" si="681">AYQ9</f>
        <v>0</v>
      </c>
      <c r="AYS10" s="239">
        <f t="shared" ref="AYS10" si="682">AYS9</f>
        <v>0</v>
      </c>
      <c r="AYU10" s="239">
        <f t="shared" ref="AYU10" si="683">AYU9</f>
        <v>0</v>
      </c>
      <c r="AYW10" s="239">
        <f t="shared" ref="AYW10" si="684">AYW9</f>
        <v>0</v>
      </c>
      <c r="AYY10" s="239">
        <f t="shared" ref="AYY10" si="685">AYY9</f>
        <v>0</v>
      </c>
      <c r="AZA10" s="239">
        <f t="shared" ref="AZA10" si="686">AZA9</f>
        <v>0</v>
      </c>
      <c r="AZC10" s="239">
        <f t="shared" ref="AZC10" si="687">AZC9</f>
        <v>0</v>
      </c>
      <c r="AZE10" s="239">
        <f t="shared" ref="AZE10" si="688">AZE9</f>
        <v>0</v>
      </c>
      <c r="AZG10" s="239">
        <f t="shared" ref="AZG10" si="689">AZG9</f>
        <v>0</v>
      </c>
      <c r="AZI10" s="239">
        <f t="shared" ref="AZI10" si="690">AZI9</f>
        <v>0</v>
      </c>
      <c r="AZK10" s="239">
        <f t="shared" ref="AZK10" si="691">AZK9</f>
        <v>0</v>
      </c>
      <c r="AZM10" s="239">
        <f t="shared" ref="AZM10" si="692">AZM9</f>
        <v>0</v>
      </c>
      <c r="AZO10" s="239">
        <f t="shared" ref="AZO10" si="693">AZO9</f>
        <v>0</v>
      </c>
      <c r="AZQ10" s="239">
        <f t="shared" ref="AZQ10" si="694">AZQ9</f>
        <v>0</v>
      </c>
      <c r="AZS10" s="239">
        <f t="shared" ref="AZS10" si="695">AZS9</f>
        <v>0</v>
      </c>
      <c r="AZU10" s="239">
        <f t="shared" ref="AZU10" si="696">AZU9</f>
        <v>0</v>
      </c>
      <c r="AZW10" s="239">
        <f t="shared" ref="AZW10" si="697">AZW9</f>
        <v>0</v>
      </c>
      <c r="AZY10" s="239">
        <f t="shared" ref="AZY10" si="698">AZY9</f>
        <v>0</v>
      </c>
      <c r="BAA10" s="239">
        <f t="shared" ref="BAA10" si="699">BAA9</f>
        <v>0</v>
      </c>
      <c r="BAC10" s="239">
        <f t="shared" ref="BAC10" si="700">BAC9</f>
        <v>0</v>
      </c>
      <c r="BAE10" s="239">
        <f t="shared" ref="BAE10" si="701">BAE9</f>
        <v>0</v>
      </c>
      <c r="BAG10" s="239">
        <f t="shared" ref="BAG10" si="702">BAG9</f>
        <v>0</v>
      </c>
      <c r="BAI10" s="239">
        <f t="shared" ref="BAI10" si="703">BAI9</f>
        <v>0</v>
      </c>
      <c r="BAK10" s="239">
        <f t="shared" ref="BAK10" si="704">BAK9</f>
        <v>0</v>
      </c>
      <c r="BAM10" s="239">
        <f t="shared" ref="BAM10" si="705">BAM9</f>
        <v>0</v>
      </c>
      <c r="BAO10" s="239">
        <f t="shared" ref="BAO10" si="706">BAO9</f>
        <v>0</v>
      </c>
      <c r="BAQ10" s="239">
        <f t="shared" ref="BAQ10" si="707">BAQ9</f>
        <v>0</v>
      </c>
      <c r="BAS10" s="239">
        <f t="shared" ref="BAS10" si="708">BAS9</f>
        <v>0</v>
      </c>
      <c r="BAU10" s="239">
        <f t="shared" ref="BAU10" si="709">BAU9</f>
        <v>0</v>
      </c>
      <c r="BAW10" s="239">
        <f t="shared" ref="BAW10" si="710">BAW9</f>
        <v>0</v>
      </c>
      <c r="BAY10" s="239">
        <f t="shared" ref="BAY10" si="711">BAY9</f>
        <v>0</v>
      </c>
      <c r="BBA10" s="239">
        <f t="shared" ref="BBA10" si="712">BBA9</f>
        <v>0</v>
      </c>
      <c r="BBC10" s="239">
        <f t="shared" ref="BBC10" si="713">BBC9</f>
        <v>0</v>
      </c>
      <c r="BBE10" s="239">
        <f t="shared" ref="BBE10" si="714">BBE9</f>
        <v>0</v>
      </c>
      <c r="BBG10" s="239">
        <f t="shared" ref="BBG10" si="715">BBG9</f>
        <v>0</v>
      </c>
      <c r="BBI10" s="239">
        <f t="shared" ref="BBI10" si="716">BBI9</f>
        <v>0</v>
      </c>
      <c r="BBK10" s="239">
        <f t="shared" ref="BBK10" si="717">BBK9</f>
        <v>0</v>
      </c>
      <c r="BBM10" s="239">
        <f t="shared" ref="BBM10" si="718">BBM9</f>
        <v>0</v>
      </c>
      <c r="BBO10" s="239">
        <f t="shared" ref="BBO10" si="719">BBO9</f>
        <v>0</v>
      </c>
      <c r="BBQ10" s="239">
        <f t="shared" ref="BBQ10" si="720">BBQ9</f>
        <v>0</v>
      </c>
      <c r="BBS10" s="239">
        <f t="shared" ref="BBS10" si="721">BBS9</f>
        <v>0</v>
      </c>
      <c r="BBU10" s="239">
        <f t="shared" ref="BBU10" si="722">BBU9</f>
        <v>0</v>
      </c>
      <c r="BBW10" s="239">
        <f t="shared" ref="BBW10" si="723">BBW9</f>
        <v>0</v>
      </c>
      <c r="BBY10" s="239">
        <f t="shared" ref="BBY10" si="724">BBY9</f>
        <v>0</v>
      </c>
      <c r="BCA10" s="239">
        <f t="shared" ref="BCA10" si="725">BCA9</f>
        <v>0</v>
      </c>
      <c r="BCC10" s="239">
        <f t="shared" ref="BCC10" si="726">BCC9</f>
        <v>0</v>
      </c>
      <c r="BCE10" s="239">
        <f t="shared" ref="BCE10" si="727">BCE9</f>
        <v>0</v>
      </c>
      <c r="BCG10" s="239">
        <f t="shared" ref="BCG10" si="728">BCG9</f>
        <v>0</v>
      </c>
      <c r="BCI10" s="239">
        <f t="shared" ref="BCI10" si="729">BCI9</f>
        <v>0</v>
      </c>
      <c r="BCK10" s="239">
        <f t="shared" ref="BCK10" si="730">BCK9</f>
        <v>0</v>
      </c>
      <c r="BCM10" s="239">
        <f t="shared" ref="BCM10" si="731">BCM9</f>
        <v>0</v>
      </c>
      <c r="BCO10" s="239">
        <f t="shared" ref="BCO10" si="732">BCO9</f>
        <v>0</v>
      </c>
      <c r="BCQ10" s="239">
        <f t="shared" ref="BCQ10" si="733">BCQ9</f>
        <v>0</v>
      </c>
      <c r="BCS10" s="239">
        <f t="shared" ref="BCS10" si="734">BCS9</f>
        <v>0</v>
      </c>
      <c r="BCU10" s="239">
        <f t="shared" ref="BCU10" si="735">BCU9</f>
        <v>0</v>
      </c>
      <c r="BCW10" s="239">
        <f t="shared" ref="BCW10" si="736">BCW9</f>
        <v>0</v>
      </c>
      <c r="BCY10" s="239">
        <f t="shared" ref="BCY10" si="737">BCY9</f>
        <v>0</v>
      </c>
      <c r="BDA10" s="239">
        <f t="shared" ref="BDA10" si="738">BDA9</f>
        <v>0</v>
      </c>
      <c r="BDC10" s="239">
        <f t="shared" ref="BDC10" si="739">BDC9</f>
        <v>0</v>
      </c>
      <c r="BDE10" s="239">
        <f t="shared" ref="BDE10" si="740">BDE9</f>
        <v>0</v>
      </c>
      <c r="BDG10" s="239">
        <f t="shared" ref="BDG10" si="741">BDG9</f>
        <v>0</v>
      </c>
      <c r="BDI10" s="239">
        <f t="shared" ref="BDI10" si="742">BDI9</f>
        <v>0</v>
      </c>
      <c r="BDK10" s="239">
        <f t="shared" ref="BDK10" si="743">BDK9</f>
        <v>0</v>
      </c>
      <c r="BDM10" s="239">
        <f t="shared" ref="BDM10" si="744">BDM9</f>
        <v>0</v>
      </c>
      <c r="BDO10" s="239">
        <f t="shared" ref="BDO10" si="745">BDO9</f>
        <v>0</v>
      </c>
      <c r="BDQ10" s="239">
        <f t="shared" ref="BDQ10" si="746">BDQ9</f>
        <v>0</v>
      </c>
      <c r="BDS10" s="239">
        <f t="shared" ref="BDS10" si="747">BDS9</f>
        <v>0</v>
      </c>
      <c r="BDU10" s="239">
        <f t="shared" ref="BDU10" si="748">BDU9</f>
        <v>0</v>
      </c>
      <c r="BDW10" s="239">
        <f t="shared" ref="BDW10" si="749">BDW9</f>
        <v>0</v>
      </c>
      <c r="BDY10" s="239">
        <f t="shared" ref="BDY10" si="750">BDY9</f>
        <v>0</v>
      </c>
      <c r="BEA10" s="239">
        <f t="shared" ref="BEA10" si="751">BEA9</f>
        <v>0</v>
      </c>
      <c r="BEC10" s="239">
        <f t="shared" ref="BEC10" si="752">BEC9</f>
        <v>0</v>
      </c>
      <c r="BEE10" s="239">
        <f t="shared" ref="BEE10" si="753">BEE9</f>
        <v>0</v>
      </c>
      <c r="BEG10" s="239">
        <f t="shared" ref="BEG10" si="754">BEG9</f>
        <v>0</v>
      </c>
      <c r="BEI10" s="239">
        <f t="shared" ref="BEI10" si="755">BEI9</f>
        <v>0</v>
      </c>
      <c r="BEK10" s="239">
        <f t="shared" ref="BEK10" si="756">BEK9</f>
        <v>0</v>
      </c>
      <c r="BEM10" s="239">
        <f t="shared" ref="BEM10" si="757">BEM9</f>
        <v>0</v>
      </c>
      <c r="BEO10" s="239">
        <f t="shared" ref="BEO10" si="758">BEO9</f>
        <v>0</v>
      </c>
      <c r="BEQ10" s="239">
        <f t="shared" ref="BEQ10" si="759">BEQ9</f>
        <v>0</v>
      </c>
      <c r="BES10" s="239">
        <f t="shared" ref="BES10" si="760">BES9</f>
        <v>0</v>
      </c>
      <c r="BEU10" s="239">
        <f t="shared" ref="BEU10" si="761">BEU9</f>
        <v>0</v>
      </c>
      <c r="BEW10" s="239">
        <f t="shared" ref="BEW10" si="762">BEW9</f>
        <v>0</v>
      </c>
      <c r="BEY10" s="239">
        <f t="shared" ref="BEY10" si="763">BEY9</f>
        <v>0</v>
      </c>
      <c r="BFA10" s="239">
        <f t="shared" ref="BFA10" si="764">BFA9</f>
        <v>0</v>
      </c>
      <c r="BFC10" s="239">
        <f t="shared" ref="BFC10" si="765">BFC9</f>
        <v>0</v>
      </c>
      <c r="BFE10" s="239">
        <f t="shared" ref="BFE10" si="766">BFE9</f>
        <v>0</v>
      </c>
      <c r="BFG10" s="239">
        <f t="shared" ref="BFG10" si="767">BFG9</f>
        <v>0</v>
      </c>
      <c r="BFI10" s="239">
        <f t="shared" ref="BFI10" si="768">BFI9</f>
        <v>0</v>
      </c>
      <c r="BFK10" s="239">
        <f t="shared" ref="BFK10" si="769">BFK9</f>
        <v>0</v>
      </c>
      <c r="BFM10" s="239">
        <f t="shared" ref="BFM10" si="770">BFM9</f>
        <v>0</v>
      </c>
      <c r="BFO10" s="239">
        <f t="shared" ref="BFO10" si="771">BFO9</f>
        <v>0</v>
      </c>
      <c r="BFQ10" s="239">
        <f t="shared" ref="BFQ10" si="772">BFQ9</f>
        <v>0</v>
      </c>
      <c r="BFS10" s="239">
        <f t="shared" ref="BFS10" si="773">BFS9</f>
        <v>0</v>
      </c>
      <c r="BFU10" s="239">
        <f t="shared" ref="BFU10" si="774">BFU9</f>
        <v>0</v>
      </c>
      <c r="BFW10" s="239">
        <f t="shared" ref="BFW10" si="775">BFW9</f>
        <v>0</v>
      </c>
      <c r="BFY10" s="239">
        <f t="shared" ref="BFY10" si="776">BFY9</f>
        <v>0</v>
      </c>
      <c r="BGA10" s="239">
        <f t="shared" ref="BGA10" si="777">BGA9</f>
        <v>0</v>
      </c>
      <c r="BGC10" s="239">
        <f t="shared" ref="BGC10" si="778">BGC9</f>
        <v>0</v>
      </c>
      <c r="BGE10" s="239">
        <f t="shared" ref="BGE10" si="779">BGE9</f>
        <v>0</v>
      </c>
      <c r="BGG10" s="239">
        <f t="shared" ref="BGG10" si="780">BGG9</f>
        <v>0</v>
      </c>
      <c r="BGI10" s="239">
        <f t="shared" ref="BGI10" si="781">BGI9</f>
        <v>0</v>
      </c>
      <c r="BGK10" s="239">
        <f t="shared" ref="BGK10" si="782">BGK9</f>
        <v>0</v>
      </c>
      <c r="BGM10" s="239">
        <f t="shared" ref="BGM10" si="783">BGM9</f>
        <v>0</v>
      </c>
      <c r="BGO10" s="239">
        <f t="shared" ref="BGO10" si="784">BGO9</f>
        <v>0</v>
      </c>
      <c r="BGQ10" s="239">
        <f t="shared" ref="BGQ10" si="785">BGQ9</f>
        <v>0</v>
      </c>
      <c r="BGS10" s="239">
        <f t="shared" ref="BGS10" si="786">BGS9</f>
        <v>0</v>
      </c>
      <c r="BGU10" s="239">
        <f t="shared" ref="BGU10" si="787">BGU9</f>
        <v>0</v>
      </c>
      <c r="BGW10" s="239">
        <f t="shared" ref="BGW10" si="788">BGW9</f>
        <v>0</v>
      </c>
      <c r="BGY10" s="239">
        <f t="shared" ref="BGY10" si="789">BGY9</f>
        <v>0</v>
      </c>
      <c r="BHA10" s="239">
        <f t="shared" ref="BHA10" si="790">BHA9</f>
        <v>0</v>
      </c>
      <c r="BHC10" s="239">
        <f t="shared" ref="BHC10" si="791">BHC9</f>
        <v>0</v>
      </c>
      <c r="BHE10" s="239">
        <f t="shared" ref="BHE10" si="792">BHE9</f>
        <v>0</v>
      </c>
      <c r="BHG10" s="239">
        <f t="shared" ref="BHG10" si="793">BHG9</f>
        <v>0</v>
      </c>
      <c r="BHI10" s="239">
        <f t="shared" ref="BHI10" si="794">BHI9</f>
        <v>0</v>
      </c>
      <c r="BHK10" s="239">
        <f t="shared" ref="BHK10" si="795">BHK9</f>
        <v>0</v>
      </c>
      <c r="BHM10" s="239">
        <f t="shared" ref="BHM10" si="796">BHM9</f>
        <v>0</v>
      </c>
      <c r="BHO10" s="239">
        <f t="shared" ref="BHO10" si="797">BHO9</f>
        <v>0</v>
      </c>
      <c r="BHQ10" s="239">
        <f t="shared" ref="BHQ10" si="798">BHQ9</f>
        <v>0</v>
      </c>
      <c r="BHS10" s="239">
        <f t="shared" ref="BHS10" si="799">BHS9</f>
        <v>0</v>
      </c>
      <c r="BHU10" s="239">
        <f t="shared" ref="BHU10" si="800">BHU9</f>
        <v>0</v>
      </c>
      <c r="BHW10" s="239">
        <f t="shared" ref="BHW10" si="801">BHW9</f>
        <v>0</v>
      </c>
      <c r="BHY10" s="239">
        <f t="shared" ref="BHY10" si="802">BHY9</f>
        <v>0</v>
      </c>
      <c r="BIA10" s="239">
        <f t="shared" ref="BIA10" si="803">BIA9</f>
        <v>0</v>
      </c>
      <c r="BIC10" s="239">
        <f t="shared" ref="BIC10" si="804">BIC9</f>
        <v>0</v>
      </c>
      <c r="BIE10" s="239">
        <f t="shared" ref="BIE10" si="805">BIE9</f>
        <v>0</v>
      </c>
      <c r="BIG10" s="239">
        <f t="shared" ref="BIG10" si="806">BIG9</f>
        <v>0</v>
      </c>
      <c r="BII10" s="239">
        <f t="shared" ref="BII10" si="807">BII9</f>
        <v>0</v>
      </c>
      <c r="BIK10" s="239">
        <f t="shared" ref="BIK10" si="808">BIK9</f>
        <v>0</v>
      </c>
      <c r="BIM10" s="239">
        <f t="shared" ref="BIM10" si="809">BIM9</f>
        <v>0</v>
      </c>
      <c r="BIO10" s="239">
        <f t="shared" ref="BIO10" si="810">BIO9</f>
        <v>0</v>
      </c>
      <c r="BIQ10" s="239">
        <f t="shared" ref="BIQ10" si="811">BIQ9</f>
        <v>0</v>
      </c>
      <c r="BIS10" s="239">
        <f t="shared" ref="BIS10" si="812">BIS9</f>
        <v>0</v>
      </c>
      <c r="BIU10" s="239">
        <f t="shared" ref="BIU10" si="813">BIU9</f>
        <v>0</v>
      </c>
      <c r="BIW10" s="239">
        <f t="shared" ref="BIW10" si="814">BIW9</f>
        <v>0</v>
      </c>
      <c r="BIY10" s="239">
        <f t="shared" ref="BIY10" si="815">BIY9</f>
        <v>0</v>
      </c>
      <c r="BJA10" s="239">
        <f t="shared" ref="BJA10" si="816">BJA9</f>
        <v>0</v>
      </c>
      <c r="BJC10" s="239">
        <f t="shared" ref="BJC10" si="817">BJC9</f>
        <v>0</v>
      </c>
      <c r="BJE10" s="239">
        <f t="shared" ref="BJE10" si="818">BJE9</f>
        <v>0</v>
      </c>
      <c r="BJG10" s="239">
        <f t="shared" ref="BJG10" si="819">BJG9</f>
        <v>0</v>
      </c>
      <c r="BJI10" s="239">
        <f t="shared" ref="BJI10" si="820">BJI9</f>
        <v>0</v>
      </c>
      <c r="BJK10" s="239">
        <f t="shared" ref="BJK10" si="821">BJK9</f>
        <v>0</v>
      </c>
      <c r="BJM10" s="239">
        <f t="shared" ref="BJM10" si="822">BJM9</f>
        <v>0</v>
      </c>
      <c r="BJO10" s="239">
        <f t="shared" ref="BJO10" si="823">BJO9</f>
        <v>0</v>
      </c>
      <c r="BJQ10" s="239">
        <f t="shared" ref="BJQ10" si="824">BJQ9</f>
        <v>0</v>
      </c>
      <c r="BJS10" s="239">
        <f t="shared" ref="BJS10" si="825">BJS9</f>
        <v>0</v>
      </c>
      <c r="BJU10" s="239">
        <f t="shared" ref="BJU10" si="826">BJU9</f>
        <v>0</v>
      </c>
      <c r="BJW10" s="239">
        <f t="shared" ref="BJW10" si="827">BJW9</f>
        <v>0</v>
      </c>
      <c r="BJY10" s="239">
        <f t="shared" ref="BJY10" si="828">BJY9</f>
        <v>0</v>
      </c>
      <c r="BKA10" s="239">
        <f t="shared" ref="BKA10" si="829">BKA9</f>
        <v>0</v>
      </c>
      <c r="BKC10" s="239">
        <f t="shared" ref="BKC10" si="830">BKC9</f>
        <v>0</v>
      </c>
      <c r="BKE10" s="239">
        <f t="shared" ref="BKE10" si="831">BKE9</f>
        <v>0</v>
      </c>
      <c r="BKG10" s="239">
        <f t="shared" ref="BKG10" si="832">BKG9</f>
        <v>0</v>
      </c>
      <c r="BKI10" s="239">
        <f t="shared" ref="BKI10" si="833">BKI9</f>
        <v>0</v>
      </c>
      <c r="BKK10" s="239">
        <f t="shared" ref="BKK10" si="834">BKK9</f>
        <v>0</v>
      </c>
      <c r="BKM10" s="239">
        <f t="shared" ref="BKM10" si="835">BKM9</f>
        <v>0</v>
      </c>
      <c r="BKO10" s="239">
        <f t="shared" ref="BKO10" si="836">BKO9</f>
        <v>0</v>
      </c>
      <c r="BKQ10" s="239">
        <f t="shared" ref="BKQ10" si="837">BKQ9</f>
        <v>0</v>
      </c>
      <c r="BKS10" s="239">
        <f t="shared" ref="BKS10" si="838">BKS9</f>
        <v>0</v>
      </c>
      <c r="BKU10" s="239">
        <f t="shared" ref="BKU10" si="839">BKU9</f>
        <v>0</v>
      </c>
      <c r="BKW10" s="239">
        <f t="shared" ref="BKW10" si="840">BKW9</f>
        <v>0</v>
      </c>
      <c r="BKY10" s="239">
        <f t="shared" ref="BKY10" si="841">BKY9</f>
        <v>0</v>
      </c>
      <c r="BLA10" s="239">
        <f t="shared" ref="BLA10" si="842">BLA9</f>
        <v>0</v>
      </c>
      <c r="BLC10" s="239">
        <f t="shared" ref="BLC10" si="843">BLC9</f>
        <v>0</v>
      </c>
      <c r="BLE10" s="239">
        <f t="shared" ref="BLE10" si="844">BLE9</f>
        <v>0</v>
      </c>
      <c r="BLG10" s="239">
        <f t="shared" ref="BLG10" si="845">BLG9</f>
        <v>0</v>
      </c>
      <c r="BLI10" s="239">
        <f t="shared" ref="BLI10" si="846">BLI9</f>
        <v>0</v>
      </c>
      <c r="BLK10" s="239">
        <f t="shared" ref="BLK10" si="847">BLK9</f>
        <v>0</v>
      </c>
      <c r="BLM10" s="239">
        <f t="shared" ref="BLM10" si="848">BLM9</f>
        <v>0</v>
      </c>
      <c r="BLO10" s="239">
        <f t="shared" ref="BLO10" si="849">BLO9</f>
        <v>0</v>
      </c>
      <c r="BLQ10" s="239">
        <f t="shared" ref="BLQ10" si="850">BLQ9</f>
        <v>0</v>
      </c>
      <c r="BLS10" s="239">
        <f t="shared" ref="BLS10" si="851">BLS9</f>
        <v>0</v>
      </c>
      <c r="BLU10" s="239">
        <f t="shared" ref="BLU10" si="852">BLU9</f>
        <v>0</v>
      </c>
      <c r="BLW10" s="239">
        <f t="shared" ref="BLW10" si="853">BLW9</f>
        <v>0</v>
      </c>
      <c r="BLY10" s="239">
        <f t="shared" ref="BLY10" si="854">BLY9</f>
        <v>0</v>
      </c>
      <c r="BMA10" s="239">
        <f t="shared" ref="BMA10" si="855">BMA9</f>
        <v>0</v>
      </c>
      <c r="BMC10" s="239">
        <f t="shared" ref="BMC10" si="856">BMC9</f>
        <v>0</v>
      </c>
      <c r="BME10" s="239">
        <f t="shared" ref="BME10" si="857">BME9</f>
        <v>0</v>
      </c>
      <c r="BMG10" s="239">
        <f t="shared" ref="BMG10" si="858">BMG9</f>
        <v>0</v>
      </c>
      <c r="BMI10" s="239">
        <f t="shared" ref="BMI10" si="859">BMI9</f>
        <v>0</v>
      </c>
      <c r="BMK10" s="239">
        <f t="shared" ref="BMK10" si="860">BMK9</f>
        <v>0</v>
      </c>
      <c r="BMM10" s="239">
        <f t="shared" ref="BMM10" si="861">BMM9</f>
        <v>0</v>
      </c>
      <c r="BMO10" s="239">
        <f t="shared" ref="BMO10" si="862">BMO9</f>
        <v>0</v>
      </c>
      <c r="BMQ10" s="239">
        <f t="shared" ref="BMQ10" si="863">BMQ9</f>
        <v>0</v>
      </c>
      <c r="BMS10" s="239">
        <f t="shared" ref="BMS10" si="864">BMS9</f>
        <v>0</v>
      </c>
      <c r="BMU10" s="239">
        <f t="shared" ref="BMU10" si="865">BMU9</f>
        <v>0</v>
      </c>
      <c r="BMW10" s="239">
        <f t="shared" ref="BMW10" si="866">BMW9</f>
        <v>0</v>
      </c>
      <c r="BMY10" s="239">
        <f t="shared" ref="BMY10" si="867">BMY9</f>
        <v>0</v>
      </c>
      <c r="BNA10" s="239">
        <f t="shared" ref="BNA10" si="868">BNA9</f>
        <v>0</v>
      </c>
      <c r="BNC10" s="239">
        <f t="shared" ref="BNC10" si="869">BNC9</f>
        <v>0</v>
      </c>
      <c r="BNE10" s="239">
        <f t="shared" ref="BNE10" si="870">BNE9</f>
        <v>0</v>
      </c>
      <c r="BNG10" s="239">
        <f t="shared" ref="BNG10" si="871">BNG9</f>
        <v>0</v>
      </c>
      <c r="BNI10" s="239">
        <f t="shared" ref="BNI10" si="872">BNI9</f>
        <v>0</v>
      </c>
      <c r="BNK10" s="239">
        <f t="shared" ref="BNK10" si="873">BNK9</f>
        <v>0</v>
      </c>
      <c r="BNM10" s="239">
        <f t="shared" ref="BNM10" si="874">BNM9</f>
        <v>0</v>
      </c>
      <c r="BNO10" s="239">
        <f t="shared" ref="BNO10" si="875">BNO9</f>
        <v>0</v>
      </c>
      <c r="BNQ10" s="239">
        <f t="shared" ref="BNQ10" si="876">BNQ9</f>
        <v>0</v>
      </c>
      <c r="BNS10" s="239">
        <f t="shared" ref="BNS10" si="877">BNS9</f>
        <v>0</v>
      </c>
      <c r="BNU10" s="239">
        <f t="shared" ref="BNU10" si="878">BNU9</f>
        <v>0</v>
      </c>
      <c r="BNW10" s="239">
        <f t="shared" ref="BNW10" si="879">BNW9</f>
        <v>0</v>
      </c>
      <c r="BNY10" s="239">
        <f t="shared" ref="BNY10" si="880">BNY9</f>
        <v>0</v>
      </c>
      <c r="BOA10" s="239">
        <f t="shared" ref="BOA10" si="881">BOA9</f>
        <v>0</v>
      </c>
      <c r="BOC10" s="239">
        <f t="shared" ref="BOC10" si="882">BOC9</f>
        <v>0</v>
      </c>
      <c r="BOE10" s="239">
        <f t="shared" ref="BOE10" si="883">BOE9</f>
        <v>0</v>
      </c>
      <c r="BOG10" s="239">
        <f t="shared" ref="BOG10" si="884">BOG9</f>
        <v>0</v>
      </c>
      <c r="BOI10" s="239">
        <f t="shared" ref="BOI10" si="885">BOI9</f>
        <v>0</v>
      </c>
      <c r="BOK10" s="239">
        <f t="shared" ref="BOK10" si="886">BOK9</f>
        <v>0</v>
      </c>
      <c r="BOM10" s="239">
        <f t="shared" ref="BOM10" si="887">BOM9</f>
        <v>0</v>
      </c>
      <c r="BOO10" s="239">
        <f t="shared" ref="BOO10" si="888">BOO9</f>
        <v>0</v>
      </c>
      <c r="BOQ10" s="239">
        <f t="shared" ref="BOQ10" si="889">BOQ9</f>
        <v>0</v>
      </c>
      <c r="BOS10" s="239">
        <f t="shared" ref="BOS10" si="890">BOS9</f>
        <v>0</v>
      </c>
      <c r="BOU10" s="239">
        <f t="shared" ref="BOU10" si="891">BOU9</f>
        <v>0</v>
      </c>
      <c r="BOW10" s="239">
        <f t="shared" ref="BOW10" si="892">BOW9</f>
        <v>0</v>
      </c>
      <c r="BOY10" s="239">
        <f t="shared" ref="BOY10" si="893">BOY9</f>
        <v>0</v>
      </c>
      <c r="BPA10" s="239">
        <f t="shared" ref="BPA10" si="894">BPA9</f>
        <v>0</v>
      </c>
      <c r="BPC10" s="239">
        <f t="shared" ref="BPC10" si="895">BPC9</f>
        <v>0</v>
      </c>
      <c r="BPE10" s="239">
        <f t="shared" ref="BPE10" si="896">BPE9</f>
        <v>0</v>
      </c>
      <c r="BPG10" s="239">
        <f t="shared" ref="BPG10" si="897">BPG9</f>
        <v>0</v>
      </c>
      <c r="BPI10" s="239">
        <f t="shared" ref="BPI10" si="898">BPI9</f>
        <v>0</v>
      </c>
      <c r="BPK10" s="239">
        <f t="shared" ref="BPK10" si="899">BPK9</f>
        <v>0</v>
      </c>
      <c r="BPM10" s="239">
        <f t="shared" ref="BPM10" si="900">BPM9</f>
        <v>0</v>
      </c>
      <c r="BPO10" s="239">
        <f t="shared" ref="BPO10" si="901">BPO9</f>
        <v>0</v>
      </c>
      <c r="BPQ10" s="239">
        <f t="shared" ref="BPQ10" si="902">BPQ9</f>
        <v>0</v>
      </c>
      <c r="BPS10" s="239">
        <f t="shared" ref="BPS10" si="903">BPS9</f>
        <v>0</v>
      </c>
      <c r="BPU10" s="239">
        <f t="shared" ref="BPU10" si="904">BPU9</f>
        <v>0</v>
      </c>
      <c r="BPW10" s="239">
        <f t="shared" ref="BPW10" si="905">BPW9</f>
        <v>0</v>
      </c>
      <c r="BPY10" s="239">
        <f t="shared" ref="BPY10" si="906">BPY9</f>
        <v>0</v>
      </c>
      <c r="BQA10" s="239">
        <f t="shared" ref="BQA10" si="907">BQA9</f>
        <v>0</v>
      </c>
      <c r="BQC10" s="239">
        <f t="shared" ref="BQC10" si="908">BQC9</f>
        <v>0</v>
      </c>
      <c r="BQE10" s="239">
        <f t="shared" ref="BQE10" si="909">BQE9</f>
        <v>0</v>
      </c>
      <c r="BQG10" s="239">
        <f t="shared" ref="BQG10" si="910">BQG9</f>
        <v>0</v>
      </c>
      <c r="BQI10" s="239">
        <f t="shared" ref="BQI10" si="911">BQI9</f>
        <v>0</v>
      </c>
      <c r="BQK10" s="239">
        <f t="shared" ref="BQK10" si="912">BQK9</f>
        <v>0</v>
      </c>
      <c r="BQM10" s="239">
        <f t="shared" ref="BQM10" si="913">BQM9</f>
        <v>0</v>
      </c>
      <c r="BQO10" s="239">
        <f t="shared" ref="BQO10" si="914">BQO9</f>
        <v>0</v>
      </c>
      <c r="BQQ10" s="239">
        <f t="shared" ref="BQQ10" si="915">BQQ9</f>
        <v>0</v>
      </c>
      <c r="BQS10" s="239">
        <f t="shared" ref="BQS10" si="916">BQS9</f>
        <v>0</v>
      </c>
      <c r="BQU10" s="239">
        <f t="shared" ref="BQU10" si="917">BQU9</f>
        <v>0</v>
      </c>
      <c r="BQW10" s="239">
        <f t="shared" ref="BQW10" si="918">BQW9</f>
        <v>0</v>
      </c>
      <c r="BQY10" s="239">
        <f t="shared" ref="BQY10" si="919">BQY9</f>
        <v>0</v>
      </c>
      <c r="BRA10" s="239">
        <f t="shared" ref="BRA10" si="920">BRA9</f>
        <v>0</v>
      </c>
      <c r="BRC10" s="239">
        <f t="shared" ref="BRC10" si="921">BRC9</f>
        <v>0</v>
      </c>
      <c r="BRE10" s="239">
        <f t="shared" ref="BRE10" si="922">BRE9</f>
        <v>0</v>
      </c>
      <c r="BRG10" s="239">
        <f t="shared" ref="BRG10" si="923">BRG9</f>
        <v>0</v>
      </c>
      <c r="BRI10" s="239">
        <f t="shared" ref="BRI10" si="924">BRI9</f>
        <v>0</v>
      </c>
      <c r="BRK10" s="239">
        <f t="shared" ref="BRK10" si="925">BRK9</f>
        <v>0</v>
      </c>
      <c r="BRM10" s="239">
        <f t="shared" ref="BRM10" si="926">BRM9</f>
        <v>0</v>
      </c>
      <c r="BRO10" s="239">
        <f t="shared" ref="BRO10" si="927">BRO9</f>
        <v>0</v>
      </c>
      <c r="BRQ10" s="239">
        <f t="shared" ref="BRQ10" si="928">BRQ9</f>
        <v>0</v>
      </c>
      <c r="BRS10" s="239">
        <f t="shared" ref="BRS10" si="929">BRS9</f>
        <v>0</v>
      </c>
      <c r="BRU10" s="239">
        <f t="shared" ref="BRU10" si="930">BRU9</f>
        <v>0</v>
      </c>
      <c r="BRW10" s="239">
        <f t="shared" ref="BRW10" si="931">BRW9</f>
        <v>0</v>
      </c>
      <c r="BRY10" s="239">
        <f t="shared" ref="BRY10" si="932">BRY9</f>
        <v>0</v>
      </c>
      <c r="BSA10" s="239">
        <f t="shared" ref="BSA10" si="933">BSA9</f>
        <v>0</v>
      </c>
      <c r="BSC10" s="239">
        <f t="shared" ref="BSC10" si="934">BSC9</f>
        <v>0</v>
      </c>
      <c r="BSE10" s="239">
        <f t="shared" ref="BSE10" si="935">BSE9</f>
        <v>0</v>
      </c>
      <c r="BSG10" s="239">
        <f t="shared" ref="BSG10" si="936">BSG9</f>
        <v>0</v>
      </c>
      <c r="BSI10" s="239">
        <f t="shared" ref="BSI10" si="937">BSI9</f>
        <v>0</v>
      </c>
      <c r="BSK10" s="239">
        <f t="shared" ref="BSK10" si="938">BSK9</f>
        <v>0</v>
      </c>
      <c r="BSM10" s="239">
        <f t="shared" ref="BSM10" si="939">BSM9</f>
        <v>0</v>
      </c>
      <c r="BSO10" s="239">
        <f t="shared" ref="BSO10" si="940">BSO9</f>
        <v>0</v>
      </c>
      <c r="BSQ10" s="239">
        <f t="shared" ref="BSQ10" si="941">BSQ9</f>
        <v>0</v>
      </c>
      <c r="BSS10" s="239">
        <f t="shared" ref="BSS10" si="942">BSS9</f>
        <v>0</v>
      </c>
      <c r="BSU10" s="239">
        <f t="shared" ref="BSU10" si="943">BSU9</f>
        <v>0</v>
      </c>
      <c r="BSW10" s="239">
        <f t="shared" ref="BSW10" si="944">BSW9</f>
        <v>0</v>
      </c>
      <c r="BSY10" s="239">
        <f t="shared" ref="BSY10" si="945">BSY9</f>
        <v>0</v>
      </c>
      <c r="BTA10" s="239">
        <f t="shared" ref="BTA10" si="946">BTA9</f>
        <v>0</v>
      </c>
      <c r="BTC10" s="239">
        <f t="shared" ref="BTC10" si="947">BTC9</f>
        <v>0</v>
      </c>
      <c r="BTE10" s="239">
        <f t="shared" ref="BTE10" si="948">BTE9</f>
        <v>0</v>
      </c>
      <c r="BTG10" s="239">
        <f t="shared" ref="BTG10" si="949">BTG9</f>
        <v>0</v>
      </c>
      <c r="BTI10" s="239">
        <f t="shared" ref="BTI10" si="950">BTI9</f>
        <v>0</v>
      </c>
      <c r="BTK10" s="239">
        <f t="shared" ref="BTK10" si="951">BTK9</f>
        <v>0</v>
      </c>
      <c r="BTM10" s="239">
        <f t="shared" ref="BTM10" si="952">BTM9</f>
        <v>0</v>
      </c>
      <c r="BTO10" s="239">
        <f t="shared" ref="BTO10" si="953">BTO9</f>
        <v>0</v>
      </c>
      <c r="BTQ10" s="239">
        <f t="shared" ref="BTQ10" si="954">BTQ9</f>
        <v>0</v>
      </c>
      <c r="BTS10" s="239">
        <f t="shared" ref="BTS10" si="955">BTS9</f>
        <v>0</v>
      </c>
      <c r="BTU10" s="239">
        <f t="shared" ref="BTU10" si="956">BTU9</f>
        <v>0</v>
      </c>
      <c r="BTW10" s="239">
        <f t="shared" ref="BTW10" si="957">BTW9</f>
        <v>0</v>
      </c>
      <c r="BTY10" s="239">
        <f t="shared" ref="BTY10" si="958">BTY9</f>
        <v>0</v>
      </c>
      <c r="BUA10" s="239">
        <f t="shared" ref="BUA10" si="959">BUA9</f>
        <v>0</v>
      </c>
      <c r="BUC10" s="239">
        <f t="shared" ref="BUC10" si="960">BUC9</f>
        <v>0</v>
      </c>
      <c r="BUE10" s="239">
        <f t="shared" ref="BUE10" si="961">BUE9</f>
        <v>0</v>
      </c>
      <c r="BUG10" s="239">
        <f t="shared" ref="BUG10" si="962">BUG9</f>
        <v>0</v>
      </c>
      <c r="BUI10" s="239">
        <f t="shared" ref="BUI10" si="963">BUI9</f>
        <v>0</v>
      </c>
      <c r="BUK10" s="239">
        <f t="shared" ref="BUK10" si="964">BUK9</f>
        <v>0</v>
      </c>
      <c r="BUM10" s="239">
        <f t="shared" ref="BUM10" si="965">BUM9</f>
        <v>0</v>
      </c>
      <c r="BUO10" s="239">
        <f t="shared" ref="BUO10" si="966">BUO9</f>
        <v>0</v>
      </c>
      <c r="BUQ10" s="239">
        <f t="shared" ref="BUQ10" si="967">BUQ9</f>
        <v>0</v>
      </c>
      <c r="BUS10" s="239">
        <f t="shared" ref="BUS10" si="968">BUS9</f>
        <v>0</v>
      </c>
      <c r="BUU10" s="239">
        <f t="shared" ref="BUU10" si="969">BUU9</f>
        <v>0</v>
      </c>
      <c r="BUW10" s="239">
        <f t="shared" ref="BUW10" si="970">BUW9</f>
        <v>0</v>
      </c>
      <c r="BUY10" s="239">
        <f t="shared" ref="BUY10" si="971">BUY9</f>
        <v>0</v>
      </c>
      <c r="BVA10" s="239">
        <f t="shared" ref="BVA10" si="972">BVA9</f>
        <v>0</v>
      </c>
      <c r="BVC10" s="239">
        <f t="shared" ref="BVC10" si="973">BVC9</f>
        <v>0</v>
      </c>
      <c r="BVE10" s="239">
        <f t="shared" ref="BVE10" si="974">BVE9</f>
        <v>0</v>
      </c>
      <c r="BVG10" s="239">
        <f t="shared" ref="BVG10" si="975">BVG9</f>
        <v>0</v>
      </c>
      <c r="BVI10" s="239">
        <f t="shared" ref="BVI10" si="976">BVI9</f>
        <v>0</v>
      </c>
      <c r="BVK10" s="239">
        <f t="shared" ref="BVK10" si="977">BVK9</f>
        <v>0</v>
      </c>
      <c r="BVM10" s="239">
        <f t="shared" ref="BVM10" si="978">BVM9</f>
        <v>0</v>
      </c>
      <c r="BVO10" s="239">
        <f t="shared" ref="BVO10" si="979">BVO9</f>
        <v>0</v>
      </c>
      <c r="BVQ10" s="239">
        <f t="shared" ref="BVQ10" si="980">BVQ9</f>
        <v>0</v>
      </c>
      <c r="BVS10" s="239">
        <f t="shared" ref="BVS10" si="981">BVS9</f>
        <v>0</v>
      </c>
      <c r="BVU10" s="239">
        <f t="shared" ref="BVU10" si="982">BVU9</f>
        <v>0</v>
      </c>
      <c r="BVW10" s="239">
        <f t="shared" ref="BVW10" si="983">BVW9</f>
        <v>0</v>
      </c>
      <c r="BVY10" s="239">
        <f t="shared" ref="BVY10" si="984">BVY9</f>
        <v>0</v>
      </c>
      <c r="BWA10" s="239">
        <f t="shared" ref="BWA10" si="985">BWA9</f>
        <v>0</v>
      </c>
      <c r="BWC10" s="239">
        <f t="shared" ref="BWC10" si="986">BWC9</f>
        <v>0</v>
      </c>
      <c r="BWE10" s="239">
        <f t="shared" ref="BWE10" si="987">BWE9</f>
        <v>0</v>
      </c>
      <c r="BWG10" s="239">
        <f t="shared" ref="BWG10" si="988">BWG9</f>
        <v>0</v>
      </c>
      <c r="BWI10" s="239">
        <f t="shared" ref="BWI10" si="989">BWI9</f>
        <v>0</v>
      </c>
      <c r="BWK10" s="239">
        <f t="shared" ref="BWK10" si="990">BWK9</f>
        <v>0</v>
      </c>
      <c r="BWM10" s="239">
        <f t="shared" ref="BWM10" si="991">BWM9</f>
        <v>0</v>
      </c>
      <c r="BWO10" s="239">
        <f t="shared" ref="BWO10" si="992">BWO9</f>
        <v>0</v>
      </c>
      <c r="BWQ10" s="239">
        <f t="shared" ref="BWQ10" si="993">BWQ9</f>
        <v>0</v>
      </c>
      <c r="BWS10" s="239">
        <f t="shared" ref="BWS10" si="994">BWS9</f>
        <v>0</v>
      </c>
      <c r="BWU10" s="239">
        <f t="shared" ref="BWU10" si="995">BWU9</f>
        <v>0</v>
      </c>
      <c r="BWW10" s="239">
        <f t="shared" ref="BWW10" si="996">BWW9</f>
        <v>0</v>
      </c>
      <c r="BWY10" s="239">
        <f t="shared" ref="BWY10" si="997">BWY9</f>
        <v>0</v>
      </c>
      <c r="BXA10" s="239">
        <f t="shared" ref="BXA10" si="998">BXA9</f>
        <v>0</v>
      </c>
      <c r="BXC10" s="239">
        <f t="shared" ref="BXC10" si="999">BXC9</f>
        <v>0</v>
      </c>
      <c r="BXE10" s="239">
        <f t="shared" ref="BXE10" si="1000">BXE9</f>
        <v>0</v>
      </c>
      <c r="BXG10" s="239">
        <f t="shared" ref="BXG10" si="1001">BXG9</f>
        <v>0</v>
      </c>
      <c r="BXI10" s="239">
        <f t="shared" ref="BXI10" si="1002">BXI9</f>
        <v>0</v>
      </c>
      <c r="BXK10" s="239">
        <f t="shared" ref="BXK10" si="1003">BXK9</f>
        <v>0</v>
      </c>
      <c r="BXM10" s="239">
        <f t="shared" ref="BXM10" si="1004">BXM9</f>
        <v>0</v>
      </c>
      <c r="BXO10" s="239">
        <f t="shared" ref="BXO10" si="1005">BXO9</f>
        <v>0</v>
      </c>
      <c r="BXQ10" s="239">
        <f t="shared" ref="BXQ10" si="1006">BXQ9</f>
        <v>0</v>
      </c>
      <c r="BXS10" s="239">
        <f t="shared" ref="BXS10" si="1007">BXS9</f>
        <v>0</v>
      </c>
      <c r="BXU10" s="239">
        <f t="shared" ref="BXU10" si="1008">BXU9</f>
        <v>0</v>
      </c>
      <c r="BXW10" s="239">
        <f t="shared" ref="BXW10" si="1009">BXW9</f>
        <v>0</v>
      </c>
      <c r="BXY10" s="239">
        <f t="shared" ref="BXY10" si="1010">BXY9</f>
        <v>0</v>
      </c>
      <c r="BYA10" s="239">
        <f t="shared" ref="BYA10" si="1011">BYA9</f>
        <v>0</v>
      </c>
      <c r="BYC10" s="239">
        <f t="shared" ref="BYC10" si="1012">BYC9</f>
        <v>0</v>
      </c>
      <c r="BYE10" s="239">
        <f t="shared" ref="BYE10" si="1013">BYE9</f>
        <v>0</v>
      </c>
      <c r="BYG10" s="239">
        <f t="shared" ref="BYG10" si="1014">BYG9</f>
        <v>0</v>
      </c>
      <c r="BYI10" s="239">
        <f t="shared" ref="BYI10" si="1015">BYI9</f>
        <v>0</v>
      </c>
      <c r="BYK10" s="239">
        <f t="shared" ref="BYK10" si="1016">BYK9</f>
        <v>0</v>
      </c>
      <c r="BYM10" s="239">
        <f t="shared" ref="BYM10" si="1017">BYM9</f>
        <v>0</v>
      </c>
      <c r="BYO10" s="239">
        <f t="shared" ref="BYO10" si="1018">BYO9</f>
        <v>0</v>
      </c>
      <c r="BYQ10" s="239">
        <f t="shared" ref="BYQ10" si="1019">BYQ9</f>
        <v>0</v>
      </c>
      <c r="BYS10" s="239">
        <f t="shared" ref="BYS10" si="1020">BYS9</f>
        <v>0</v>
      </c>
      <c r="BYU10" s="239">
        <f t="shared" ref="BYU10" si="1021">BYU9</f>
        <v>0</v>
      </c>
      <c r="BYW10" s="239">
        <f t="shared" ref="BYW10" si="1022">BYW9</f>
        <v>0</v>
      </c>
      <c r="BYY10" s="239">
        <f t="shared" ref="BYY10" si="1023">BYY9</f>
        <v>0</v>
      </c>
      <c r="BZA10" s="239">
        <f t="shared" ref="BZA10" si="1024">BZA9</f>
        <v>0</v>
      </c>
      <c r="BZC10" s="239">
        <f t="shared" ref="BZC10" si="1025">BZC9</f>
        <v>0</v>
      </c>
      <c r="BZE10" s="239">
        <f t="shared" ref="BZE10" si="1026">BZE9</f>
        <v>0</v>
      </c>
      <c r="BZG10" s="239">
        <f t="shared" ref="BZG10" si="1027">BZG9</f>
        <v>0</v>
      </c>
      <c r="BZI10" s="239">
        <f t="shared" ref="BZI10" si="1028">BZI9</f>
        <v>0</v>
      </c>
      <c r="BZK10" s="239">
        <f t="shared" ref="BZK10" si="1029">BZK9</f>
        <v>0</v>
      </c>
      <c r="BZM10" s="239">
        <f t="shared" ref="BZM10" si="1030">BZM9</f>
        <v>0</v>
      </c>
      <c r="BZO10" s="239">
        <f t="shared" ref="BZO10" si="1031">BZO9</f>
        <v>0</v>
      </c>
      <c r="BZQ10" s="239">
        <f t="shared" ref="BZQ10" si="1032">BZQ9</f>
        <v>0</v>
      </c>
      <c r="BZS10" s="239">
        <f t="shared" ref="BZS10" si="1033">BZS9</f>
        <v>0</v>
      </c>
      <c r="BZU10" s="239">
        <f t="shared" ref="BZU10" si="1034">BZU9</f>
        <v>0</v>
      </c>
      <c r="BZW10" s="239">
        <f t="shared" ref="BZW10" si="1035">BZW9</f>
        <v>0</v>
      </c>
      <c r="BZY10" s="239">
        <f t="shared" ref="BZY10" si="1036">BZY9</f>
        <v>0</v>
      </c>
      <c r="CAA10" s="239">
        <f t="shared" ref="CAA10" si="1037">CAA9</f>
        <v>0</v>
      </c>
      <c r="CAC10" s="239">
        <f t="shared" ref="CAC10" si="1038">CAC9</f>
        <v>0</v>
      </c>
      <c r="CAE10" s="239">
        <f t="shared" ref="CAE10" si="1039">CAE9</f>
        <v>0</v>
      </c>
      <c r="CAG10" s="239">
        <f t="shared" ref="CAG10" si="1040">CAG9</f>
        <v>0</v>
      </c>
      <c r="CAI10" s="239">
        <f t="shared" ref="CAI10" si="1041">CAI9</f>
        <v>0</v>
      </c>
      <c r="CAK10" s="239">
        <f t="shared" ref="CAK10" si="1042">CAK9</f>
        <v>0</v>
      </c>
      <c r="CAM10" s="239">
        <f t="shared" ref="CAM10" si="1043">CAM9</f>
        <v>0</v>
      </c>
      <c r="CAO10" s="239">
        <f t="shared" ref="CAO10" si="1044">CAO9</f>
        <v>0</v>
      </c>
      <c r="CAQ10" s="239">
        <f t="shared" ref="CAQ10" si="1045">CAQ9</f>
        <v>0</v>
      </c>
      <c r="CAS10" s="239">
        <f t="shared" ref="CAS10" si="1046">CAS9</f>
        <v>0</v>
      </c>
      <c r="CAU10" s="239">
        <f t="shared" ref="CAU10" si="1047">CAU9</f>
        <v>0</v>
      </c>
      <c r="CAW10" s="239">
        <f t="shared" ref="CAW10" si="1048">CAW9</f>
        <v>0</v>
      </c>
      <c r="CAY10" s="239">
        <f t="shared" ref="CAY10" si="1049">CAY9</f>
        <v>0</v>
      </c>
      <c r="CBA10" s="239">
        <f t="shared" ref="CBA10" si="1050">CBA9</f>
        <v>0</v>
      </c>
      <c r="CBC10" s="239">
        <f t="shared" ref="CBC10" si="1051">CBC9</f>
        <v>0</v>
      </c>
      <c r="CBE10" s="239">
        <f t="shared" ref="CBE10" si="1052">CBE9</f>
        <v>0</v>
      </c>
      <c r="CBG10" s="239">
        <f t="shared" ref="CBG10" si="1053">CBG9</f>
        <v>0</v>
      </c>
      <c r="CBI10" s="239">
        <f t="shared" ref="CBI10" si="1054">CBI9</f>
        <v>0</v>
      </c>
      <c r="CBK10" s="239">
        <f t="shared" ref="CBK10" si="1055">CBK9</f>
        <v>0</v>
      </c>
      <c r="CBM10" s="239">
        <f t="shared" ref="CBM10" si="1056">CBM9</f>
        <v>0</v>
      </c>
      <c r="CBO10" s="239">
        <f t="shared" ref="CBO10" si="1057">CBO9</f>
        <v>0</v>
      </c>
      <c r="CBQ10" s="239">
        <f t="shared" ref="CBQ10" si="1058">CBQ9</f>
        <v>0</v>
      </c>
      <c r="CBS10" s="239">
        <f t="shared" ref="CBS10" si="1059">CBS9</f>
        <v>0</v>
      </c>
      <c r="CBU10" s="239">
        <f t="shared" ref="CBU10" si="1060">CBU9</f>
        <v>0</v>
      </c>
      <c r="CBW10" s="239">
        <f t="shared" ref="CBW10" si="1061">CBW9</f>
        <v>0</v>
      </c>
      <c r="CBY10" s="239">
        <f t="shared" ref="CBY10" si="1062">CBY9</f>
        <v>0</v>
      </c>
      <c r="CCA10" s="239">
        <f t="shared" ref="CCA10" si="1063">CCA9</f>
        <v>0</v>
      </c>
      <c r="CCC10" s="239">
        <f t="shared" ref="CCC10" si="1064">CCC9</f>
        <v>0</v>
      </c>
      <c r="CCE10" s="239">
        <f t="shared" ref="CCE10" si="1065">CCE9</f>
        <v>0</v>
      </c>
      <c r="CCG10" s="239">
        <f t="shared" ref="CCG10" si="1066">CCG9</f>
        <v>0</v>
      </c>
      <c r="CCI10" s="239">
        <f t="shared" ref="CCI10" si="1067">CCI9</f>
        <v>0</v>
      </c>
      <c r="CCK10" s="239">
        <f t="shared" ref="CCK10" si="1068">CCK9</f>
        <v>0</v>
      </c>
      <c r="CCM10" s="239">
        <f t="shared" ref="CCM10" si="1069">CCM9</f>
        <v>0</v>
      </c>
      <c r="CCO10" s="239">
        <f t="shared" ref="CCO10" si="1070">CCO9</f>
        <v>0</v>
      </c>
      <c r="CCQ10" s="239">
        <f t="shared" ref="CCQ10" si="1071">CCQ9</f>
        <v>0</v>
      </c>
      <c r="CCS10" s="239">
        <f t="shared" ref="CCS10" si="1072">CCS9</f>
        <v>0</v>
      </c>
      <c r="CCU10" s="239">
        <f t="shared" ref="CCU10" si="1073">CCU9</f>
        <v>0</v>
      </c>
      <c r="CCW10" s="239">
        <f t="shared" ref="CCW10" si="1074">CCW9</f>
        <v>0</v>
      </c>
      <c r="CCY10" s="239">
        <f t="shared" ref="CCY10" si="1075">CCY9</f>
        <v>0</v>
      </c>
      <c r="CDA10" s="239">
        <f t="shared" ref="CDA10" si="1076">CDA9</f>
        <v>0</v>
      </c>
      <c r="CDC10" s="239">
        <f t="shared" ref="CDC10" si="1077">CDC9</f>
        <v>0</v>
      </c>
      <c r="CDE10" s="239">
        <f t="shared" ref="CDE10" si="1078">CDE9</f>
        <v>0</v>
      </c>
      <c r="CDG10" s="239">
        <f t="shared" ref="CDG10" si="1079">CDG9</f>
        <v>0</v>
      </c>
      <c r="CDI10" s="239">
        <f t="shared" ref="CDI10" si="1080">CDI9</f>
        <v>0</v>
      </c>
      <c r="CDK10" s="239">
        <f t="shared" ref="CDK10" si="1081">CDK9</f>
        <v>0</v>
      </c>
      <c r="CDM10" s="239">
        <f t="shared" ref="CDM10" si="1082">CDM9</f>
        <v>0</v>
      </c>
      <c r="CDO10" s="239">
        <f t="shared" ref="CDO10" si="1083">CDO9</f>
        <v>0</v>
      </c>
      <c r="CDQ10" s="239">
        <f t="shared" ref="CDQ10" si="1084">CDQ9</f>
        <v>0</v>
      </c>
      <c r="CDS10" s="239">
        <f t="shared" ref="CDS10" si="1085">CDS9</f>
        <v>0</v>
      </c>
      <c r="CDU10" s="239">
        <f t="shared" ref="CDU10" si="1086">CDU9</f>
        <v>0</v>
      </c>
      <c r="CDW10" s="239">
        <f t="shared" ref="CDW10" si="1087">CDW9</f>
        <v>0</v>
      </c>
      <c r="CDY10" s="239">
        <f t="shared" ref="CDY10" si="1088">CDY9</f>
        <v>0</v>
      </c>
      <c r="CEA10" s="239">
        <f t="shared" ref="CEA10" si="1089">CEA9</f>
        <v>0</v>
      </c>
      <c r="CEC10" s="239">
        <f t="shared" ref="CEC10" si="1090">CEC9</f>
        <v>0</v>
      </c>
      <c r="CEE10" s="239">
        <f t="shared" ref="CEE10" si="1091">CEE9</f>
        <v>0</v>
      </c>
      <c r="CEG10" s="239">
        <f t="shared" ref="CEG10" si="1092">CEG9</f>
        <v>0</v>
      </c>
      <c r="CEI10" s="239">
        <f t="shared" ref="CEI10" si="1093">CEI9</f>
        <v>0</v>
      </c>
      <c r="CEK10" s="239">
        <f t="shared" ref="CEK10" si="1094">CEK9</f>
        <v>0</v>
      </c>
      <c r="CEM10" s="239">
        <f t="shared" ref="CEM10" si="1095">CEM9</f>
        <v>0</v>
      </c>
      <c r="CEO10" s="239">
        <f t="shared" ref="CEO10" si="1096">CEO9</f>
        <v>0</v>
      </c>
      <c r="CEQ10" s="239">
        <f t="shared" ref="CEQ10" si="1097">CEQ9</f>
        <v>0</v>
      </c>
      <c r="CES10" s="239">
        <f t="shared" ref="CES10" si="1098">CES9</f>
        <v>0</v>
      </c>
      <c r="CEU10" s="239">
        <f t="shared" ref="CEU10" si="1099">CEU9</f>
        <v>0</v>
      </c>
      <c r="CEW10" s="239">
        <f t="shared" ref="CEW10" si="1100">CEW9</f>
        <v>0</v>
      </c>
      <c r="CEY10" s="239">
        <f t="shared" ref="CEY10" si="1101">CEY9</f>
        <v>0</v>
      </c>
      <c r="CFA10" s="239">
        <f t="shared" ref="CFA10" si="1102">CFA9</f>
        <v>0</v>
      </c>
      <c r="CFC10" s="239">
        <f t="shared" ref="CFC10" si="1103">CFC9</f>
        <v>0</v>
      </c>
      <c r="CFE10" s="239">
        <f t="shared" ref="CFE10" si="1104">CFE9</f>
        <v>0</v>
      </c>
      <c r="CFG10" s="239">
        <f t="shared" ref="CFG10" si="1105">CFG9</f>
        <v>0</v>
      </c>
      <c r="CFI10" s="239">
        <f t="shared" ref="CFI10" si="1106">CFI9</f>
        <v>0</v>
      </c>
      <c r="CFK10" s="239">
        <f t="shared" ref="CFK10" si="1107">CFK9</f>
        <v>0</v>
      </c>
      <c r="CFM10" s="239">
        <f t="shared" ref="CFM10" si="1108">CFM9</f>
        <v>0</v>
      </c>
      <c r="CFO10" s="239">
        <f t="shared" ref="CFO10" si="1109">CFO9</f>
        <v>0</v>
      </c>
      <c r="CFQ10" s="239">
        <f t="shared" ref="CFQ10" si="1110">CFQ9</f>
        <v>0</v>
      </c>
      <c r="CFS10" s="239">
        <f t="shared" ref="CFS10" si="1111">CFS9</f>
        <v>0</v>
      </c>
      <c r="CFU10" s="239">
        <f t="shared" ref="CFU10" si="1112">CFU9</f>
        <v>0</v>
      </c>
      <c r="CFW10" s="239">
        <f t="shared" ref="CFW10" si="1113">CFW9</f>
        <v>0</v>
      </c>
      <c r="CFY10" s="239">
        <f t="shared" ref="CFY10" si="1114">CFY9</f>
        <v>0</v>
      </c>
      <c r="CGA10" s="239">
        <f t="shared" ref="CGA10" si="1115">CGA9</f>
        <v>0</v>
      </c>
      <c r="CGC10" s="239">
        <f t="shared" ref="CGC10" si="1116">CGC9</f>
        <v>0</v>
      </c>
      <c r="CGE10" s="239">
        <f t="shared" ref="CGE10" si="1117">CGE9</f>
        <v>0</v>
      </c>
      <c r="CGG10" s="239">
        <f t="shared" ref="CGG10" si="1118">CGG9</f>
        <v>0</v>
      </c>
      <c r="CGI10" s="239">
        <f t="shared" ref="CGI10" si="1119">CGI9</f>
        <v>0</v>
      </c>
      <c r="CGK10" s="239">
        <f t="shared" ref="CGK10" si="1120">CGK9</f>
        <v>0</v>
      </c>
      <c r="CGM10" s="239">
        <f t="shared" ref="CGM10" si="1121">CGM9</f>
        <v>0</v>
      </c>
      <c r="CGO10" s="239">
        <f t="shared" ref="CGO10" si="1122">CGO9</f>
        <v>0</v>
      </c>
      <c r="CGQ10" s="239">
        <f t="shared" ref="CGQ10" si="1123">CGQ9</f>
        <v>0</v>
      </c>
      <c r="CGS10" s="239">
        <f t="shared" ref="CGS10" si="1124">CGS9</f>
        <v>0</v>
      </c>
      <c r="CGU10" s="239">
        <f t="shared" ref="CGU10" si="1125">CGU9</f>
        <v>0</v>
      </c>
      <c r="CGW10" s="239">
        <f t="shared" ref="CGW10" si="1126">CGW9</f>
        <v>0</v>
      </c>
      <c r="CGY10" s="239">
        <f t="shared" ref="CGY10" si="1127">CGY9</f>
        <v>0</v>
      </c>
      <c r="CHA10" s="239">
        <f t="shared" ref="CHA10" si="1128">CHA9</f>
        <v>0</v>
      </c>
      <c r="CHC10" s="239">
        <f t="shared" ref="CHC10" si="1129">CHC9</f>
        <v>0</v>
      </c>
      <c r="CHE10" s="239">
        <f t="shared" ref="CHE10" si="1130">CHE9</f>
        <v>0</v>
      </c>
      <c r="CHG10" s="239">
        <f t="shared" ref="CHG10" si="1131">CHG9</f>
        <v>0</v>
      </c>
      <c r="CHI10" s="239">
        <f t="shared" ref="CHI10" si="1132">CHI9</f>
        <v>0</v>
      </c>
      <c r="CHK10" s="239">
        <f t="shared" ref="CHK10" si="1133">CHK9</f>
        <v>0</v>
      </c>
      <c r="CHM10" s="239">
        <f t="shared" ref="CHM10" si="1134">CHM9</f>
        <v>0</v>
      </c>
      <c r="CHO10" s="239">
        <f t="shared" ref="CHO10" si="1135">CHO9</f>
        <v>0</v>
      </c>
      <c r="CHQ10" s="239">
        <f t="shared" ref="CHQ10" si="1136">CHQ9</f>
        <v>0</v>
      </c>
      <c r="CHS10" s="239">
        <f t="shared" ref="CHS10" si="1137">CHS9</f>
        <v>0</v>
      </c>
      <c r="CHU10" s="239">
        <f t="shared" ref="CHU10" si="1138">CHU9</f>
        <v>0</v>
      </c>
      <c r="CHW10" s="239">
        <f t="shared" ref="CHW10" si="1139">CHW9</f>
        <v>0</v>
      </c>
      <c r="CHY10" s="239">
        <f t="shared" ref="CHY10" si="1140">CHY9</f>
        <v>0</v>
      </c>
      <c r="CIA10" s="239">
        <f t="shared" ref="CIA10" si="1141">CIA9</f>
        <v>0</v>
      </c>
      <c r="CIC10" s="239">
        <f t="shared" ref="CIC10" si="1142">CIC9</f>
        <v>0</v>
      </c>
      <c r="CIE10" s="239">
        <f t="shared" ref="CIE10" si="1143">CIE9</f>
        <v>0</v>
      </c>
      <c r="CIG10" s="239">
        <f t="shared" ref="CIG10" si="1144">CIG9</f>
        <v>0</v>
      </c>
      <c r="CII10" s="239">
        <f t="shared" ref="CII10" si="1145">CII9</f>
        <v>0</v>
      </c>
      <c r="CIK10" s="239">
        <f t="shared" ref="CIK10" si="1146">CIK9</f>
        <v>0</v>
      </c>
      <c r="CIM10" s="239">
        <f t="shared" ref="CIM10" si="1147">CIM9</f>
        <v>0</v>
      </c>
      <c r="CIO10" s="239">
        <f t="shared" ref="CIO10" si="1148">CIO9</f>
        <v>0</v>
      </c>
      <c r="CIQ10" s="239">
        <f t="shared" ref="CIQ10" si="1149">CIQ9</f>
        <v>0</v>
      </c>
      <c r="CIS10" s="239">
        <f t="shared" ref="CIS10" si="1150">CIS9</f>
        <v>0</v>
      </c>
      <c r="CIU10" s="239">
        <f t="shared" ref="CIU10" si="1151">CIU9</f>
        <v>0</v>
      </c>
      <c r="CIW10" s="239">
        <f t="shared" ref="CIW10" si="1152">CIW9</f>
        <v>0</v>
      </c>
      <c r="CIY10" s="239">
        <f t="shared" ref="CIY10" si="1153">CIY9</f>
        <v>0</v>
      </c>
      <c r="CJA10" s="239">
        <f t="shared" ref="CJA10" si="1154">CJA9</f>
        <v>0</v>
      </c>
      <c r="CJC10" s="239">
        <f t="shared" ref="CJC10" si="1155">CJC9</f>
        <v>0</v>
      </c>
      <c r="CJE10" s="239">
        <f t="shared" ref="CJE10" si="1156">CJE9</f>
        <v>0</v>
      </c>
      <c r="CJG10" s="239">
        <f t="shared" ref="CJG10" si="1157">CJG9</f>
        <v>0</v>
      </c>
      <c r="CJI10" s="239">
        <f t="shared" ref="CJI10" si="1158">CJI9</f>
        <v>0</v>
      </c>
      <c r="CJK10" s="239">
        <f t="shared" ref="CJK10" si="1159">CJK9</f>
        <v>0</v>
      </c>
      <c r="CJM10" s="239">
        <f t="shared" ref="CJM10" si="1160">CJM9</f>
        <v>0</v>
      </c>
      <c r="CJO10" s="239">
        <f t="shared" ref="CJO10" si="1161">CJO9</f>
        <v>0</v>
      </c>
      <c r="CJQ10" s="239">
        <f t="shared" ref="CJQ10" si="1162">CJQ9</f>
        <v>0</v>
      </c>
      <c r="CJS10" s="239">
        <f t="shared" ref="CJS10" si="1163">CJS9</f>
        <v>0</v>
      </c>
      <c r="CJU10" s="239">
        <f t="shared" ref="CJU10" si="1164">CJU9</f>
        <v>0</v>
      </c>
      <c r="CJW10" s="239">
        <f t="shared" ref="CJW10" si="1165">CJW9</f>
        <v>0</v>
      </c>
      <c r="CJY10" s="239">
        <f t="shared" ref="CJY10" si="1166">CJY9</f>
        <v>0</v>
      </c>
      <c r="CKA10" s="239">
        <f t="shared" ref="CKA10" si="1167">CKA9</f>
        <v>0</v>
      </c>
      <c r="CKC10" s="239">
        <f t="shared" ref="CKC10" si="1168">CKC9</f>
        <v>0</v>
      </c>
      <c r="CKE10" s="239">
        <f t="shared" ref="CKE10" si="1169">CKE9</f>
        <v>0</v>
      </c>
      <c r="CKG10" s="239">
        <f t="shared" ref="CKG10" si="1170">CKG9</f>
        <v>0</v>
      </c>
      <c r="CKI10" s="239">
        <f t="shared" ref="CKI10" si="1171">CKI9</f>
        <v>0</v>
      </c>
      <c r="CKK10" s="239">
        <f t="shared" ref="CKK10" si="1172">CKK9</f>
        <v>0</v>
      </c>
      <c r="CKM10" s="239">
        <f t="shared" ref="CKM10" si="1173">CKM9</f>
        <v>0</v>
      </c>
      <c r="CKO10" s="239">
        <f t="shared" ref="CKO10" si="1174">CKO9</f>
        <v>0</v>
      </c>
      <c r="CKQ10" s="239">
        <f t="shared" ref="CKQ10" si="1175">CKQ9</f>
        <v>0</v>
      </c>
      <c r="CKS10" s="239">
        <f t="shared" ref="CKS10" si="1176">CKS9</f>
        <v>0</v>
      </c>
      <c r="CKU10" s="239">
        <f t="shared" ref="CKU10" si="1177">CKU9</f>
        <v>0</v>
      </c>
      <c r="CKW10" s="239">
        <f t="shared" ref="CKW10" si="1178">CKW9</f>
        <v>0</v>
      </c>
      <c r="CKY10" s="239">
        <f t="shared" ref="CKY10" si="1179">CKY9</f>
        <v>0</v>
      </c>
      <c r="CLA10" s="239">
        <f t="shared" ref="CLA10" si="1180">CLA9</f>
        <v>0</v>
      </c>
      <c r="CLC10" s="239">
        <f t="shared" ref="CLC10" si="1181">CLC9</f>
        <v>0</v>
      </c>
      <c r="CLE10" s="239">
        <f t="shared" ref="CLE10" si="1182">CLE9</f>
        <v>0</v>
      </c>
      <c r="CLG10" s="239">
        <f t="shared" ref="CLG10" si="1183">CLG9</f>
        <v>0</v>
      </c>
      <c r="CLI10" s="239">
        <f t="shared" ref="CLI10" si="1184">CLI9</f>
        <v>0</v>
      </c>
      <c r="CLK10" s="239">
        <f t="shared" ref="CLK10" si="1185">CLK9</f>
        <v>0</v>
      </c>
      <c r="CLM10" s="239">
        <f t="shared" ref="CLM10" si="1186">CLM9</f>
        <v>0</v>
      </c>
      <c r="CLO10" s="239">
        <f t="shared" ref="CLO10" si="1187">CLO9</f>
        <v>0</v>
      </c>
      <c r="CLQ10" s="239">
        <f t="shared" ref="CLQ10" si="1188">CLQ9</f>
        <v>0</v>
      </c>
      <c r="CLS10" s="239">
        <f t="shared" ref="CLS10" si="1189">CLS9</f>
        <v>0</v>
      </c>
      <c r="CLU10" s="239">
        <f t="shared" ref="CLU10" si="1190">CLU9</f>
        <v>0</v>
      </c>
      <c r="CLW10" s="239">
        <f t="shared" ref="CLW10" si="1191">CLW9</f>
        <v>0</v>
      </c>
      <c r="CLY10" s="239">
        <f t="shared" ref="CLY10" si="1192">CLY9</f>
        <v>0</v>
      </c>
      <c r="CMA10" s="239">
        <f t="shared" ref="CMA10" si="1193">CMA9</f>
        <v>0</v>
      </c>
      <c r="CMC10" s="239">
        <f t="shared" ref="CMC10" si="1194">CMC9</f>
        <v>0</v>
      </c>
      <c r="CME10" s="239">
        <f t="shared" ref="CME10" si="1195">CME9</f>
        <v>0</v>
      </c>
      <c r="CMG10" s="239">
        <f t="shared" ref="CMG10" si="1196">CMG9</f>
        <v>0</v>
      </c>
      <c r="CMI10" s="239">
        <f t="shared" ref="CMI10" si="1197">CMI9</f>
        <v>0</v>
      </c>
      <c r="CMK10" s="239">
        <f t="shared" ref="CMK10" si="1198">CMK9</f>
        <v>0</v>
      </c>
      <c r="CMM10" s="239">
        <f t="shared" ref="CMM10" si="1199">CMM9</f>
        <v>0</v>
      </c>
      <c r="CMO10" s="239">
        <f t="shared" ref="CMO10" si="1200">CMO9</f>
        <v>0</v>
      </c>
      <c r="CMQ10" s="239">
        <f t="shared" ref="CMQ10" si="1201">CMQ9</f>
        <v>0</v>
      </c>
      <c r="CMS10" s="239">
        <f t="shared" ref="CMS10" si="1202">CMS9</f>
        <v>0</v>
      </c>
      <c r="CMU10" s="239">
        <f t="shared" ref="CMU10" si="1203">CMU9</f>
        <v>0</v>
      </c>
      <c r="CMW10" s="239">
        <f t="shared" ref="CMW10" si="1204">CMW9</f>
        <v>0</v>
      </c>
      <c r="CMY10" s="239">
        <f t="shared" ref="CMY10" si="1205">CMY9</f>
        <v>0</v>
      </c>
      <c r="CNA10" s="239">
        <f t="shared" ref="CNA10" si="1206">CNA9</f>
        <v>0</v>
      </c>
      <c r="CNC10" s="239">
        <f t="shared" ref="CNC10" si="1207">CNC9</f>
        <v>0</v>
      </c>
      <c r="CNE10" s="239">
        <f t="shared" ref="CNE10" si="1208">CNE9</f>
        <v>0</v>
      </c>
      <c r="CNG10" s="239">
        <f t="shared" ref="CNG10" si="1209">CNG9</f>
        <v>0</v>
      </c>
      <c r="CNI10" s="239">
        <f t="shared" ref="CNI10" si="1210">CNI9</f>
        <v>0</v>
      </c>
      <c r="CNK10" s="239">
        <f t="shared" ref="CNK10" si="1211">CNK9</f>
        <v>0</v>
      </c>
      <c r="CNM10" s="239">
        <f t="shared" ref="CNM10" si="1212">CNM9</f>
        <v>0</v>
      </c>
      <c r="CNO10" s="239">
        <f t="shared" ref="CNO10" si="1213">CNO9</f>
        <v>0</v>
      </c>
      <c r="CNQ10" s="239">
        <f t="shared" ref="CNQ10" si="1214">CNQ9</f>
        <v>0</v>
      </c>
      <c r="CNS10" s="239">
        <f t="shared" ref="CNS10" si="1215">CNS9</f>
        <v>0</v>
      </c>
      <c r="CNU10" s="239">
        <f t="shared" ref="CNU10" si="1216">CNU9</f>
        <v>0</v>
      </c>
      <c r="CNW10" s="239">
        <f t="shared" ref="CNW10" si="1217">CNW9</f>
        <v>0</v>
      </c>
      <c r="CNY10" s="239">
        <f t="shared" ref="CNY10" si="1218">CNY9</f>
        <v>0</v>
      </c>
      <c r="COA10" s="239">
        <f t="shared" ref="COA10" si="1219">COA9</f>
        <v>0</v>
      </c>
      <c r="COC10" s="239">
        <f t="shared" ref="COC10" si="1220">COC9</f>
        <v>0</v>
      </c>
      <c r="COE10" s="239">
        <f t="shared" ref="COE10" si="1221">COE9</f>
        <v>0</v>
      </c>
      <c r="COG10" s="239">
        <f t="shared" ref="COG10" si="1222">COG9</f>
        <v>0</v>
      </c>
      <c r="COI10" s="239">
        <f t="shared" ref="COI10" si="1223">COI9</f>
        <v>0</v>
      </c>
      <c r="COK10" s="239">
        <f t="shared" ref="COK10" si="1224">COK9</f>
        <v>0</v>
      </c>
      <c r="COM10" s="239">
        <f t="shared" ref="COM10" si="1225">COM9</f>
        <v>0</v>
      </c>
      <c r="COO10" s="239">
        <f t="shared" ref="COO10" si="1226">COO9</f>
        <v>0</v>
      </c>
      <c r="COQ10" s="239">
        <f t="shared" ref="COQ10" si="1227">COQ9</f>
        <v>0</v>
      </c>
      <c r="COS10" s="239">
        <f t="shared" ref="COS10" si="1228">COS9</f>
        <v>0</v>
      </c>
      <c r="COU10" s="239">
        <f t="shared" ref="COU10" si="1229">COU9</f>
        <v>0</v>
      </c>
      <c r="COW10" s="239">
        <f t="shared" ref="COW10" si="1230">COW9</f>
        <v>0</v>
      </c>
      <c r="COY10" s="239">
        <f t="shared" ref="COY10" si="1231">COY9</f>
        <v>0</v>
      </c>
      <c r="CPA10" s="239">
        <f t="shared" ref="CPA10" si="1232">CPA9</f>
        <v>0</v>
      </c>
      <c r="CPC10" s="239">
        <f t="shared" ref="CPC10" si="1233">CPC9</f>
        <v>0</v>
      </c>
      <c r="CPE10" s="239">
        <f t="shared" ref="CPE10" si="1234">CPE9</f>
        <v>0</v>
      </c>
      <c r="CPG10" s="239">
        <f t="shared" ref="CPG10" si="1235">CPG9</f>
        <v>0</v>
      </c>
      <c r="CPI10" s="239">
        <f t="shared" ref="CPI10" si="1236">CPI9</f>
        <v>0</v>
      </c>
      <c r="CPK10" s="239">
        <f t="shared" ref="CPK10" si="1237">CPK9</f>
        <v>0</v>
      </c>
      <c r="CPM10" s="239">
        <f t="shared" ref="CPM10" si="1238">CPM9</f>
        <v>0</v>
      </c>
      <c r="CPO10" s="239">
        <f t="shared" ref="CPO10" si="1239">CPO9</f>
        <v>0</v>
      </c>
      <c r="CPQ10" s="239">
        <f t="shared" ref="CPQ10" si="1240">CPQ9</f>
        <v>0</v>
      </c>
      <c r="CPS10" s="239">
        <f t="shared" ref="CPS10" si="1241">CPS9</f>
        <v>0</v>
      </c>
      <c r="CPU10" s="239">
        <f t="shared" ref="CPU10" si="1242">CPU9</f>
        <v>0</v>
      </c>
      <c r="CPW10" s="239">
        <f t="shared" ref="CPW10" si="1243">CPW9</f>
        <v>0</v>
      </c>
      <c r="CPY10" s="239">
        <f t="shared" ref="CPY10" si="1244">CPY9</f>
        <v>0</v>
      </c>
      <c r="CQA10" s="239">
        <f t="shared" ref="CQA10" si="1245">CQA9</f>
        <v>0</v>
      </c>
      <c r="CQC10" s="239">
        <f t="shared" ref="CQC10" si="1246">CQC9</f>
        <v>0</v>
      </c>
      <c r="CQE10" s="239">
        <f t="shared" ref="CQE10" si="1247">CQE9</f>
        <v>0</v>
      </c>
      <c r="CQG10" s="239">
        <f t="shared" ref="CQG10" si="1248">CQG9</f>
        <v>0</v>
      </c>
      <c r="CQI10" s="239">
        <f t="shared" ref="CQI10" si="1249">CQI9</f>
        <v>0</v>
      </c>
      <c r="CQK10" s="239">
        <f t="shared" ref="CQK10" si="1250">CQK9</f>
        <v>0</v>
      </c>
      <c r="CQM10" s="239">
        <f t="shared" ref="CQM10" si="1251">CQM9</f>
        <v>0</v>
      </c>
      <c r="CQO10" s="239">
        <f t="shared" ref="CQO10" si="1252">CQO9</f>
        <v>0</v>
      </c>
      <c r="CQQ10" s="239">
        <f t="shared" ref="CQQ10" si="1253">CQQ9</f>
        <v>0</v>
      </c>
      <c r="CQS10" s="239">
        <f t="shared" ref="CQS10" si="1254">CQS9</f>
        <v>0</v>
      </c>
      <c r="CQU10" s="239">
        <f t="shared" ref="CQU10" si="1255">CQU9</f>
        <v>0</v>
      </c>
      <c r="CQW10" s="239">
        <f t="shared" ref="CQW10" si="1256">CQW9</f>
        <v>0</v>
      </c>
      <c r="CQY10" s="239">
        <f t="shared" ref="CQY10" si="1257">CQY9</f>
        <v>0</v>
      </c>
      <c r="CRA10" s="239">
        <f t="shared" ref="CRA10" si="1258">CRA9</f>
        <v>0</v>
      </c>
      <c r="CRC10" s="239">
        <f t="shared" ref="CRC10" si="1259">CRC9</f>
        <v>0</v>
      </c>
      <c r="CRE10" s="239">
        <f t="shared" ref="CRE10" si="1260">CRE9</f>
        <v>0</v>
      </c>
      <c r="CRG10" s="239">
        <f t="shared" ref="CRG10" si="1261">CRG9</f>
        <v>0</v>
      </c>
      <c r="CRI10" s="239">
        <f t="shared" ref="CRI10" si="1262">CRI9</f>
        <v>0</v>
      </c>
      <c r="CRK10" s="239">
        <f t="shared" ref="CRK10" si="1263">CRK9</f>
        <v>0</v>
      </c>
      <c r="CRM10" s="239">
        <f t="shared" ref="CRM10" si="1264">CRM9</f>
        <v>0</v>
      </c>
      <c r="CRO10" s="239">
        <f t="shared" ref="CRO10" si="1265">CRO9</f>
        <v>0</v>
      </c>
      <c r="CRQ10" s="239">
        <f t="shared" ref="CRQ10" si="1266">CRQ9</f>
        <v>0</v>
      </c>
      <c r="CRS10" s="239">
        <f t="shared" ref="CRS10" si="1267">CRS9</f>
        <v>0</v>
      </c>
      <c r="CRU10" s="239">
        <f t="shared" ref="CRU10" si="1268">CRU9</f>
        <v>0</v>
      </c>
      <c r="CRW10" s="239">
        <f t="shared" ref="CRW10" si="1269">CRW9</f>
        <v>0</v>
      </c>
      <c r="CRY10" s="239">
        <f t="shared" ref="CRY10" si="1270">CRY9</f>
        <v>0</v>
      </c>
      <c r="CSA10" s="239">
        <f t="shared" ref="CSA10" si="1271">CSA9</f>
        <v>0</v>
      </c>
      <c r="CSC10" s="239">
        <f t="shared" ref="CSC10" si="1272">CSC9</f>
        <v>0</v>
      </c>
      <c r="CSE10" s="239">
        <f t="shared" ref="CSE10" si="1273">CSE9</f>
        <v>0</v>
      </c>
      <c r="CSG10" s="239">
        <f t="shared" ref="CSG10" si="1274">CSG9</f>
        <v>0</v>
      </c>
      <c r="CSI10" s="239">
        <f t="shared" ref="CSI10" si="1275">CSI9</f>
        <v>0</v>
      </c>
      <c r="CSK10" s="239">
        <f t="shared" ref="CSK10" si="1276">CSK9</f>
        <v>0</v>
      </c>
      <c r="CSM10" s="239">
        <f t="shared" ref="CSM10" si="1277">CSM9</f>
        <v>0</v>
      </c>
      <c r="CSO10" s="239">
        <f t="shared" ref="CSO10" si="1278">CSO9</f>
        <v>0</v>
      </c>
      <c r="CSQ10" s="239">
        <f t="shared" ref="CSQ10" si="1279">CSQ9</f>
        <v>0</v>
      </c>
      <c r="CSS10" s="239">
        <f t="shared" ref="CSS10" si="1280">CSS9</f>
        <v>0</v>
      </c>
      <c r="CSU10" s="239">
        <f t="shared" ref="CSU10" si="1281">CSU9</f>
        <v>0</v>
      </c>
      <c r="CSW10" s="239">
        <f t="shared" ref="CSW10" si="1282">CSW9</f>
        <v>0</v>
      </c>
      <c r="CSY10" s="239">
        <f t="shared" ref="CSY10" si="1283">CSY9</f>
        <v>0</v>
      </c>
      <c r="CTA10" s="239">
        <f t="shared" ref="CTA10" si="1284">CTA9</f>
        <v>0</v>
      </c>
      <c r="CTC10" s="239">
        <f t="shared" ref="CTC10" si="1285">CTC9</f>
        <v>0</v>
      </c>
      <c r="CTE10" s="239">
        <f t="shared" ref="CTE10" si="1286">CTE9</f>
        <v>0</v>
      </c>
      <c r="CTG10" s="239">
        <f t="shared" ref="CTG10" si="1287">CTG9</f>
        <v>0</v>
      </c>
      <c r="CTI10" s="239">
        <f t="shared" ref="CTI10" si="1288">CTI9</f>
        <v>0</v>
      </c>
      <c r="CTK10" s="239">
        <f t="shared" ref="CTK10" si="1289">CTK9</f>
        <v>0</v>
      </c>
      <c r="CTM10" s="239">
        <f t="shared" ref="CTM10" si="1290">CTM9</f>
        <v>0</v>
      </c>
      <c r="CTO10" s="239">
        <f t="shared" ref="CTO10" si="1291">CTO9</f>
        <v>0</v>
      </c>
      <c r="CTQ10" s="239">
        <f t="shared" ref="CTQ10" si="1292">CTQ9</f>
        <v>0</v>
      </c>
      <c r="CTS10" s="239">
        <f t="shared" ref="CTS10" si="1293">CTS9</f>
        <v>0</v>
      </c>
      <c r="CTU10" s="239">
        <f t="shared" ref="CTU10" si="1294">CTU9</f>
        <v>0</v>
      </c>
      <c r="CTW10" s="239">
        <f t="shared" ref="CTW10" si="1295">CTW9</f>
        <v>0</v>
      </c>
      <c r="CTY10" s="239">
        <f t="shared" ref="CTY10" si="1296">CTY9</f>
        <v>0</v>
      </c>
      <c r="CUA10" s="239">
        <f t="shared" ref="CUA10" si="1297">CUA9</f>
        <v>0</v>
      </c>
      <c r="CUC10" s="239">
        <f t="shared" ref="CUC10" si="1298">CUC9</f>
        <v>0</v>
      </c>
      <c r="CUE10" s="239">
        <f t="shared" ref="CUE10" si="1299">CUE9</f>
        <v>0</v>
      </c>
      <c r="CUG10" s="239">
        <f t="shared" ref="CUG10" si="1300">CUG9</f>
        <v>0</v>
      </c>
      <c r="CUI10" s="239">
        <f t="shared" ref="CUI10" si="1301">CUI9</f>
        <v>0</v>
      </c>
      <c r="CUK10" s="239">
        <f t="shared" ref="CUK10" si="1302">CUK9</f>
        <v>0</v>
      </c>
      <c r="CUM10" s="239">
        <f t="shared" ref="CUM10" si="1303">CUM9</f>
        <v>0</v>
      </c>
      <c r="CUO10" s="239">
        <f t="shared" ref="CUO10" si="1304">CUO9</f>
        <v>0</v>
      </c>
      <c r="CUQ10" s="239">
        <f t="shared" ref="CUQ10" si="1305">CUQ9</f>
        <v>0</v>
      </c>
      <c r="CUS10" s="239">
        <f t="shared" ref="CUS10" si="1306">CUS9</f>
        <v>0</v>
      </c>
      <c r="CUU10" s="239">
        <f t="shared" ref="CUU10" si="1307">CUU9</f>
        <v>0</v>
      </c>
      <c r="CUW10" s="239">
        <f t="shared" ref="CUW10" si="1308">CUW9</f>
        <v>0</v>
      </c>
      <c r="CUY10" s="239">
        <f t="shared" ref="CUY10" si="1309">CUY9</f>
        <v>0</v>
      </c>
      <c r="CVA10" s="239">
        <f t="shared" ref="CVA10" si="1310">CVA9</f>
        <v>0</v>
      </c>
      <c r="CVC10" s="239">
        <f t="shared" ref="CVC10" si="1311">CVC9</f>
        <v>0</v>
      </c>
      <c r="CVE10" s="239">
        <f t="shared" ref="CVE10" si="1312">CVE9</f>
        <v>0</v>
      </c>
      <c r="CVG10" s="239">
        <f t="shared" ref="CVG10" si="1313">CVG9</f>
        <v>0</v>
      </c>
      <c r="CVI10" s="239">
        <f t="shared" ref="CVI10" si="1314">CVI9</f>
        <v>0</v>
      </c>
      <c r="CVK10" s="239">
        <f t="shared" ref="CVK10" si="1315">CVK9</f>
        <v>0</v>
      </c>
      <c r="CVM10" s="239">
        <f t="shared" ref="CVM10" si="1316">CVM9</f>
        <v>0</v>
      </c>
      <c r="CVO10" s="239">
        <f t="shared" ref="CVO10" si="1317">CVO9</f>
        <v>0</v>
      </c>
      <c r="CVQ10" s="239">
        <f t="shared" ref="CVQ10" si="1318">CVQ9</f>
        <v>0</v>
      </c>
      <c r="CVS10" s="239">
        <f t="shared" ref="CVS10" si="1319">CVS9</f>
        <v>0</v>
      </c>
      <c r="CVU10" s="239">
        <f t="shared" ref="CVU10" si="1320">CVU9</f>
        <v>0</v>
      </c>
      <c r="CVW10" s="239">
        <f t="shared" ref="CVW10" si="1321">CVW9</f>
        <v>0</v>
      </c>
      <c r="CVY10" s="239">
        <f t="shared" ref="CVY10" si="1322">CVY9</f>
        <v>0</v>
      </c>
      <c r="CWA10" s="239">
        <f t="shared" ref="CWA10" si="1323">CWA9</f>
        <v>0</v>
      </c>
      <c r="CWC10" s="239">
        <f t="shared" ref="CWC10" si="1324">CWC9</f>
        <v>0</v>
      </c>
      <c r="CWE10" s="239">
        <f t="shared" ref="CWE10" si="1325">CWE9</f>
        <v>0</v>
      </c>
      <c r="CWG10" s="239">
        <f t="shared" ref="CWG10" si="1326">CWG9</f>
        <v>0</v>
      </c>
      <c r="CWI10" s="239">
        <f t="shared" ref="CWI10" si="1327">CWI9</f>
        <v>0</v>
      </c>
      <c r="CWK10" s="239">
        <f t="shared" ref="CWK10" si="1328">CWK9</f>
        <v>0</v>
      </c>
      <c r="CWM10" s="239">
        <f t="shared" ref="CWM10" si="1329">CWM9</f>
        <v>0</v>
      </c>
      <c r="CWO10" s="239">
        <f t="shared" ref="CWO10" si="1330">CWO9</f>
        <v>0</v>
      </c>
      <c r="CWQ10" s="239">
        <f t="shared" ref="CWQ10" si="1331">CWQ9</f>
        <v>0</v>
      </c>
      <c r="CWS10" s="239">
        <f t="shared" ref="CWS10" si="1332">CWS9</f>
        <v>0</v>
      </c>
      <c r="CWU10" s="239">
        <f t="shared" ref="CWU10" si="1333">CWU9</f>
        <v>0</v>
      </c>
      <c r="CWW10" s="239">
        <f t="shared" ref="CWW10" si="1334">CWW9</f>
        <v>0</v>
      </c>
      <c r="CWY10" s="239">
        <f t="shared" ref="CWY10" si="1335">CWY9</f>
        <v>0</v>
      </c>
      <c r="CXA10" s="239">
        <f t="shared" ref="CXA10" si="1336">CXA9</f>
        <v>0</v>
      </c>
      <c r="CXC10" s="239">
        <f t="shared" ref="CXC10" si="1337">CXC9</f>
        <v>0</v>
      </c>
      <c r="CXE10" s="239">
        <f t="shared" ref="CXE10" si="1338">CXE9</f>
        <v>0</v>
      </c>
      <c r="CXG10" s="239">
        <f t="shared" ref="CXG10" si="1339">CXG9</f>
        <v>0</v>
      </c>
      <c r="CXI10" s="239">
        <f t="shared" ref="CXI10" si="1340">CXI9</f>
        <v>0</v>
      </c>
      <c r="CXK10" s="239">
        <f t="shared" ref="CXK10" si="1341">CXK9</f>
        <v>0</v>
      </c>
      <c r="CXM10" s="239">
        <f t="shared" ref="CXM10" si="1342">CXM9</f>
        <v>0</v>
      </c>
      <c r="CXO10" s="239">
        <f t="shared" ref="CXO10" si="1343">CXO9</f>
        <v>0</v>
      </c>
      <c r="CXQ10" s="239">
        <f t="shared" ref="CXQ10" si="1344">CXQ9</f>
        <v>0</v>
      </c>
      <c r="CXS10" s="239">
        <f t="shared" ref="CXS10" si="1345">CXS9</f>
        <v>0</v>
      </c>
      <c r="CXU10" s="239">
        <f t="shared" ref="CXU10" si="1346">CXU9</f>
        <v>0</v>
      </c>
      <c r="CXW10" s="239">
        <f t="shared" ref="CXW10" si="1347">CXW9</f>
        <v>0</v>
      </c>
      <c r="CXY10" s="239">
        <f t="shared" ref="CXY10" si="1348">CXY9</f>
        <v>0</v>
      </c>
      <c r="CYA10" s="239">
        <f t="shared" ref="CYA10" si="1349">CYA9</f>
        <v>0</v>
      </c>
      <c r="CYC10" s="239">
        <f t="shared" ref="CYC10" si="1350">CYC9</f>
        <v>0</v>
      </c>
      <c r="CYE10" s="239">
        <f t="shared" ref="CYE10" si="1351">CYE9</f>
        <v>0</v>
      </c>
      <c r="CYG10" s="239">
        <f t="shared" ref="CYG10" si="1352">CYG9</f>
        <v>0</v>
      </c>
      <c r="CYI10" s="239">
        <f t="shared" ref="CYI10" si="1353">CYI9</f>
        <v>0</v>
      </c>
      <c r="CYK10" s="239">
        <f t="shared" ref="CYK10" si="1354">CYK9</f>
        <v>0</v>
      </c>
      <c r="CYM10" s="239">
        <f t="shared" ref="CYM10" si="1355">CYM9</f>
        <v>0</v>
      </c>
      <c r="CYO10" s="239">
        <f t="shared" ref="CYO10" si="1356">CYO9</f>
        <v>0</v>
      </c>
      <c r="CYQ10" s="239">
        <f t="shared" ref="CYQ10" si="1357">CYQ9</f>
        <v>0</v>
      </c>
      <c r="CYS10" s="239">
        <f t="shared" ref="CYS10" si="1358">CYS9</f>
        <v>0</v>
      </c>
      <c r="CYU10" s="239">
        <f t="shared" ref="CYU10" si="1359">CYU9</f>
        <v>0</v>
      </c>
      <c r="CYW10" s="239">
        <f t="shared" ref="CYW10" si="1360">CYW9</f>
        <v>0</v>
      </c>
      <c r="CYY10" s="239">
        <f t="shared" ref="CYY10" si="1361">CYY9</f>
        <v>0</v>
      </c>
      <c r="CZA10" s="239">
        <f t="shared" ref="CZA10" si="1362">CZA9</f>
        <v>0</v>
      </c>
      <c r="CZC10" s="239">
        <f t="shared" ref="CZC10" si="1363">CZC9</f>
        <v>0</v>
      </c>
      <c r="CZE10" s="239">
        <f t="shared" ref="CZE10" si="1364">CZE9</f>
        <v>0</v>
      </c>
      <c r="CZG10" s="239">
        <f t="shared" ref="CZG10" si="1365">CZG9</f>
        <v>0</v>
      </c>
      <c r="CZI10" s="239">
        <f t="shared" ref="CZI10" si="1366">CZI9</f>
        <v>0</v>
      </c>
      <c r="CZK10" s="239">
        <f t="shared" ref="CZK10" si="1367">CZK9</f>
        <v>0</v>
      </c>
      <c r="CZM10" s="239">
        <f t="shared" ref="CZM10" si="1368">CZM9</f>
        <v>0</v>
      </c>
      <c r="CZO10" s="239">
        <f t="shared" ref="CZO10" si="1369">CZO9</f>
        <v>0</v>
      </c>
      <c r="CZQ10" s="239">
        <f t="shared" ref="CZQ10" si="1370">CZQ9</f>
        <v>0</v>
      </c>
      <c r="CZS10" s="239">
        <f t="shared" ref="CZS10" si="1371">CZS9</f>
        <v>0</v>
      </c>
      <c r="CZU10" s="239">
        <f t="shared" ref="CZU10" si="1372">CZU9</f>
        <v>0</v>
      </c>
      <c r="CZW10" s="239">
        <f t="shared" ref="CZW10" si="1373">CZW9</f>
        <v>0</v>
      </c>
      <c r="CZY10" s="239">
        <f t="shared" ref="CZY10" si="1374">CZY9</f>
        <v>0</v>
      </c>
      <c r="DAA10" s="239">
        <f t="shared" ref="DAA10" si="1375">DAA9</f>
        <v>0</v>
      </c>
      <c r="DAC10" s="239">
        <f t="shared" ref="DAC10" si="1376">DAC9</f>
        <v>0</v>
      </c>
      <c r="DAE10" s="239">
        <f t="shared" ref="DAE10" si="1377">DAE9</f>
        <v>0</v>
      </c>
      <c r="DAG10" s="239">
        <f t="shared" ref="DAG10" si="1378">DAG9</f>
        <v>0</v>
      </c>
      <c r="DAI10" s="239">
        <f t="shared" ref="DAI10" si="1379">DAI9</f>
        <v>0</v>
      </c>
      <c r="DAK10" s="239">
        <f t="shared" ref="DAK10" si="1380">DAK9</f>
        <v>0</v>
      </c>
      <c r="DAM10" s="239">
        <f t="shared" ref="DAM10" si="1381">DAM9</f>
        <v>0</v>
      </c>
      <c r="DAO10" s="239">
        <f t="shared" ref="DAO10" si="1382">DAO9</f>
        <v>0</v>
      </c>
      <c r="DAQ10" s="239">
        <f t="shared" ref="DAQ10" si="1383">DAQ9</f>
        <v>0</v>
      </c>
      <c r="DAS10" s="239">
        <f t="shared" ref="DAS10" si="1384">DAS9</f>
        <v>0</v>
      </c>
      <c r="DAU10" s="239">
        <f t="shared" ref="DAU10" si="1385">DAU9</f>
        <v>0</v>
      </c>
      <c r="DAW10" s="239">
        <f t="shared" ref="DAW10" si="1386">DAW9</f>
        <v>0</v>
      </c>
      <c r="DAY10" s="239">
        <f t="shared" ref="DAY10" si="1387">DAY9</f>
        <v>0</v>
      </c>
      <c r="DBA10" s="239">
        <f t="shared" ref="DBA10" si="1388">DBA9</f>
        <v>0</v>
      </c>
      <c r="DBC10" s="239">
        <f t="shared" ref="DBC10" si="1389">DBC9</f>
        <v>0</v>
      </c>
      <c r="DBE10" s="239">
        <f t="shared" ref="DBE10" si="1390">DBE9</f>
        <v>0</v>
      </c>
      <c r="DBG10" s="239">
        <f t="shared" ref="DBG10" si="1391">DBG9</f>
        <v>0</v>
      </c>
      <c r="DBI10" s="239">
        <f t="shared" ref="DBI10" si="1392">DBI9</f>
        <v>0</v>
      </c>
      <c r="DBK10" s="239">
        <f t="shared" ref="DBK10" si="1393">DBK9</f>
        <v>0</v>
      </c>
      <c r="DBM10" s="239">
        <f t="shared" ref="DBM10" si="1394">DBM9</f>
        <v>0</v>
      </c>
      <c r="DBO10" s="239">
        <f t="shared" ref="DBO10" si="1395">DBO9</f>
        <v>0</v>
      </c>
      <c r="DBQ10" s="239">
        <f t="shared" ref="DBQ10" si="1396">DBQ9</f>
        <v>0</v>
      </c>
      <c r="DBS10" s="239">
        <f t="shared" ref="DBS10" si="1397">DBS9</f>
        <v>0</v>
      </c>
      <c r="DBU10" s="239">
        <f t="shared" ref="DBU10" si="1398">DBU9</f>
        <v>0</v>
      </c>
      <c r="DBW10" s="239">
        <f t="shared" ref="DBW10" si="1399">DBW9</f>
        <v>0</v>
      </c>
      <c r="DBY10" s="239">
        <f t="shared" ref="DBY10" si="1400">DBY9</f>
        <v>0</v>
      </c>
      <c r="DCA10" s="239">
        <f t="shared" ref="DCA10" si="1401">DCA9</f>
        <v>0</v>
      </c>
      <c r="DCC10" s="239">
        <f t="shared" ref="DCC10" si="1402">DCC9</f>
        <v>0</v>
      </c>
      <c r="DCE10" s="239">
        <f t="shared" ref="DCE10" si="1403">DCE9</f>
        <v>0</v>
      </c>
      <c r="DCG10" s="239">
        <f t="shared" ref="DCG10" si="1404">DCG9</f>
        <v>0</v>
      </c>
      <c r="DCI10" s="239">
        <f t="shared" ref="DCI10" si="1405">DCI9</f>
        <v>0</v>
      </c>
      <c r="DCK10" s="239">
        <f t="shared" ref="DCK10" si="1406">DCK9</f>
        <v>0</v>
      </c>
      <c r="DCM10" s="239">
        <f t="shared" ref="DCM10" si="1407">DCM9</f>
        <v>0</v>
      </c>
      <c r="DCO10" s="239">
        <f t="shared" ref="DCO10" si="1408">DCO9</f>
        <v>0</v>
      </c>
      <c r="DCQ10" s="239">
        <f t="shared" ref="DCQ10" si="1409">DCQ9</f>
        <v>0</v>
      </c>
      <c r="DCS10" s="239">
        <f t="shared" ref="DCS10" si="1410">DCS9</f>
        <v>0</v>
      </c>
      <c r="DCU10" s="239">
        <f t="shared" ref="DCU10" si="1411">DCU9</f>
        <v>0</v>
      </c>
      <c r="DCW10" s="239">
        <f t="shared" ref="DCW10" si="1412">DCW9</f>
        <v>0</v>
      </c>
      <c r="DCY10" s="239">
        <f t="shared" ref="DCY10" si="1413">DCY9</f>
        <v>0</v>
      </c>
      <c r="DDA10" s="239">
        <f t="shared" ref="DDA10" si="1414">DDA9</f>
        <v>0</v>
      </c>
      <c r="DDC10" s="239">
        <f t="shared" ref="DDC10" si="1415">DDC9</f>
        <v>0</v>
      </c>
      <c r="DDE10" s="239">
        <f t="shared" ref="DDE10" si="1416">DDE9</f>
        <v>0</v>
      </c>
      <c r="DDG10" s="239">
        <f t="shared" ref="DDG10" si="1417">DDG9</f>
        <v>0</v>
      </c>
      <c r="DDI10" s="239">
        <f t="shared" ref="DDI10" si="1418">DDI9</f>
        <v>0</v>
      </c>
      <c r="DDK10" s="239">
        <f t="shared" ref="DDK10" si="1419">DDK9</f>
        <v>0</v>
      </c>
      <c r="DDM10" s="239">
        <f t="shared" ref="DDM10" si="1420">DDM9</f>
        <v>0</v>
      </c>
      <c r="DDO10" s="239">
        <f t="shared" ref="DDO10" si="1421">DDO9</f>
        <v>0</v>
      </c>
      <c r="DDQ10" s="239">
        <f t="shared" ref="DDQ10" si="1422">DDQ9</f>
        <v>0</v>
      </c>
      <c r="DDS10" s="239">
        <f t="shared" ref="DDS10" si="1423">DDS9</f>
        <v>0</v>
      </c>
      <c r="DDU10" s="239">
        <f t="shared" ref="DDU10" si="1424">DDU9</f>
        <v>0</v>
      </c>
      <c r="DDW10" s="239">
        <f t="shared" ref="DDW10" si="1425">DDW9</f>
        <v>0</v>
      </c>
      <c r="DDY10" s="239">
        <f t="shared" ref="DDY10" si="1426">DDY9</f>
        <v>0</v>
      </c>
      <c r="DEA10" s="239">
        <f t="shared" ref="DEA10" si="1427">DEA9</f>
        <v>0</v>
      </c>
      <c r="DEC10" s="239">
        <f t="shared" ref="DEC10" si="1428">DEC9</f>
        <v>0</v>
      </c>
      <c r="DEE10" s="239">
        <f t="shared" ref="DEE10" si="1429">DEE9</f>
        <v>0</v>
      </c>
      <c r="DEG10" s="239">
        <f t="shared" ref="DEG10" si="1430">DEG9</f>
        <v>0</v>
      </c>
      <c r="DEI10" s="239">
        <f t="shared" ref="DEI10" si="1431">DEI9</f>
        <v>0</v>
      </c>
      <c r="DEK10" s="239">
        <f t="shared" ref="DEK10" si="1432">DEK9</f>
        <v>0</v>
      </c>
      <c r="DEM10" s="239">
        <f t="shared" ref="DEM10" si="1433">DEM9</f>
        <v>0</v>
      </c>
      <c r="DEO10" s="239">
        <f t="shared" ref="DEO10" si="1434">DEO9</f>
        <v>0</v>
      </c>
      <c r="DEQ10" s="239">
        <f t="shared" ref="DEQ10" si="1435">DEQ9</f>
        <v>0</v>
      </c>
      <c r="DES10" s="239">
        <f t="shared" ref="DES10" si="1436">DES9</f>
        <v>0</v>
      </c>
      <c r="DEU10" s="239">
        <f t="shared" ref="DEU10" si="1437">DEU9</f>
        <v>0</v>
      </c>
      <c r="DEW10" s="239">
        <f t="shared" ref="DEW10" si="1438">DEW9</f>
        <v>0</v>
      </c>
      <c r="DEY10" s="239">
        <f t="shared" ref="DEY10" si="1439">DEY9</f>
        <v>0</v>
      </c>
      <c r="DFA10" s="239">
        <f t="shared" ref="DFA10" si="1440">DFA9</f>
        <v>0</v>
      </c>
      <c r="DFC10" s="239">
        <f t="shared" ref="DFC10" si="1441">DFC9</f>
        <v>0</v>
      </c>
      <c r="DFE10" s="239">
        <f t="shared" ref="DFE10" si="1442">DFE9</f>
        <v>0</v>
      </c>
      <c r="DFG10" s="239">
        <f t="shared" ref="DFG10" si="1443">DFG9</f>
        <v>0</v>
      </c>
      <c r="DFI10" s="239">
        <f t="shared" ref="DFI10" si="1444">DFI9</f>
        <v>0</v>
      </c>
      <c r="DFK10" s="239">
        <f t="shared" ref="DFK10" si="1445">DFK9</f>
        <v>0</v>
      </c>
      <c r="DFM10" s="239">
        <f t="shared" ref="DFM10" si="1446">DFM9</f>
        <v>0</v>
      </c>
      <c r="DFO10" s="239">
        <f t="shared" ref="DFO10" si="1447">DFO9</f>
        <v>0</v>
      </c>
      <c r="DFQ10" s="239">
        <f t="shared" ref="DFQ10" si="1448">DFQ9</f>
        <v>0</v>
      </c>
      <c r="DFS10" s="239">
        <f t="shared" ref="DFS10" si="1449">DFS9</f>
        <v>0</v>
      </c>
      <c r="DFU10" s="239">
        <f t="shared" ref="DFU10" si="1450">DFU9</f>
        <v>0</v>
      </c>
      <c r="DFW10" s="239">
        <f t="shared" ref="DFW10" si="1451">DFW9</f>
        <v>0</v>
      </c>
      <c r="DFY10" s="239">
        <f t="shared" ref="DFY10" si="1452">DFY9</f>
        <v>0</v>
      </c>
      <c r="DGA10" s="239">
        <f t="shared" ref="DGA10" si="1453">DGA9</f>
        <v>0</v>
      </c>
      <c r="DGC10" s="239">
        <f t="shared" ref="DGC10" si="1454">DGC9</f>
        <v>0</v>
      </c>
      <c r="DGE10" s="239">
        <f t="shared" ref="DGE10" si="1455">DGE9</f>
        <v>0</v>
      </c>
      <c r="DGG10" s="239">
        <f t="shared" ref="DGG10" si="1456">DGG9</f>
        <v>0</v>
      </c>
      <c r="DGI10" s="239">
        <f t="shared" ref="DGI10" si="1457">DGI9</f>
        <v>0</v>
      </c>
      <c r="DGK10" s="239">
        <f t="shared" ref="DGK10" si="1458">DGK9</f>
        <v>0</v>
      </c>
      <c r="DGM10" s="239">
        <f t="shared" ref="DGM10" si="1459">DGM9</f>
        <v>0</v>
      </c>
      <c r="DGO10" s="239">
        <f t="shared" ref="DGO10" si="1460">DGO9</f>
        <v>0</v>
      </c>
      <c r="DGQ10" s="239">
        <f t="shared" ref="DGQ10" si="1461">DGQ9</f>
        <v>0</v>
      </c>
      <c r="DGS10" s="239">
        <f t="shared" ref="DGS10" si="1462">DGS9</f>
        <v>0</v>
      </c>
      <c r="DGU10" s="239">
        <f t="shared" ref="DGU10" si="1463">DGU9</f>
        <v>0</v>
      </c>
      <c r="DGW10" s="239">
        <f t="shared" ref="DGW10" si="1464">DGW9</f>
        <v>0</v>
      </c>
      <c r="DGY10" s="239">
        <f t="shared" ref="DGY10" si="1465">DGY9</f>
        <v>0</v>
      </c>
      <c r="DHA10" s="239">
        <f t="shared" ref="DHA10" si="1466">DHA9</f>
        <v>0</v>
      </c>
      <c r="DHC10" s="239">
        <f t="shared" ref="DHC10" si="1467">DHC9</f>
        <v>0</v>
      </c>
      <c r="DHE10" s="239">
        <f t="shared" ref="DHE10" si="1468">DHE9</f>
        <v>0</v>
      </c>
      <c r="DHG10" s="239">
        <f t="shared" ref="DHG10" si="1469">DHG9</f>
        <v>0</v>
      </c>
      <c r="DHI10" s="239">
        <f t="shared" ref="DHI10" si="1470">DHI9</f>
        <v>0</v>
      </c>
      <c r="DHK10" s="239">
        <f t="shared" ref="DHK10" si="1471">DHK9</f>
        <v>0</v>
      </c>
      <c r="DHM10" s="239">
        <f t="shared" ref="DHM10" si="1472">DHM9</f>
        <v>0</v>
      </c>
      <c r="DHO10" s="239">
        <f t="shared" ref="DHO10" si="1473">DHO9</f>
        <v>0</v>
      </c>
      <c r="DHQ10" s="239">
        <f t="shared" ref="DHQ10" si="1474">DHQ9</f>
        <v>0</v>
      </c>
      <c r="DHS10" s="239">
        <f t="shared" ref="DHS10" si="1475">DHS9</f>
        <v>0</v>
      </c>
      <c r="DHU10" s="239">
        <f t="shared" ref="DHU10" si="1476">DHU9</f>
        <v>0</v>
      </c>
      <c r="DHW10" s="239">
        <f t="shared" ref="DHW10" si="1477">DHW9</f>
        <v>0</v>
      </c>
      <c r="DHY10" s="239">
        <f t="shared" ref="DHY10" si="1478">DHY9</f>
        <v>0</v>
      </c>
      <c r="DIA10" s="239">
        <f t="shared" ref="DIA10" si="1479">DIA9</f>
        <v>0</v>
      </c>
      <c r="DIC10" s="239">
        <f t="shared" ref="DIC10" si="1480">DIC9</f>
        <v>0</v>
      </c>
      <c r="DIE10" s="239">
        <f t="shared" ref="DIE10" si="1481">DIE9</f>
        <v>0</v>
      </c>
      <c r="DIG10" s="239">
        <f t="shared" ref="DIG10" si="1482">DIG9</f>
        <v>0</v>
      </c>
      <c r="DII10" s="239">
        <f t="shared" ref="DII10" si="1483">DII9</f>
        <v>0</v>
      </c>
      <c r="DIK10" s="239">
        <f t="shared" ref="DIK10" si="1484">DIK9</f>
        <v>0</v>
      </c>
      <c r="DIM10" s="239">
        <f t="shared" ref="DIM10" si="1485">DIM9</f>
        <v>0</v>
      </c>
      <c r="DIO10" s="239">
        <f t="shared" ref="DIO10" si="1486">DIO9</f>
        <v>0</v>
      </c>
      <c r="DIQ10" s="239">
        <f t="shared" ref="DIQ10" si="1487">DIQ9</f>
        <v>0</v>
      </c>
      <c r="DIS10" s="239">
        <f t="shared" ref="DIS10" si="1488">DIS9</f>
        <v>0</v>
      </c>
      <c r="DIU10" s="239">
        <f t="shared" ref="DIU10" si="1489">DIU9</f>
        <v>0</v>
      </c>
      <c r="DIW10" s="239">
        <f t="shared" ref="DIW10" si="1490">DIW9</f>
        <v>0</v>
      </c>
      <c r="DIY10" s="239">
        <f t="shared" ref="DIY10" si="1491">DIY9</f>
        <v>0</v>
      </c>
      <c r="DJA10" s="239">
        <f t="shared" ref="DJA10" si="1492">DJA9</f>
        <v>0</v>
      </c>
      <c r="DJC10" s="239">
        <f t="shared" ref="DJC10" si="1493">DJC9</f>
        <v>0</v>
      </c>
      <c r="DJE10" s="239">
        <f t="shared" ref="DJE10" si="1494">DJE9</f>
        <v>0</v>
      </c>
      <c r="DJG10" s="239">
        <f t="shared" ref="DJG10" si="1495">DJG9</f>
        <v>0</v>
      </c>
      <c r="DJI10" s="239">
        <f t="shared" ref="DJI10" si="1496">DJI9</f>
        <v>0</v>
      </c>
      <c r="DJK10" s="239">
        <f t="shared" ref="DJK10" si="1497">DJK9</f>
        <v>0</v>
      </c>
      <c r="DJM10" s="239">
        <f t="shared" ref="DJM10" si="1498">DJM9</f>
        <v>0</v>
      </c>
      <c r="DJO10" s="239">
        <f t="shared" ref="DJO10" si="1499">DJO9</f>
        <v>0</v>
      </c>
      <c r="DJQ10" s="239">
        <f t="shared" ref="DJQ10" si="1500">DJQ9</f>
        <v>0</v>
      </c>
      <c r="DJS10" s="239">
        <f t="shared" ref="DJS10" si="1501">DJS9</f>
        <v>0</v>
      </c>
      <c r="DJU10" s="239">
        <f t="shared" ref="DJU10" si="1502">DJU9</f>
        <v>0</v>
      </c>
      <c r="DJW10" s="239">
        <f t="shared" ref="DJW10" si="1503">DJW9</f>
        <v>0</v>
      </c>
      <c r="DJY10" s="239">
        <f t="shared" ref="DJY10" si="1504">DJY9</f>
        <v>0</v>
      </c>
      <c r="DKA10" s="239">
        <f t="shared" ref="DKA10" si="1505">DKA9</f>
        <v>0</v>
      </c>
      <c r="DKC10" s="239">
        <f t="shared" ref="DKC10" si="1506">DKC9</f>
        <v>0</v>
      </c>
      <c r="DKE10" s="239">
        <f t="shared" ref="DKE10" si="1507">DKE9</f>
        <v>0</v>
      </c>
      <c r="DKG10" s="239">
        <f t="shared" ref="DKG10" si="1508">DKG9</f>
        <v>0</v>
      </c>
      <c r="DKI10" s="239">
        <f t="shared" ref="DKI10" si="1509">DKI9</f>
        <v>0</v>
      </c>
      <c r="DKK10" s="239">
        <f t="shared" ref="DKK10" si="1510">DKK9</f>
        <v>0</v>
      </c>
      <c r="DKM10" s="239">
        <f t="shared" ref="DKM10" si="1511">DKM9</f>
        <v>0</v>
      </c>
      <c r="DKO10" s="239">
        <f t="shared" ref="DKO10" si="1512">DKO9</f>
        <v>0</v>
      </c>
      <c r="DKQ10" s="239">
        <f t="shared" ref="DKQ10" si="1513">DKQ9</f>
        <v>0</v>
      </c>
      <c r="DKS10" s="239">
        <f t="shared" ref="DKS10" si="1514">DKS9</f>
        <v>0</v>
      </c>
      <c r="DKU10" s="239">
        <f t="shared" ref="DKU10" si="1515">DKU9</f>
        <v>0</v>
      </c>
      <c r="DKW10" s="239">
        <f t="shared" ref="DKW10" si="1516">DKW9</f>
        <v>0</v>
      </c>
      <c r="DKY10" s="239">
        <f t="shared" ref="DKY10" si="1517">DKY9</f>
        <v>0</v>
      </c>
      <c r="DLA10" s="239">
        <f t="shared" ref="DLA10" si="1518">DLA9</f>
        <v>0</v>
      </c>
      <c r="DLC10" s="239">
        <f t="shared" ref="DLC10" si="1519">DLC9</f>
        <v>0</v>
      </c>
      <c r="DLE10" s="239">
        <f t="shared" ref="DLE10" si="1520">DLE9</f>
        <v>0</v>
      </c>
      <c r="DLG10" s="239">
        <f t="shared" ref="DLG10" si="1521">DLG9</f>
        <v>0</v>
      </c>
      <c r="DLI10" s="239">
        <f t="shared" ref="DLI10" si="1522">DLI9</f>
        <v>0</v>
      </c>
      <c r="DLK10" s="239">
        <f t="shared" ref="DLK10" si="1523">DLK9</f>
        <v>0</v>
      </c>
      <c r="DLM10" s="239">
        <f t="shared" ref="DLM10" si="1524">DLM9</f>
        <v>0</v>
      </c>
      <c r="DLO10" s="239">
        <f t="shared" ref="DLO10" si="1525">DLO9</f>
        <v>0</v>
      </c>
      <c r="DLQ10" s="239">
        <f t="shared" ref="DLQ10" si="1526">DLQ9</f>
        <v>0</v>
      </c>
      <c r="DLS10" s="239">
        <f t="shared" ref="DLS10" si="1527">DLS9</f>
        <v>0</v>
      </c>
      <c r="DLU10" s="239">
        <f t="shared" ref="DLU10" si="1528">DLU9</f>
        <v>0</v>
      </c>
      <c r="DLW10" s="239">
        <f t="shared" ref="DLW10" si="1529">DLW9</f>
        <v>0</v>
      </c>
      <c r="DLY10" s="239">
        <f t="shared" ref="DLY10" si="1530">DLY9</f>
        <v>0</v>
      </c>
      <c r="DMA10" s="239">
        <f t="shared" ref="DMA10" si="1531">DMA9</f>
        <v>0</v>
      </c>
      <c r="DMC10" s="239">
        <f t="shared" ref="DMC10" si="1532">DMC9</f>
        <v>0</v>
      </c>
      <c r="DME10" s="239">
        <f t="shared" ref="DME10" si="1533">DME9</f>
        <v>0</v>
      </c>
      <c r="DMG10" s="239">
        <f t="shared" ref="DMG10" si="1534">DMG9</f>
        <v>0</v>
      </c>
      <c r="DMI10" s="239">
        <f t="shared" ref="DMI10" si="1535">DMI9</f>
        <v>0</v>
      </c>
      <c r="DMK10" s="239">
        <f t="shared" ref="DMK10" si="1536">DMK9</f>
        <v>0</v>
      </c>
      <c r="DMM10" s="239">
        <f t="shared" ref="DMM10" si="1537">DMM9</f>
        <v>0</v>
      </c>
      <c r="DMO10" s="239">
        <f t="shared" ref="DMO10" si="1538">DMO9</f>
        <v>0</v>
      </c>
      <c r="DMQ10" s="239">
        <f t="shared" ref="DMQ10" si="1539">DMQ9</f>
        <v>0</v>
      </c>
      <c r="DMS10" s="239">
        <f t="shared" ref="DMS10" si="1540">DMS9</f>
        <v>0</v>
      </c>
      <c r="DMU10" s="239">
        <f t="shared" ref="DMU10" si="1541">DMU9</f>
        <v>0</v>
      </c>
      <c r="DMW10" s="239">
        <f t="shared" ref="DMW10" si="1542">DMW9</f>
        <v>0</v>
      </c>
      <c r="DMY10" s="239">
        <f t="shared" ref="DMY10" si="1543">DMY9</f>
        <v>0</v>
      </c>
      <c r="DNA10" s="239">
        <f t="shared" ref="DNA10" si="1544">DNA9</f>
        <v>0</v>
      </c>
      <c r="DNC10" s="239">
        <f t="shared" ref="DNC10" si="1545">DNC9</f>
        <v>0</v>
      </c>
      <c r="DNE10" s="239">
        <f t="shared" ref="DNE10" si="1546">DNE9</f>
        <v>0</v>
      </c>
      <c r="DNG10" s="239">
        <f t="shared" ref="DNG10" si="1547">DNG9</f>
        <v>0</v>
      </c>
      <c r="DNI10" s="239">
        <f t="shared" ref="DNI10" si="1548">DNI9</f>
        <v>0</v>
      </c>
      <c r="DNK10" s="239">
        <f t="shared" ref="DNK10" si="1549">DNK9</f>
        <v>0</v>
      </c>
      <c r="DNM10" s="239">
        <f t="shared" ref="DNM10" si="1550">DNM9</f>
        <v>0</v>
      </c>
      <c r="DNO10" s="239">
        <f t="shared" ref="DNO10" si="1551">DNO9</f>
        <v>0</v>
      </c>
      <c r="DNQ10" s="239">
        <f t="shared" ref="DNQ10" si="1552">DNQ9</f>
        <v>0</v>
      </c>
      <c r="DNS10" s="239">
        <f t="shared" ref="DNS10" si="1553">DNS9</f>
        <v>0</v>
      </c>
      <c r="DNU10" s="239">
        <f t="shared" ref="DNU10" si="1554">DNU9</f>
        <v>0</v>
      </c>
      <c r="DNW10" s="239">
        <f t="shared" ref="DNW10" si="1555">DNW9</f>
        <v>0</v>
      </c>
      <c r="DNY10" s="239">
        <f t="shared" ref="DNY10" si="1556">DNY9</f>
        <v>0</v>
      </c>
      <c r="DOA10" s="239">
        <f t="shared" ref="DOA10" si="1557">DOA9</f>
        <v>0</v>
      </c>
      <c r="DOC10" s="239">
        <f t="shared" ref="DOC10" si="1558">DOC9</f>
        <v>0</v>
      </c>
      <c r="DOE10" s="239">
        <f t="shared" ref="DOE10" si="1559">DOE9</f>
        <v>0</v>
      </c>
      <c r="DOG10" s="239">
        <f t="shared" ref="DOG10" si="1560">DOG9</f>
        <v>0</v>
      </c>
      <c r="DOI10" s="239">
        <f t="shared" ref="DOI10" si="1561">DOI9</f>
        <v>0</v>
      </c>
      <c r="DOK10" s="239">
        <f t="shared" ref="DOK10" si="1562">DOK9</f>
        <v>0</v>
      </c>
      <c r="DOM10" s="239">
        <f t="shared" ref="DOM10" si="1563">DOM9</f>
        <v>0</v>
      </c>
      <c r="DOO10" s="239">
        <f t="shared" ref="DOO10" si="1564">DOO9</f>
        <v>0</v>
      </c>
      <c r="DOQ10" s="239">
        <f t="shared" ref="DOQ10" si="1565">DOQ9</f>
        <v>0</v>
      </c>
      <c r="DOS10" s="239">
        <f t="shared" ref="DOS10" si="1566">DOS9</f>
        <v>0</v>
      </c>
      <c r="DOU10" s="239">
        <f t="shared" ref="DOU10" si="1567">DOU9</f>
        <v>0</v>
      </c>
      <c r="DOW10" s="239">
        <f t="shared" ref="DOW10" si="1568">DOW9</f>
        <v>0</v>
      </c>
      <c r="DOY10" s="239">
        <f t="shared" ref="DOY10" si="1569">DOY9</f>
        <v>0</v>
      </c>
      <c r="DPA10" s="239">
        <f t="shared" ref="DPA10" si="1570">DPA9</f>
        <v>0</v>
      </c>
      <c r="DPC10" s="239">
        <f t="shared" ref="DPC10" si="1571">DPC9</f>
        <v>0</v>
      </c>
      <c r="DPE10" s="239">
        <f t="shared" ref="DPE10" si="1572">DPE9</f>
        <v>0</v>
      </c>
      <c r="DPG10" s="239">
        <f t="shared" ref="DPG10" si="1573">DPG9</f>
        <v>0</v>
      </c>
      <c r="DPI10" s="239">
        <f t="shared" ref="DPI10" si="1574">DPI9</f>
        <v>0</v>
      </c>
      <c r="DPK10" s="239">
        <f t="shared" ref="DPK10" si="1575">DPK9</f>
        <v>0</v>
      </c>
      <c r="DPM10" s="239">
        <f t="shared" ref="DPM10" si="1576">DPM9</f>
        <v>0</v>
      </c>
      <c r="DPO10" s="239">
        <f t="shared" ref="DPO10" si="1577">DPO9</f>
        <v>0</v>
      </c>
      <c r="DPQ10" s="239">
        <f t="shared" ref="DPQ10" si="1578">DPQ9</f>
        <v>0</v>
      </c>
      <c r="DPS10" s="239">
        <f t="shared" ref="DPS10" si="1579">DPS9</f>
        <v>0</v>
      </c>
      <c r="DPU10" s="239">
        <f t="shared" ref="DPU10" si="1580">DPU9</f>
        <v>0</v>
      </c>
      <c r="DPW10" s="239">
        <f t="shared" ref="DPW10" si="1581">DPW9</f>
        <v>0</v>
      </c>
      <c r="DPY10" s="239">
        <f t="shared" ref="DPY10" si="1582">DPY9</f>
        <v>0</v>
      </c>
      <c r="DQA10" s="239">
        <f t="shared" ref="DQA10" si="1583">DQA9</f>
        <v>0</v>
      </c>
      <c r="DQC10" s="239">
        <f t="shared" ref="DQC10" si="1584">DQC9</f>
        <v>0</v>
      </c>
      <c r="DQE10" s="239">
        <f t="shared" ref="DQE10" si="1585">DQE9</f>
        <v>0</v>
      </c>
      <c r="DQG10" s="239">
        <f t="shared" ref="DQG10" si="1586">DQG9</f>
        <v>0</v>
      </c>
      <c r="DQI10" s="239">
        <f t="shared" ref="DQI10" si="1587">DQI9</f>
        <v>0</v>
      </c>
      <c r="DQK10" s="239">
        <f t="shared" ref="DQK10" si="1588">DQK9</f>
        <v>0</v>
      </c>
      <c r="DQM10" s="239">
        <f t="shared" ref="DQM10" si="1589">DQM9</f>
        <v>0</v>
      </c>
      <c r="DQO10" s="239">
        <f t="shared" ref="DQO10" si="1590">DQO9</f>
        <v>0</v>
      </c>
      <c r="DQQ10" s="239">
        <f t="shared" ref="DQQ10" si="1591">DQQ9</f>
        <v>0</v>
      </c>
      <c r="DQS10" s="239">
        <f t="shared" ref="DQS10" si="1592">DQS9</f>
        <v>0</v>
      </c>
      <c r="DQU10" s="239">
        <f t="shared" ref="DQU10" si="1593">DQU9</f>
        <v>0</v>
      </c>
      <c r="DQW10" s="239">
        <f t="shared" ref="DQW10" si="1594">DQW9</f>
        <v>0</v>
      </c>
      <c r="DQY10" s="239">
        <f t="shared" ref="DQY10" si="1595">DQY9</f>
        <v>0</v>
      </c>
      <c r="DRA10" s="239">
        <f t="shared" ref="DRA10" si="1596">DRA9</f>
        <v>0</v>
      </c>
      <c r="DRC10" s="239">
        <f t="shared" ref="DRC10" si="1597">DRC9</f>
        <v>0</v>
      </c>
      <c r="DRE10" s="239">
        <f t="shared" ref="DRE10" si="1598">DRE9</f>
        <v>0</v>
      </c>
      <c r="DRG10" s="239">
        <f t="shared" ref="DRG10" si="1599">DRG9</f>
        <v>0</v>
      </c>
      <c r="DRI10" s="239">
        <f t="shared" ref="DRI10" si="1600">DRI9</f>
        <v>0</v>
      </c>
      <c r="DRK10" s="239">
        <f t="shared" ref="DRK10" si="1601">DRK9</f>
        <v>0</v>
      </c>
      <c r="DRM10" s="239">
        <f t="shared" ref="DRM10" si="1602">DRM9</f>
        <v>0</v>
      </c>
      <c r="DRO10" s="239">
        <f t="shared" ref="DRO10" si="1603">DRO9</f>
        <v>0</v>
      </c>
      <c r="DRQ10" s="239">
        <f t="shared" ref="DRQ10" si="1604">DRQ9</f>
        <v>0</v>
      </c>
      <c r="DRS10" s="239">
        <f t="shared" ref="DRS10" si="1605">DRS9</f>
        <v>0</v>
      </c>
      <c r="DRU10" s="239">
        <f t="shared" ref="DRU10" si="1606">DRU9</f>
        <v>0</v>
      </c>
      <c r="DRW10" s="239">
        <f t="shared" ref="DRW10" si="1607">DRW9</f>
        <v>0</v>
      </c>
      <c r="DRY10" s="239">
        <f t="shared" ref="DRY10" si="1608">DRY9</f>
        <v>0</v>
      </c>
      <c r="DSA10" s="239">
        <f t="shared" ref="DSA10" si="1609">DSA9</f>
        <v>0</v>
      </c>
      <c r="DSC10" s="239">
        <f t="shared" ref="DSC10" si="1610">DSC9</f>
        <v>0</v>
      </c>
      <c r="DSE10" s="239">
        <f t="shared" ref="DSE10" si="1611">DSE9</f>
        <v>0</v>
      </c>
      <c r="DSG10" s="239">
        <f t="shared" ref="DSG10" si="1612">DSG9</f>
        <v>0</v>
      </c>
      <c r="DSI10" s="239">
        <f t="shared" ref="DSI10" si="1613">DSI9</f>
        <v>0</v>
      </c>
      <c r="DSK10" s="239">
        <f t="shared" ref="DSK10" si="1614">DSK9</f>
        <v>0</v>
      </c>
      <c r="DSM10" s="239">
        <f t="shared" ref="DSM10" si="1615">DSM9</f>
        <v>0</v>
      </c>
      <c r="DSO10" s="239">
        <f t="shared" ref="DSO10" si="1616">DSO9</f>
        <v>0</v>
      </c>
      <c r="DSQ10" s="239">
        <f t="shared" ref="DSQ10" si="1617">DSQ9</f>
        <v>0</v>
      </c>
      <c r="DSS10" s="239">
        <f t="shared" ref="DSS10" si="1618">DSS9</f>
        <v>0</v>
      </c>
      <c r="DSU10" s="239">
        <f t="shared" ref="DSU10" si="1619">DSU9</f>
        <v>0</v>
      </c>
      <c r="DSW10" s="239">
        <f t="shared" ref="DSW10" si="1620">DSW9</f>
        <v>0</v>
      </c>
      <c r="DSY10" s="239">
        <f t="shared" ref="DSY10" si="1621">DSY9</f>
        <v>0</v>
      </c>
      <c r="DTA10" s="239">
        <f t="shared" ref="DTA10" si="1622">DTA9</f>
        <v>0</v>
      </c>
      <c r="DTC10" s="239">
        <f t="shared" ref="DTC10" si="1623">DTC9</f>
        <v>0</v>
      </c>
      <c r="DTE10" s="239">
        <f t="shared" ref="DTE10" si="1624">DTE9</f>
        <v>0</v>
      </c>
      <c r="DTG10" s="239">
        <f t="shared" ref="DTG10" si="1625">DTG9</f>
        <v>0</v>
      </c>
      <c r="DTI10" s="239">
        <f t="shared" ref="DTI10" si="1626">DTI9</f>
        <v>0</v>
      </c>
      <c r="DTK10" s="239">
        <f t="shared" ref="DTK10" si="1627">DTK9</f>
        <v>0</v>
      </c>
      <c r="DTM10" s="239">
        <f t="shared" ref="DTM10" si="1628">DTM9</f>
        <v>0</v>
      </c>
      <c r="DTO10" s="239">
        <f t="shared" ref="DTO10" si="1629">DTO9</f>
        <v>0</v>
      </c>
      <c r="DTQ10" s="239">
        <f t="shared" ref="DTQ10" si="1630">DTQ9</f>
        <v>0</v>
      </c>
      <c r="DTS10" s="239">
        <f t="shared" ref="DTS10" si="1631">DTS9</f>
        <v>0</v>
      </c>
      <c r="DTU10" s="239">
        <f t="shared" ref="DTU10" si="1632">DTU9</f>
        <v>0</v>
      </c>
      <c r="DTW10" s="239">
        <f t="shared" ref="DTW10" si="1633">DTW9</f>
        <v>0</v>
      </c>
      <c r="DTY10" s="239">
        <f t="shared" ref="DTY10" si="1634">DTY9</f>
        <v>0</v>
      </c>
      <c r="DUA10" s="239">
        <f t="shared" ref="DUA10" si="1635">DUA9</f>
        <v>0</v>
      </c>
      <c r="DUC10" s="239">
        <f t="shared" ref="DUC10" si="1636">DUC9</f>
        <v>0</v>
      </c>
      <c r="DUE10" s="239">
        <f t="shared" ref="DUE10" si="1637">DUE9</f>
        <v>0</v>
      </c>
      <c r="DUG10" s="239">
        <f t="shared" ref="DUG10" si="1638">DUG9</f>
        <v>0</v>
      </c>
      <c r="DUI10" s="239">
        <f t="shared" ref="DUI10" si="1639">DUI9</f>
        <v>0</v>
      </c>
      <c r="DUK10" s="239">
        <f t="shared" ref="DUK10" si="1640">DUK9</f>
        <v>0</v>
      </c>
      <c r="DUM10" s="239">
        <f t="shared" ref="DUM10" si="1641">DUM9</f>
        <v>0</v>
      </c>
      <c r="DUO10" s="239">
        <f t="shared" ref="DUO10" si="1642">DUO9</f>
        <v>0</v>
      </c>
      <c r="DUQ10" s="239">
        <f t="shared" ref="DUQ10" si="1643">DUQ9</f>
        <v>0</v>
      </c>
      <c r="DUS10" s="239">
        <f t="shared" ref="DUS10" si="1644">DUS9</f>
        <v>0</v>
      </c>
      <c r="DUU10" s="239">
        <f t="shared" ref="DUU10" si="1645">DUU9</f>
        <v>0</v>
      </c>
      <c r="DUW10" s="239">
        <f t="shared" ref="DUW10" si="1646">DUW9</f>
        <v>0</v>
      </c>
      <c r="DUY10" s="239">
        <f t="shared" ref="DUY10" si="1647">DUY9</f>
        <v>0</v>
      </c>
      <c r="DVA10" s="239">
        <f t="shared" ref="DVA10" si="1648">DVA9</f>
        <v>0</v>
      </c>
      <c r="DVC10" s="239">
        <f t="shared" ref="DVC10" si="1649">DVC9</f>
        <v>0</v>
      </c>
      <c r="DVE10" s="239">
        <f t="shared" ref="DVE10" si="1650">DVE9</f>
        <v>0</v>
      </c>
      <c r="DVG10" s="239">
        <f t="shared" ref="DVG10" si="1651">DVG9</f>
        <v>0</v>
      </c>
      <c r="DVI10" s="239">
        <f t="shared" ref="DVI10" si="1652">DVI9</f>
        <v>0</v>
      </c>
      <c r="DVK10" s="239">
        <f t="shared" ref="DVK10" si="1653">DVK9</f>
        <v>0</v>
      </c>
      <c r="DVM10" s="239">
        <f t="shared" ref="DVM10" si="1654">DVM9</f>
        <v>0</v>
      </c>
      <c r="DVO10" s="239">
        <f t="shared" ref="DVO10" si="1655">DVO9</f>
        <v>0</v>
      </c>
      <c r="DVQ10" s="239">
        <f t="shared" ref="DVQ10" si="1656">DVQ9</f>
        <v>0</v>
      </c>
      <c r="DVS10" s="239">
        <f t="shared" ref="DVS10" si="1657">DVS9</f>
        <v>0</v>
      </c>
      <c r="DVU10" s="239">
        <f t="shared" ref="DVU10" si="1658">DVU9</f>
        <v>0</v>
      </c>
      <c r="DVW10" s="239">
        <f t="shared" ref="DVW10" si="1659">DVW9</f>
        <v>0</v>
      </c>
      <c r="DVY10" s="239">
        <f t="shared" ref="DVY10" si="1660">DVY9</f>
        <v>0</v>
      </c>
      <c r="DWA10" s="239">
        <f t="shared" ref="DWA10" si="1661">DWA9</f>
        <v>0</v>
      </c>
      <c r="DWC10" s="239">
        <f t="shared" ref="DWC10" si="1662">DWC9</f>
        <v>0</v>
      </c>
      <c r="DWE10" s="239">
        <f t="shared" ref="DWE10" si="1663">DWE9</f>
        <v>0</v>
      </c>
      <c r="DWG10" s="239">
        <f t="shared" ref="DWG10" si="1664">DWG9</f>
        <v>0</v>
      </c>
      <c r="DWI10" s="239">
        <f t="shared" ref="DWI10" si="1665">DWI9</f>
        <v>0</v>
      </c>
      <c r="DWK10" s="239">
        <f t="shared" ref="DWK10" si="1666">DWK9</f>
        <v>0</v>
      </c>
      <c r="DWM10" s="239">
        <f t="shared" ref="DWM10" si="1667">DWM9</f>
        <v>0</v>
      </c>
      <c r="DWO10" s="239">
        <f t="shared" ref="DWO10" si="1668">DWO9</f>
        <v>0</v>
      </c>
      <c r="DWQ10" s="239">
        <f t="shared" ref="DWQ10" si="1669">DWQ9</f>
        <v>0</v>
      </c>
      <c r="DWS10" s="239">
        <f t="shared" ref="DWS10" si="1670">DWS9</f>
        <v>0</v>
      </c>
      <c r="DWU10" s="239">
        <f t="shared" ref="DWU10" si="1671">DWU9</f>
        <v>0</v>
      </c>
      <c r="DWW10" s="239">
        <f t="shared" ref="DWW10" si="1672">DWW9</f>
        <v>0</v>
      </c>
      <c r="DWY10" s="239">
        <f t="shared" ref="DWY10" si="1673">DWY9</f>
        <v>0</v>
      </c>
      <c r="DXA10" s="239">
        <f t="shared" ref="DXA10" si="1674">DXA9</f>
        <v>0</v>
      </c>
      <c r="DXC10" s="239">
        <f t="shared" ref="DXC10" si="1675">DXC9</f>
        <v>0</v>
      </c>
      <c r="DXE10" s="239">
        <f t="shared" ref="DXE10" si="1676">DXE9</f>
        <v>0</v>
      </c>
      <c r="DXG10" s="239">
        <f t="shared" ref="DXG10" si="1677">DXG9</f>
        <v>0</v>
      </c>
      <c r="DXI10" s="239">
        <f t="shared" ref="DXI10" si="1678">DXI9</f>
        <v>0</v>
      </c>
      <c r="DXK10" s="239">
        <f t="shared" ref="DXK10" si="1679">DXK9</f>
        <v>0</v>
      </c>
      <c r="DXM10" s="239">
        <f t="shared" ref="DXM10" si="1680">DXM9</f>
        <v>0</v>
      </c>
      <c r="DXO10" s="239">
        <f t="shared" ref="DXO10" si="1681">DXO9</f>
        <v>0</v>
      </c>
      <c r="DXQ10" s="239">
        <f t="shared" ref="DXQ10" si="1682">DXQ9</f>
        <v>0</v>
      </c>
      <c r="DXS10" s="239">
        <f t="shared" ref="DXS10" si="1683">DXS9</f>
        <v>0</v>
      </c>
      <c r="DXU10" s="239">
        <f t="shared" ref="DXU10" si="1684">DXU9</f>
        <v>0</v>
      </c>
      <c r="DXW10" s="239">
        <f t="shared" ref="DXW10" si="1685">DXW9</f>
        <v>0</v>
      </c>
      <c r="DXY10" s="239">
        <f t="shared" ref="DXY10" si="1686">DXY9</f>
        <v>0</v>
      </c>
      <c r="DYA10" s="239">
        <f t="shared" ref="DYA10" si="1687">DYA9</f>
        <v>0</v>
      </c>
      <c r="DYC10" s="239">
        <f t="shared" ref="DYC10" si="1688">DYC9</f>
        <v>0</v>
      </c>
      <c r="DYE10" s="239">
        <f t="shared" ref="DYE10" si="1689">DYE9</f>
        <v>0</v>
      </c>
      <c r="DYG10" s="239">
        <f t="shared" ref="DYG10" si="1690">DYG9</f>
        <v>0</v>
      </c>
      <c r="DYI10" s="239">
        <f t="shared" ref="DYI10" si="1691">DYI9</f>
        <v>0</v>
      </c>
      <c r="DYK10" s="239">
        <f t="shared" ref="DYK10" si="1692">DYK9</f>
        <v>0</v>
      </c>
      <c r="DYM10" s="239">
        <f t="shared" ref="DYM10" si="1693">DYM9</f>
        <v>0</v>
      </c>
      <c r="DYO10" s="239">
        <f t="shared" ref="DYO10" si="1694">DYO9</f>
        <v>0</v>
      </c>
      <c r="DYQ10" s="239">
        <f t="shared" ref="DYQ10" si="1695">DYQ9</f>
        <v>0</v>
      </c>
      <c r="DYS10" s="239">
        <f t="shared" ref="DYS10" si="1696">DYS9</f>
        <v>0</v>
      </c>
      <c r="DYU10" s="239">
        <f t="shared" ref="DYU10" si="1697">DYU9</f>
        <v>0</v>
      </c>
      <c r="DYW10" s="239">
        <f t="shared" ref="DYW10" si="1698">DYW9</f>
        <v>0</v>
      </c>
      <c r="DYY10" s="239">
        <f t="shared" ref="DYY10" si="1699">DYY9</f>
        <v>0</v>
      </c>
      <c r="DZA10" s="239">
        <f t="shared" ref="DZA10" si="1700">DZA9</f>
        <v>0</v>
      </c>
      <c r="DZC10" s="239">
        <f t="shared" ref="DZC10" si="1701">DZC9</f>
        <v>0</v>
      </c>
      <c r="DZE10" s="239">
        <f t="shared" ref="DZE10" si="1702">DZE9</f>
        <v>0</v>
      </c>
      <c r="DZG10" s="239">
        <f t="shared" ref="DZG10" si="1703">DZG9</f>
        <v>0</v>
      </c>
      <c r="DZI10" s="239">
        <f t="shared" ref="DZI10" si="1704">DZI9</f>
        <v>0</v>
      </c>
      <c r="DZK10" s="239">
        <f t="shared" ref="DZK10" si="1705">DZK9</f>
        <v>0</v>
      </c>
      <c r="DZM10" s="239">
        <f t="shared" ref="DZM10" si="1706">DZM9</f>
        <v>0</v>
      </c>
      <c r="DZO10" s="239">
        <f t="shared" ref="DZO10" si="1707">DZO9</f>
        <v>0</v>
      </c>
      <c r="DZQ10" s="239">
        <f t="shared" ref="DZQ10" si="1708">DZQ9</f>
        <v>0</v>
      </c>
      <c r="DZS10" s="239">
        <f t="shared" ref="DZS10" si="1709">DZS9</f>
        <v>0</v>
      </c>
      <c r="DZU10" s="239">
        <f t="shared" ref="DZU10" si="1710">DZU9</f>
        <v>0</v>
      </c>
      <c r="DZW10" s="239">
        <f t="shared" ref="DZW10" si="1711">DZW9</f>
        <v>0</v>
      </c>
      <c r="DZY10" s="239">
        <f t="shared" ref="DZY10" si="1712">DZY9</f>
        <v>0</v>
      </c>
      <c r="EAA10" s="239">
        <f t="shared" ref="EAA10" si="1713">EAA9</f>
        <v>0</v>
      </c>
      <c r="EAC10" s="239">
        <f t="shared" ref="EAC10" si="1714">EAC9</f>
        <v>0</v>
      </c>
      <c r="EAE10" s="239">
        <f t="shared" ref="EAE10" si="1715">EAE9</f>
        <v>0</v>
      </c>
      <c r="EAG10" s="239">
        <f t="shared" ref="EAG10" si="1716">EAG9</f>
        <v>0</v>
      </c>
      <c r="EAI10" s="239">
        <f t="shared" ref="EAI10" si="1717">EAI9</f>
        <v>0</v>
      </c>
      <c r="EAK10" s="239">
        <f t="shared" ref="EAK10" si="1718">EAK9</f>
        <v>0</v>
      </c>
      <c r="EAM10" s="239">
        <f t="shared" ref="EAM10" si="1719">EAM9</f>
        <v>0</v>
      </c>
      <c r="EAO10" s="239">
        <f t="shared" ref="EAO10" si="1720">EAO9</f>
        <v>0</v>
      </c>
      <c r="EAQ10" s="239">
        <f t="shared" ref="EAQ10" si="1721">EAQ9</f>
        <v>0</v>
      </c>
      <c r="EAS10" s="239">
        <f t="shared" ref="EAS10" si="1722">EAS9</f>
        <v>0</v>
      </c>
      <c r="EAU10" s="239">
        <f t="shared" ref="EAU10" si="1723">EAU9</f>
        <v>0</v>
      </c>
      <c r="EAW10" s="239">
        <f t="shared" ref="EAW10" si="1724">EAW9</f>
        <v>0</v>
      </c>
      <c r="EAY10" s="239">
        <f t="shared" ref="EAY10" si="1725">EAY9</f>
        <v>0</v>
      </c>
      <c r="EBA10" s="239">
        <f t="shared" ref="EBA10" si="1726">EBA9</f>
        <v>0</v>
      </c>
      <c r="EBC10" s="239">
        <f t="shared" ref="EBC10" si="1727">EBC9</f>
        <v>0</v>
      </c>
      <c r="EBE10" s="239">
        <f t="shared" ref="EBE10" si="1728">EBE9</f>
        <v>0</v>
      </c>
      <c r="EBG10" s="239">
        <f t="shared" ref="EBG10" si="1729">EBG9</f>
        <v>0</v>
      </c>
      <c r="EBI10" s="239">
        <f t="shared" ref="EBI10" si="1730">EBI9</f>
        <v>0</v>
      </c>
      <c r="EBK10" s="239">
        <f t="shared" ref="EBK10" si="1731">EBK9</f>
        <v>0</v>
      </c>
      <c r="EBM10" s="239">
        <f t="shared" ref="EBM10" si="1732">EBM9</f>
        <v>0</v>
      </c>
      <c r="EBO10" s="239">
        <f t="shared" ref="EBO10" si="1733">EBO9</f>
        <v>0</v>
      </c>
      <c r="EBQ10" s="239">
        <f t="shared" ref="EBQ10" si="1734">EBQ9</f>
        <v>0</v>
      </c>
      <c r="EBS10" s="239">
        <f t="shared" ref="EBS10" si="1735">EBS9</f>
        <v>0</v>
      </c>
      <c r="EBU10" s="239">
        <f t="shared" ref="EBU10" si="1736">EBU9</f>
        <v>0</v>
      </c>
      <c r="EBW10" s="239">
        <f t="shared" ref="EBW10" si="1737">EBW9</f>
        <v>0</v>
      </c>
      <c r="EBY10" s="239">
        <f t="shared" ref="EBY10" si="1738">EBY9</f>
        <v>0</v>
      </c>
      <c r="ECA10" s="239">
        <f t="shared" ref="ECA10" si="1739">ECA9</f>
        <v>0</v>
      </c>
      <c r="ECC10" s="239">
        <f t="shared" ref="ECC10" si="1740">ECC9</f>
        <v>0</v>
      </c>
      <c r="ECE10" s="239">
        <f t="shared" ref="ECE10" si="1741">ECE9</f>
        <v>0</v>
      </c>
      <c r="ECG10" s="239">
        <f t="shared" ref="ECG10" si="1742">ECG9</f>
        <v>0</v>
      </c>
      <c r="ECI10" s="239">
        <f t="shared" ref="ECI10" si="1743">ECI9</f>
        <v>0</v>
      </c>
      <c r="ECK10" s="239">
        <f t="shared" ref="ECK10" si="1744">ECK9</f>
        <v>0</v>
      </c>
      <c r="ECM10" s="239">
        <f t="shared" ref="ECM10" si="1745">ECM9</f>
        <v>0</v>
      </c>
      <c r="ECO10" s="239">
        <f t="shared" ref="ECO10" si="1746">ECO9</f>
        <v>0</v>
      </c>
      <c r="ECQ10" s="239">
        <f t="shared" ref="ECQ10" si="1747">ECQ9</f>
        <v>0</v>
      </c>
      <c r="ECS10" s="239">
        <f t="shared" ref="ECS10" si="1748">ECS9</f>
        <v>0</v>
      </c>
      <c r="ECU10" s="239">
        <f t="shared" ref="ECU10" si="1749">ECU9</f>
        <v>0</v>
      </c>
      <c r="ECW10" s="239">
        <f t="shared" ref="ECW10" si="1750">ECW9</f>
        <v>0</v>
      </c>
      <c r="ECY10" s="239">
        <f t="shared" ref="ECY10" si="1751">ECY9</f>
        <v>0</v>
      </c>
      <c r="EDA10" s="239">
        <f t="shared" ref="EDA10" si="1752">EDA9</f>
        <v>0</v>
      </c>
      <c r="EDC10" s="239">
        <f t="shared" ref="EDC10" si="1753">EDC9</f>
        <v>0</v>
      </c>
      <c r="EDE10" s="239">
        <f t="shared" ref="EDE10" si="1754">EDE9</f>
        <v>0</v>
      </c>
      <c r="EDG10" s="239">
        <f t="shared" ref="EDG10" si="1755">EDG9</f>
        <v>0</v>
      </c>
      <c r="EDI10" s="239">
        <f t="shared" ref="EDI10" si="1756">EDI9</f>
        <v>0</v>
      </c>
      <c r="EDK10" s="239">
        <f t="shared" ref="EDK10" si="1757">EDK9</f>
        <v>0</v>
      </c>
      <c r="EDM10" s="239">
        <f t="shared" ref="EDM10" si="1758">EDM9</f>
        <v>0</v>
      </c>
      <c r="EDO10" s="239">
        <f t="shared" ref="EDO10" si="1759">EDO9</f>
        <v>0</v>
      </c>
      <c r="EDQ10" s="239">
        <f t="shared" ref="EDQ10" si="1760">EDQ9</f>
        <v>0</v>
      </c>
      <c r="EDS10" s="239">
        <f t="shared" ref="EDS10" si="1761">EDS9</f>
        <v>0</v>
      </c>
      <c r="EDU10" s="239">
        <f t="shared" ref="EDU10" si="1762">EDU9</f>
        <v>0</v>
      </c>
      <c r="EDW10" s="239">
        <f t="shared" ref="EDW10" si="1763">EDW9</f>
        <v>0</v>
      </c>
      <c r="EDY10" s="239">
        <f t="shared" ref="EDY10" si="1764">EDY9</f>
        <v>0</v>
      </c>
      <c r="EEA10" s="239">
        <f t="shared" ref="EEA10" si="1765">EEA9</f>
        <v>0</v>
      </c>
      <c r="EEC10" s="239">
        <f t="shared" ref="EEC10" si="1766">EEC9</f>
        <v>0</v>
      </c>
      <c r="EEE10" s="239">
        <f t="shared" ref="EEE10" si="1767">EEE9</f>
        <v>0</v>
      </c>
      <c r="EEG10" s="239">
        <f t="shared" ref="EEG10" si="1768">EEG9</f>
        <v>0</v>
      </c>
      <c r="EEI10" s="239">
        <f t="shared" ref="EEI10" si="1769">EEI9</f>
        <v>0</v>
      </c>
      <c r="EEK10" s="239">
        <f t="shared" ref="EEK10" si="1770">EEK9</f>
        <v>0</v>
      </c>
      <c r="EEM10" s="239">
        <f t="shared" ref="EEM10" si="1771">EEM9</f>
        <v>0</v>
      </c>
      <c r="EEO10" s="239">
        <f t="shared" ref="EEO10" si="1772">EEO9</f>
        <v>0</v>
      </c>
      <c r="EEQ10" s="239">
        <f t="shared" ref="EEQ10" si="1773">EEQ9</f>
        <v>0</v>
      </c>
      <c r="EES10" s="239">
        <f t="shared" ref="EES10" si="1774">EES9</f>
        <v>0</v>
      </c>
      <c r="EEU10" s="239">
        <f t="shared" ref="EEU10" si="1775">EEU9</f>
        <v>0</v>
      </c>
      <c r="EEW10" s="239">
        <f t="shared" ref="EEW10" si="1776">EEW9</f>
        <v>0</v>
      </c>
      <c r="EEY10" s="239">
        <f t="shared" ref="EEY10" si="1777">EEY9</f>
        <v>0</v>
      </c>
      <c r="EFA10" s="239">
        <f t="shared" ref="EFA10" si="1778">EFA9</f>
        <v>0</v>
      </c>
      <c r="EFC10" s="239">
        <f t="shared" ref="EFC10" si="1779">EFC9</f>
        <v>0</v>
      </c>
      <c r="EFE10" s="239">
        <f t="shared" ref="EFE10" si="1780">EFE9</f>
        <v>0</v>
      </c>
      <c r="EFG10" s="239">
        <f t="shared" ref="EFG10" si="1781">EFG9</f>
        <v>0</v>
      </c>
      <c r="EFI10" s="239">
        <f t="shared" ref="EFI10" si="1782">EFI9</f>
        <v>0</v>
      </c>
      <c r="EFK10" s="239">
        <f t="shared" ref="EFK10" si="1783">EFK9</f>
        <v>0</v>
      </c>
      <c r="EFM10" s="239">
        <f t="shared" ref="EFM10" si="1784">EFM9</f>
        <v>0</v>
      </c>
      <c r="EFO10" s="239">
        <f t="shared" ref="EFO10" si="1785">EFO9</f>
        <v>0</v>
      </c>
      <c r="EFQ10" s="239">
        <f t="shared" ref="EFQ10" si="1786">EFQ9</f>
        <v>0</v>
      </c>
      <c r="EFS10" s="239">
        <f t="shared" ref="EFS10" si="1787">EFS9</f>
        <v>0</v>
      </c>
      <c r="EFU10" s="239">
        <f t="shared" ref="EFU10" si="1788">EFU9</f>
        <v>0</v>
      </c>
      <c r="EFW10" s="239">
        <f t="shared" ref="EFW10" si="1789">EFW9</f>
        <v>0</v>
      </c>
      <c r="EFY10" s="239">
        <f t="shared" ref="EFY10" si="1790">EFY9</f>
        <v>0</v>
      </c>
      <c r="EGA10" s="239">
        <f t="shared" ref="EGA10" si="1791">EGA9</f>
        <v>0</v>
      </c>
      <c r="EGC10" s="239">
        <f t="shared" ref="EGC10" si="1792">EGC9</f>
        <v>0</v>
      </c>
      <c r="EGE10" s="239">
        <f t="shared" ref="EGE10" si="1793">EGE9</f>
        <v>0</v>
      </c>
      <c r="EGG10" s="239">
        <f t="shared" ref="EGG10" si="1794">EGG9</f>
        <v>0</v>
      </c>
      <c r="EGI10" s="239">
        <f t="shared" ref="EGI10" si="1795">EGI9</f>
        <v>0</v>
      </c>
      <c r="EGK10" s="239">
        <f t="shared" ref="EGK10" si="1796">EGK9</f>
        <v>0</v>
      </c>
      <c r="EGM10" s="239">
        <f t="shared" ref="EGM10" si="1797">EGM9</f>
        <v>0</v>
      </c>
      <c r="EGO10" s="239">
        <f t="shared" ref="EGO10" si="1798">EGO9</f>
        <v>0</v>
      </c>
      <c r="EGQ10" s="239">
        <f t="shared" ref="EGQ10" si="1799">EGQ9</f>
        <v>0</v>
      </c>
      <c r="EGS10" s="239">
        <f t="shared" ref="EGS10" si="1800">EGS9</f>
        <v>0</v>
      </c>
      <c r="EGU10" s="239">
        <f t="shared" ref="EGU10" si="1801">EGU9</f>
        <v>0</v>
      </c>
      <c r="EGW10" s="239">
        <f t="shared" ref="EGW10" si="1802">EGW9</f>
        <v>0</v>
      </c>
      <c r="EGY10" s="239">
        <f t="shared" ref="EGY10" si="1803">EGY9</f>
        <v>0</v>
      </c>
      <c r="EHA10" s="239">
        <f t="shared" ref="EHA10" si="1804">EHA9</f>
        <v>0</v>
      </c>
      <c r="EHC10" s="239">
        <f t="shared" ref="EHC10" si="1805">EHC9</f>
        <v>0</v>
      </c>
      <c r="EHE10" s="239">
        <f t="shared" ref="EHE10" si="1806">EHE9</f>
        <v>0</v>
      </c>
      <c r="EHG10" s="239">
        <f t="shared" ref="EHG10" si="1807">EHG9</f>
        <v>0</v>
      </c>
      <c r="EHI10" s="239">
        <f t="shared" ref="EHI10" si="1808">EHI9</f>
        <v>0</v>
      </c>
      <c r="EHK10" s="239">
        <f t="shared" ref="EHK10" si="1809">EHK9</f>
        <v>0</v>
      </c>
      <c r="EHM10" s="239">
        <f t="shared" ref="EHM10" si="1810">EHM9</f>
        <v>0</v>
      </c>
      <c r="EHO10" s="239">
        <f t="shared" ref="EHO10" si="1811">EHO9</f>
        <v>0</v>
      </c>
      <c r="EHQ10" s="239">
        <f t="shared" ref="EHQ10" si="1812">EHQ9</f>
        <v>0</v>
      </c>
      <c r="EHS10" s="239">
        <f t="shared" ref="EHS10" si="1813">EHS9</f>
        <v>0</v>
      </c>
      <c r="EHU10" s="239">
        <f t="shared" ref="EHU10" si="1814">EHU9</f>
        <v>0</v>
      </c>
      <c r="EHW10" s="239">
        <f t="shared" ref="EHW10" si="1815">EHW9</f>
        <v>0</v>
      </c>
      <c r="EHY10" s="239">
        <f t="shared" ref="EHY10" si="1816">EHY9</f>
        <v>0</v>
      </c>
      <c r="EIA10" s="239">
        <f t="shared" ref="EIA10" si="1817">EIA9</f>
        <v>0</v>
      </c>
      <c r="EIC10" s="239">
        <f t="shared" ref="EIC10" si="1818">EIC9</f>
        <v>0</v>
      </c>
      <c r="EIE10" s="239">
        <f t="shared" ref="EIE10" si="1819">EIE9</f>
        <v>0</v>
      </c>
      <c r="EIG10" s="239">
        <f t="shared" ref="EIG10" si="1820">EIG9</f>
        <v>0</v>
      </c>
      <c r="EII10" s="239">
        <f t="shared" ref="EII10" si="1821">EII9</f>
        <v>0</v>
      </c>
      <c r="EIK10" s="239">
        <f t="shared" ref="EIK10" si="1822">EIK9</f>
        <v>0</v>
      </c>
      <c r="EIM10" s="239">
        <f t="shared" ref="EIM10" si="1823">EIM9</f>
        <v>0</v>
      </c>
      <c r="EIO10" s="239">
        <f t="shared" ref="EIO10" si="1824">EIO9</f>
        <v>0</v>
      </c>
      <c r="EIQ10" s="239">
        <f t="shared" ref="EIQ10" si="1825">EIQ9</f>
        <v>0</v>
      </c>
      <c r="EIS10" s="239">
        <f t="shared" ref="EIS10" si="1826">EIS9</f>
        <v>0</v>
      </c>
      <c r="EIU10" s="239">
        <f t="shared" ref="EIU10" si="1827">EIU9</f>
        <v>0</v>
      </c>
      <c r="EIW10" s="239">
        <f t="shared" ref="EIW10" si="1828">EIW9</f>
        <v>0</v>
      </c>
      <c r="EIY10" s="239">
        <f t="shared" ref="EIY10" si="1829">EIY9</f>
        <v>0</v>
      </c>
      <c r="EJA10" s="239">
        <f t="shared" ref="EJA10" si="1830">EJA9</f>
        <v>0</v>
      </c>
      <c r="EJC10" s="239">
        <f t="shared" ref="EJC10" si="1831">EJC9</f>
        <v>0</v>
      </c>
      <c r="EJE10" s="239">
        <f t="shared" ref="EJE10" si="1832">EJE9</f>
        <v>0</v>
      </c>
      <c r="EJG10" s="239">
        <f t="shared" ref="EJG10" si="1833">EJG9</f>
        <v>0</v>
      </c>
      <c r="EJI10" s="239">
        <f t="shared" ref="EJI10" si="1834">EJI9</f>
        <v>0</v>
      </c>
      <c r="EJK10" s="239">
        <f t="shared" ref="EJK10" si="1835">EJK9</f>
        <v>0</v>
      </c>
      <c r="EJM10" s="239">
        <f t="shared" ref="EJM10" si="1836">EJM9</f>
        <v>0</v>
      </c>
      <c r="EJO10" s="239">
        <f t="shared" ref="EJO10" si="1837">EJO9</f>
        <v>0</v>
      </c>
      <c r="EJQ10" s="239">
        <f t="shared" ref="EJQ10" si="1838">EJQ9</f>
        <v>0</v>
      </c>
      <c r="EJS10" s="239">
        <f t="shared" ref="EJS10" si="1839">EJS9</f>
        <v>0</v>
      </c>
      <c r="EJU10" s="239">
        <f t="shared" ref="EJU10" si="1840">EJU9</f>
        <v>0</v>
      </c>
      <c r="EJW10" s="239">
        <f t="shared" ref="EJW10" si="1841">EJW9</f>
        <v>0</v>
      </c>
      <c r="EJY10" s="239">
        <f t="shared" ref="EJY10" si="1842">EJY9</f>
        <v>0</v>
      </c>
      <c r="EKA10" s="239">
        <f t="shared" ref="EKA10" si="1843">EKA9</f>
        <v>0</v>
      </c>
      <c r="EKC10" s="239">
        <f t="shared" ref="EKC10" si="1844">EKC9</f>
        <v>0</v>
      </c>
      <c r="EKE10" s="239">
        <f t="shared" ref="EKE10" si="1845">EKE9</f>
        <v>0</v>
      </c>
      <c r="EKG10" s="239">
        <f t="shared" ref="EKG10" si="1846">EKG9</f>
        <v>0</v>
      </c>
      <c r="EKI10" s="239">
        <f t="shared" ref="EKI10" si="1847">EKI9</f>
        <v>0</v>
      </c>
      <c r="EKK10" s="239">
        <f t="shared" ref="EKK10" si="1848">EKK9</f>
        <v>0</v>
      </c>
      <c r="EKM10" s="239">
        <f t="shared" ref="EKM10" si="1849">EKM9</f>
        <v>0</v>
      </c>
      <c r="EKO10" s="239">
        <f t="shared" ref="EKO10" si="1850">EKO9</f>
        <v>0</v>
      </c>
      <c r="EKQ10" s="239">
        <f t="shared" ref="EKQ10" si="1851">EKQ9</f>
        <v>0</v>
      </c>
      <c r="EKS10" s="239">
        <f t="shared" ref="EKS10" si="1852">EKS9</f>
        <v>0</v>
      </c>
      <c r="EKU10" s="239">
        <f t="shared" ref="EKU10" si="1853">EKU9</f>
        <v>0</v>
      </c>
      <c r="EKW10" s="239">
        <f t="shared" ref="EKW10" si="1854">EKW9</f>
        <v>0</v>
      </c>
      <c r="EKY10" s="239">
        <f t="shared" ref="EKY10" si="1855">EKY9</f>
        <v>0</v>
      </c>
      <c r="ELA10" s="239">
        <f t="shared" ref="ELA10" si="1856">ELA9</f>
        <v>0</v>
      </c>
      <c r="ELC10" s="239">
        <f t="shared" ref="ELC10" si="1857">ELC9</f>
        <v>0</v>
      </c>
      <c r="ELE10" s="239">
        <f t="shared" ref="ELE10" si="1858">ELE9</f>
        <v>0</v>
      </c>
      <c r="ELG10" s="239">
        <f t="shared" ref="ELG10" si="1859">ELG9</f>
        <v>0</v>
      </c>
      <c r="ELI10" s="239">
        <f t="shared" ref="ELI10" si="1860">ELI9</f>
        <v>0</v>
      </c>
      <c r="ELK10" s="239">
        <f t="shared" ref="ELK10" si="1861">ELK9</f>
        <v>0</v>
      </c>
      <c r="ELM10" s="239">
        <f t="shared" ref="ELM10" si="1862">ELM9</f>
        <v>0</v>
      </c>
      <c r="ELO10" s="239">
        <f t="shared" ref="ELO10" si="1863">ELO9</f>
        <v>0</v>
      </c>
      <c r="ELQ10" s="239">
        <f t="shared" ref="ELQ10" si="1864">ELQ9</f>
        <v>0</v>
      </c>
      <c r="ELS10" s="239">
        <f t="shared" ref="ELS10" si="1865">ELS9</f>
        <v>0</v>
      </c>
      <c r="ELU10" s="239">
        <f t="shared" ref="ELU10" si="1866">ELU9</f>
        <v>0</v>
      </c>
      <c r="ELW10" s="239">
        <f t="shared" ref="ELW10" si="1867">ELW9</f>
        <v>0</v>
      </c>
      <c r="ELY10" s="239">
        <f t="shared" ref="ELY10" si="1868">ELY9</f>
        <v>0</v>
      </c>
      <c r="EMA10" s="239">
        <f t="shared" ref="EMA10" si="1869">EMA9</f>
        <v>0</v>
      </c>
      <c r="EMC10" s="239">
        <f t="shared" ref="EMC10" si="1870">EMC9</f>
        <v>0</v>
      </c>
      <c r="EME10" s="239">
        <f t="shared" ref="EME10" si="1871">EME9</f>
        <v>0</v>
      </c>
      <c r="EMG10" s="239">
        <f t="shared" ref="EMG10" si="1872">EMG9</f>
        <v>0</v>
      </c>
      <c r="EMI10" s="239">
        <f t="shared" ref="EMI10" si="1873">EMI9</f>
        <v>0</v>
      </c>
      <c r="EMK10" s="239">
        <f t="shared" ref="EMK10" si="1874">EMK9</f>
        <v>0</v>
      </c>
      <c r="EMM10" s="239">
        <f t="shared" ref="EMM10" si="1875">EMM9</f>
        <v>0</v>
      </c>
      <c r="EMO10" s="239">
        <f t="shared" ref="EMO10" si="1876">EMO9</f>
        <v>0</v>
      </c>
      <c r="EMQ10" s="239">
        <f t="shared" ref="EMQ10" si="1877">EMQ9</f>
        <v>0</v>
      </c>
      <c r="EMS10" s="239">
        <f t="shared" ref="EMS10" si="1878">EMS9</f>
        <v>0</v>
      </c>
      <c r="EMU10" s="239">
        <f t="shared" ref="EMU10" si="1879">EMU9</f>
        <v>0</v>
      </c>
      <c r="EMW10" s="239">
        <f t="shared" ref="EMW10" si="1880">EMW9</f>
        <v>0</v>
      </c>
      <c r="EMY10" s="239">
        <f t="shared" ref="EMY10" si="1881">EMY9</f>
        <v>0</v>
      </c>
      <c r="ENA10" s="239">
        <f t="shared" ref="ENA10" si="1882">ENA9</f>
        <v>0</v>
      </c>
      <c r="ENC10" s="239">
        <f t="shared" ref="ENC10" si="1883">ENC9</f>
        <v>0</v>
      </c>
      <c r="ENE10" s="239">
        <f t="shared" ref="ENE10" si="1884">ENE9</f>
        <v>0</v>
      </c>
      <c r="ENG10" s="239">
        <f t="shared" ref="ENG10" si="1885">ENG9</f>
        <v>0</v>
      </c>
      <c r="ENI10" s="239">
        <f t="shared" ref="ENI10" si="1886">ENI9</f>
        <v>0</v>
      </c>
      <c r="ENK10" s="239">
        <f t="shared" ref="ENK10" si="1887">ENK9</f>
        <v>0</v>
      </c>
      <c r="ENM10" s="239">
        <f t="shared" ref="ENM10" si="1888">ENM9</f>
        <v>0</v>
      </c>
      <c r="ENO10" s="239">
        <f t="shared" ref="ENO10" si="1889">ENO9</f>
        <v>0</v>
      </c>
      <c r="ENQ10" s="239">
        <f t="shared" ref="ENQ10" si="1890">ENQ9</f>
        <v>0</v>
      </c>
      <c r="ENS10" s="239">
        <f t="shared" ref="ENS10" si="1891">ENS9</f>
        <v>0</v>
      </c>
      <c r="ENU10" s="239">
        <f t="shared" ref="ENU10" si="1892">ENU9</f>
        <v>0</v>
      </c>
      <c r="ENW10" s="239">
        <f t="shared" ref="ENW10" si="1893">ENW9</f>
        <v>0</v>
      </c>
      <c r="ENY10" s="239">
        <f t="shared" ref="ENY10" si="1894">ENY9</f>
        <v>0</v>
      </c>
      <c r="EOA10" s="239">
        <f t="shared" ref="EOA10" si="1895">EOA9</f>
        <v>0</v>
      </c>
      <c r="EOC10" s="239">
        <f t="shared" ref="EOC10" si="1896">EOC9</f>
        <v>0</v>
      </c>
      <c r="EOE10" s="239">
        <f t="shared" ref="EOE10" si="1897">EOE9</f>
        <v>0</v>
      </c>
      <c r="EOG10" s="239">
        <f t="shared" ref="EOG10" si="1898">EOG9</f>
        <v>0</v>
      </c>
      <c r="EOI10" s="239">
        <f t="shared" ref="EOI10" si="1899">EOI9</f>
        <v>0</v>
      </c>
      <c r="EOK10" s="239">
        <f t="shared" ref="EOK10" si="1900">EOK9</f>
        <v>0</v>
      </c>
      <c r="EOM10" s="239">
        <f t="shared" ref="EOM10" si="1901">EOM9</f>
        <v>0</v>
      </c>
      <c r="EOO10" s="239">
        <f t="shared" ref="EOO10" si="1902">EOO9</f>
        <v>0</v>
      </c>
      <c r="EOQ10" s="239">
        <f t="shared" ref="EOQ10" si="1903">EOQ9</f>
        <v>0</v>
      </c>
      <c r="EOS10" s="239">
        <f t="shared" ref="EOS10" si="1904">EOS9</f>
        <v>0</v>
      </c>
      <c r="EOU10" s="239">
        <f t="shared" ref="EOU10" si="1905">EOU9</f>
        <v>0</v>
      </c>
      <c r="EOW10" s="239">
        <f t="shared" ref="EOW10" si="1906">EOW9</f>
        <v>0</v>
      </c>
      <c r="EOY10" s="239">
        <f t="shared" ref="EOY10" si="1907">EOY9</f>
        <v>0</v>
      </c>
      <c r="EPA10" s="239">
        <f t="shared" ref="EPA10" si="1908">EPA9</f>
        <v>0</v>
      </c>
      <c r="EPC10" s="239">
        <f t="shared" ref="EPC10" si="1909">EPC9</f>
        <v>0</v>
      </c>
      <c r="EPE10" s="239">
        <f t="shared" ref="EPE10" si="1910">EPE9</f>
        <v>0</v>
      </c>
      <c r="EPG10" s="239">
        <f t="shared" ref="EPG10" si="1911">EPG9</f>
        <v>0</v>
      </c>
      <c r="EPI10" s="239">
        <f t="shared" ref="EPI10" si="1912">EPI9</f>
        <v>0</v>
      </c>
      <c r="EPK10" s="239">
        <f t="shared" ref="EPK10" si="1913">EPK9</f>
        <v>0</v>
      </c>
      <c r="EPM10" s="239">
        <f t="shared" ref="EPM10" si="1914">EPM9</f>
        <v>0</v>
      </c>
      <c r="EPO10" s="239">
        <f t="shared" ref="EPO10" si="1915">EPO9</f>
        <v>0</v>
      </c>
      <c r="EPQ10" s="239">
        <f t="shared" ref="EPQ10" si="1916">EPQ9</f>
        <v>0</v>
      </c>
      <c r="EPS10" s="239">
        <f t="shared" ref="EPS10" si="1917">EPS9</f>
        <v>0</v>
      </c>
      <c r="EPU10" s="239">
        <f t="shared" ref="EPU10" si="1918">EPU9</f>
        <v>0</v>
      </c>
      <c r="EPW10" s="239">
        <f t="shared" ref="EPW10" si="1919">EPW9</f>
        <v>0</v>
      </c>
      <c r="EPY10" s="239">
        <f t="shared" ref="EPY10" si="1920">EPY9</f>
        <v>0</v>
      </c>
      <c r="EQA10" s="239">
        <f t="shared" ref="EQA10" si="1921">EQA9</f>
        <v>0</v>
      </c>
      <c r="EQC10" s="239">
        <f t="shared" ref="EQC10" si="1922">EQC9</f>
        <v>0</v>
      </c>
      <c r="EQE10" s="239">
        <f t="shared" ref="EQE10" si="1923">EQE9</f>
        <v>0</v>
      </c>
      <c r="EQG10" s="239">
        <f t="shared" ref="EQG10" si="1924">EQG9</f>
        <v>0</v>
      </c>
      <c r="EQI10" s="239">
        <f t="shared" ref="EQI10" si="1925">EQI9</f>
        <v>0</v>
      </c>
      <c r="EQK10" s="239">
        <f t="shared" ref="EQK10" si="1926">EQK9</f>
        <v>0</v>
      </c>
      <c r="EQM10" s="239">
        <f t="shared" ref="EQM10" si="1927">EQM9</f>
        <v>0</v>
      </c>
      <c r="EQO10" s="239">
        <f t="shared" ref="EQO10" si="1928">EQO9</f>
        <v>0</v>
      </c>
      <c r="EQQ10" s="239">
        <f t="shared" ref="EQQ10" si="1929">EQQ9</f>
        <v>0</v>
      </c>
      <c r="EQS10" s="239">
        <f t="shared" ref="EQS10" si="1930">EQS9</f>
        <v>0</v>
      </c>
      <c r="EQU10" s="239">
        <f t="shared" ref="EQU10" si="1931">EQU9</f>
        <v>0</v>
      </c>
      <c r="EQW10" s="239">
        <f t="shared" ref="EQW10" si="1932">EQW9</f>
        <v>0</v>
      </c>
      <c r="EQY10" s="239">
        <f t="shared" ref="EQY10" si="1933">EQY9</f>
        <v>0</v>
      </c>
      <c r="ERA10" s="239">
        <f t="shared" ref="ERA10" si="1934">ERA9</f>
        <v>0</v>
      </c>
      <c r="ERC10" s="239">
        <f t="shared" ref="ERC10" si="1935">ERC9</f>
        <v>0</v>
      </c>
      <c r="ERE10" s="239">
        <f t="shared" ref="ERE10" si="1936">ERE9</f>
        <v>0</v>
      </c>
      <c r="ERG10" s="239">
        <f t="shared" ref="ERG10" si="1937">ERG9</f>
        <v>0</v>
      </c>
      <c r="ERI10" s="239">
        <f t="shared" ref="ERI10" si="1938">ERI9</f>
        <v>0</v>
      </c>
      <c r="ERK10" s="239">
        <f t="shared" ref="ERK10" si="1939">ERK9</f>
        <v>0</v>
      </c>
      <c r="ERM10" s="239">
        <f t="shared" ref="ERM10" si="1940">ERM9</f>
        <v>0</v>
      </c>
      <c r="ERO10" s="239">
        <f t="shared" ref="ERO10" si="1941">ERO9</f>
        <v>0</v>
      </c>
      <c r="ERQ10" s="239">
        <f t="shared" ref="ERQ10" si="1942">ERQ9</f>
        <v>0</v>
      </c>
      <c r="ERS10" s="239">
        <f t="shared" ref="ERS10" si="1943">ERS9</f>
        <v>0</v>
      </c>
      <c r="ERU10" s="239">
        <f t="shared" ref="ERU10" si="1944">ERU9</f>
        <v>0</v>
      </c>
      <c r="ERW10" s="239">
        <f t="shared" ref="ERW10" si="1945">ERW9</f>
        <v>0</v>
      </c>
      <c r="ERY10" s="239">
        <f t="shared" ref="ERY10" si="1946">ERY9</f>
        <v>0</v>
      </c>
      <c r="ESA10" s="239">
        <f t="shared" ref="ESA10" si="1947">ESA9</f>
        <v>0</v>
      </c>
      <c r="ESC10" s="239">
        <f t="shared" ref="ESC10" si="1948">ESC9</f>
        <v>0</v>
      </c>
      <c r="ESE10" s="239">
        <f t="shared" ref="ESE10" si="1949">ESE9</f>
        <v>0</v>
      </c>
      <c r="ESG10" s="239">
        <f t="shared" ref="ESG10" si="1950">ESG9</f>
        <v>0</v>
      </c>
      <c r="ESI10" s="239">
        <f t="shared" ref="ESI10" si="1951">ESI9</f>
        <v>0</v>
      </c>
      <c r="ESK10" s="239">
        <f t="shared" ref="ESK10" si="1952">ESK9</f>
        <v>0</v>
      </c>
      <c r="ESM10" s="239">
        <f t="shared" ref="ESM10" si="1953">ESM9</f>
        <v>0</v>
      </c>
      <c r="ESO10" s="239">
        <f t="shared" ref="ESO10" si="1954">ESO9</f>
        <v>0</v>
      </c>
      <c r="ESQ10" s="239">
        <f t="shared" ref="ESQ10" si="1955">ESQ9</f>
        <v>0</v>
      </c>
      <c r="ESS10" s="239">
        <f t="shared" ref="ESS10" si="1956">ESS9</f>
        <v>0</v>
      </c>
      <c r="ESU10" s="239">
        <f t="shared" ref="ESU10" si="1957">ESU9</f>
        <v>0</v>
      </c>
      <c r="ESW10" s="239">
        <f t="shared" ref="ESW10" si="1958">ESW9</f>
        <v>0</v>
      </c>
      <c r="ESY10" s="239">
        <f t="shared" ref="ESY10" si="1959">ESY9</f>
        <v>0</v>
      </c>
      <c r="ETA10" s="239">
        <f t="shared" ref="ETA10" si="1960">ETA9</f>
        <v>0</v>
      </c>
      <c r="ETC10" s="239">
        <f t="shared" ref="ETC10" si="1961">ETC9</f>
        <v>0</v>
      </c>
      <c r="ETE10" s="239">
        <f t="shared" ref="ETE10" si="1962">ETE9</f>
        <v>0</v>
      </c>
      <c r="ETG10" s="239">
        <f t="shared" ref="ETG10" si="1963">ETG9</f>
        <v>0</v>
      </c>
      <c r="ETI10" s="239">
        <f t="shared" ref="ETI10" si="1964">ETI9</f>
        <v>0</v>
      </c>
      <c r="ETK10" s="239">
        <f t="shared" ref="ETK10" si="1965">ETK9</f>
        <v>0</v>
      </c>
      <c r="ETM10" s="239">
        <f t="shared" ref="ETM10" si="1966">ETM9</f>
        <v>0</v>
      </c>
      <c r="ETO10" s="239">
        <f t="shared" ref="ETO10" si="1967">ETO9</f>
        <v>0</v>
      </c>
      <c r="ETQ10" s="239">
        <f t="shared" ref="ETQ10" si="1968">ETQ9</f>
        <v>0</v>
      </c>
      <c r="ETS10" s="239">
        <f t="shared" ref="ETS10" si="1969">ETS9</f>
        <v>0</v>
      </c>
      <c r="ETU10" s="239">
        <f t="shared" ref="ETU10" si="1970">ETU9</f>
        <v>0</v>
      </c>
      <c r="ETW10" s="239">
        <f t="shared" ref="ETW10" si="1971">ETW9</f>
        <v>0</v>
      </c>
      <c r="ETY10" s="239">
        <f t="shared" ref="ETY10" si="1972">ETY9</f>
        <v>0</v>
      </c>
      <c r="EUA10" s="239">
        <f t="shared" ref="EUA10" si="1973">EUA9</f>
        <v>0</v>
      </c>
      <c r="EUC10" s="239">
        <f t="shared" ref="EUC10" si="1974">EUC9</f>
        <v>0</v>
      </c>
      <c r="EUE10" s="239">
        <f t="shared" ref="EUE10" si="1975">EUE9</f>
        <v>0</v>
      </c>
      <c r="EUG10" s="239">
        <f t="shared" ref="EUG10" si="1976">EUG9</f>
        <v>0</v>
      </c>
      <c r="EUI10" s="239">
        <f t="shared" ref="EUI10" si="1977">EUI9</f>
        <v>0</v>
      </c>
      <c r="EUK10" s="239">
        <f t="shared" ref="EUK10" si="1978">EUK9</f>
        <v>0</v>
      </c>
      <c r="EUM10" s="239">
        <f t="shared" ref="EUM10" si="1979">EUM9</f>
        <v>0</v>
      </c>
      <c r="EUO10" s="239">
        <f t="shared" ref="EUO10" si="1980">EUO9</f>
        <v>0</v>
      </c>
      <c r="EUQ10" s="239">
        <f t="shared" ref="EUQ10" si="1981">EUQ9</f>
        <v>0</v>
      </c>
      <c r="EUS10" s="239">
        <f t="shared" ref="EUS10" si="1982">EUS9</f>
        <v>0</v>
      </c>
      <c r="EUU10" s="239">
        <f t="shared" ref="EUU10" si="1983">EUU9</f>
        <v>0</v>
      </c>
      <c r="EUW10" s="239">
        <f t="shared" ref="EUW10" si="1984">EUW9</f>
        <v>0</v>
      </c>
      <c r="EUY10" s="239">
        <f t="shared" ref="EUY10" si="1985">EUY9</f>
        <v>0</v>
      </c>
      <c r="EVA10" s="239">
        <f t="shared" ref="EVA10" si="1986">EVA9</f>
        <v>0</v>
      </c>
      <c r="EVC10" s="239">
        <f t="shared" ref="EVC10" si="1987">EVC9</f>
        <v>0</v>
      </c>
      <c r="EVE10" s="239">
        <f t="shared" ref="EVE10" si="1988">EVE9</f>
        <v>0</v>
      </c>
      <c r="EVG10" s="239">
        <f t="shared" ref="EVG10" si="1989">EVG9</f>
        <v>0</v>
      </c>
      <c r="EVI10" s="239">
        <f t="shared" ref="EVI10" si="1990">EVI9</f>
        <v>0</v>
      </c>
      <c r="EVK10" s="239">
        <f t="shared" ref="EVK10" si="1991">EVK9</f>
        <v>0</v>
      </c>
      <c r="EVM10" s="239">
        <f t="shared" ref="EVM10" si="1992">EVM9</f>
        <v>0</v>
      </c>
      <c r="EVO10" s="239">
        <f t="shared" ref="EVO10" si="1993">EVO9</f>
        <v>0</v>
      </c>
      <c r="EVQ10" s="239">
        <f t="shared" ref="EVQ10" si="1994">EVQ9</f>
        <v>0</v>
      </c>
      <c r="EVS10" s="239">
        <f t="shared" ref="EVS10" si="1995">EVS9</f>
        <v>0</v>
      </c>
      <c r="EVU10" s="239">
        <f t="shared" ref="EVU10" si="1996">EVU9</f>
        <v>0</v>
      </c>
      <c r="EVW10" s="239">
        <f t="shared" ref="EVW10" si="1997">EVW9</f>
        <v>0</v>
      </c>
      <c r="EVY10" s="239">
        <f t="shared" ref="EVY10" si="1998">EVY9</f>
        <v>0</v>
      </c>
      <c r="EWA10" s="239">
        <f t="shared" ref="EWA10" si="1999">EWA9</f>
        <v>0</v>
      </c>
      <c r="EWC10" s="239">
        <f t="shared" ref="EWC10" si="2000">EWC9</f>
        <v>0</v>
      </c>
      <c r="EWE10" s="239">
        <f t="shared" ref="EWE10" si="2001">EWE9</f>
        <v>0</v>
      </c>
      <c r="EWG10" s="239">
        <f t="shared" ref="EWG10" si="2002">EWG9</f>
        <v>0</v>
      </c>
      <c r="EWI10" s="239">
        <f t="shared" ref="EWI10" si="2003">EWI9</f>
        <v>0</v>
      </c>
      <c r="EWK10" s="239">
        <f t="shared" ref="EWK10" si="2004">EWK9</f>
        <v>0</v>
      </c>
      <c r="EWM10" s="239">
        <f t="shared" ref="EWM10" si="2005">EWM9</f>
        <v>0</v>
      </c>
      <c r="EWO10" s="239">
        <f t="shared" ref="EWO10" si="2006">EWO9</f>
        <v>0</v>
      </c>
      <c r="EWQ10" s="239">
        <f t="shared" ref="EWQ10" si="2007">EWQ9</f>
        <v>0</v>
      </c>
      <c r="EWS10" s="239">
        <f t="shared" ref="EWS10" si="2008">EWS9</f>
        <v>0</v>
      </c>
      <c r="EWU10" s="239">
        <f t="shared" ref="EWU10" si="2009">EWU9</f>
        <v>0</v>
      </c>
      <c r="EWW10" s="239">
        <f t="shared" ref="EWW10" si="2010">EWW9</f>
        <v>0</v>
      </c>
      <c r="EWY10" s="239">
        <f t="shared" ref="EWY10" si="2011">EWY9</f>
        <v>0</v>
      </c>
      <c r="EXA10" s="239">
        <f t="shared" ref="EXA10" si="2012">EXA9</f>
        <v>0</v>
      </c>
      <c r="EXC10" s="239">
        <f t="shared" ref="EXC10" si="2013">EXC9</f>
        <v>0</v>
      </c>
      <c r="EXE10" s="239">
        <f t="shared" ref="EXE10" si="2014">EXE9</f>
        <v>0</v>
      </c>
      <c r="EXG10" s="239">
        <f t="shared" ref="EXG10" si="2015">EXG9</f>
        <v>0</v>
      </c>
      <c r="EXI10" s="239">
        <f t="shared" ref="EXI10" si="2016">EXI9</f>
        <v>0</v>
      </c>
      <c r="EXK10" s="239">
        <f t="shared" ref="EXK10" si="2017">EXK9</f>
        <v>0</v>
      </c>
      <c r="EXM10" s="239">
        <f t="shared" ref="EXM10" si="2018">EXM9</f>
        <v>0</v>
      </c>
      <c r="EXO10" s="239">
        <f t="shared" ref="EXO10" si="2019">EXO9</f>
        <v>0</v>
      </c>
      <c r="EXQ10" s="239">
        <f t="shared" ref="EXQ10" si="2020">EXQ9</f>
        <v>0</v>
      </c>
      <c r="EXS10" s="239">
        <f t="shared" ref="EXS10" si="2021">EXS9</f>
        <v>0</v>
      </c>
      <c r="EXU10" s="239">
        <f t="shared" ref="EXU10" si="2022">EXU9</f>
        <v>0</v>
      </c>
      <c r="EXW10" s="239">
        <f t="shared" ref="EXW10" si="2023">EXW9</f>
        <v>0</v>
      </c>
      <c r="EXY10" s="239">
        <f t="shared" ref="EXY10" si="2024">EXY9</f>
        <v>0</v>
      </c>
      <c r="EYA10" s="239">
        <f t="shared" ref="EYA10" si="2025">EYA9</f>
        <v>0</v>
      </c>
      <c r="EYC10" s="239">
        <f t="shared" ref="EYC10" si="2026">EYC9</f>
        <v>0</v>
      </c>
      <c r="EYE10" s="239">
        <f t="shared" ref="EYE10" si="2027">EYE9</f>
        <v>0</v>
      </c>
      <c r="EYG10" s="239">
        <f t="shared" ref="EYG10" si="2028">EYG9</f>
        <v>0</v>
      </c>
      <c r="EYI10" s="239">
        <f t="shared" ref="EYI10" si="2029">EYI9</f>
        <v>0</v>
      </c>
      <c r="EYK10" s="239">
        <f t="shared" ref="EYK10" si="2030">EYK9</f>
        <v>0</v>
      </c>
      <c r="EYM10" s="239">
        <f t="shared" ref="EYM10" si="2031">EYM9</f>
        <v>0</v>
      </c>
      <c r="EYO10" s="239">
        <f t="shared" ref="EYO10" si="2032">EYO9</f>
        <v>0</v>
      </c>
      <c r="EYQ10" s="239">
        <f t="shared" ref="EYQ10" si="2033">EYQ9</f>
        <v>0</v>
      </c>
      <c r="EYS10" s="239">
        <f t="shared" ref="EYS10" si="2034">EYS9</f>
        <v>0</v>
      </c>
      <c r="EYU10" s="239">
        <f t="shared" ref="EYU10" si="2035">EYU9</f>
        <v>0</v>
      </c>
      <c r="EYW10" s="239">
        <f t="shared" ref="EYW10" si="2036">EYW9</f>
        <v>0</v>
      </c>
      <c r="EYY10" s="239">
        <f t="shared" ref="EYY10" si="2037">EYY9</f>
        <v>0</v>
      </c>
      <c r="EZA10" s="239">
        <f t="shared" ref="EZA10" si="2038">EZA9</f>
        <v>0</v>
      </c>
      <c r="EZC10" s="239">
        <f t="shared" ref="EZC10" si="2039">EZC9</f>
        <v>0</v>
      </c>
      <c r="EZE10" s="239">
        <f t="shared" ref="EZE10" si="2040">EZE9</f>
        <v>0</v>
      </c>
      <c r="EZG10" s="239">
        <f t="shared" ref="EZG10" si="2041">EZG9</f>
        <v>0</v>
      </c>
      <c r="EZI10" s="239">
        <f t="shared" ref="EZI10" si="2042">EZI9</f>
        <v>0</v>
      </c>
      <c r="EZK10" s="239">
        <f t="shared" ref="EZK10" si="2043">EZK9</f>
        <v>0</v>
      </c>
      <c r="EZM10" s="239">
        <f t="shared" ref="EZM10" si="2044">EZM9</f>
        <v>0</v>
      </c>
      <c r="EZO10" s="239">
        <f t="shared" ref="EZO10" si="2045">EZO9</f>
        <v>0</v>
      </c>
      <c r="EZQ10" s="239">
        <f t="shared" ref="EZQ10" si="2046">EZQ9</f>
        <v>0</v>
      </c>
      <c r="EZS10" s="239">
        <f t="shared" ref="EZS10" si="2047">EZS9</f>
        <v>0</v>
      </c>
      <c r="EZU10" s="239">
        <f t="shared" ref="EZU10" si="2048">EZU9</f>
        <v>0</v>
      </c>
      <c r="EZW10" s="239">
        <f t="shared" ref="EZW10" si="2049">EZW9</f>
        <v>0</v>
      </c>
      <c r="EZY10" s="239">
        <f t="shared" ref="EZY10" si="2050">EZY9</f>
        <v>0</v>
      </c>
      <c r="FAA10" s="239">
        <f t="shared" ref="FAA10" si="2051">FAA9</f>
        <v>0</v>
      </c>
      <c r="FAC10" s="239">
        <f t="shared" ref="FAC10" si="2052">FAC9</f>
        <v>0</v>
      </c>
      <c r="FAE10" s="239">
        <f t="shared" ref="FAE10" si="2053">FAE9</f>
        <v>0</v>
      </c>
      <c r="FAG10" s="239">
        <f t="shared" ref="FAG10" si="2054">FAG9</f>
        <v>0</v>
      </c>
      <c r="FAI10" s="239">
        <f t="shared" ref="FAI10" si="2055">FAI9</f>
        <v>0</v>
      </c>
      <c r="FAK10" s="239">
        <f t="shared" ref="FAK10" si="2056">FAK9</f>
        <v>0</v>
      </c>
      <c r="FAM10" s="239">
        <f t="shared" ref="FAM10" si="2057">FAM9</f>
        <v>0</v>
      </c>
      <c r="FAO10" s="239">
        <f t="shared" ref="FAO10" si="2058">FAO9</f>
        <v>0</v>
      </c>
      <c r="FAQ10" s="239">
        <f t="shared" ref="FAQ10" si="2059">FAQ9</f>
        <v>0</v>
      </c>
      <c r="FAS10" s="239">
        <f t="shared" ref="FAS10" si="2060">FAS9</f>
        <v>0</v>
      </c>
      <c r="FAU10" s="239">
        <f t="shared" ref="FAU10" si="2061">FAU9</f>
        <v>0</v>
      </c>
      <c r="FAW10" s="239">
        <f t="shared" ref="FAW10" si="2062">FAW9</f>
        <v>0</v>
      </c>
      <c r="FAY10" s="239">
        <f t="shared" ref="FAY10" si="2063">FAY9</f>
        <v>0</v>
      </c>
      <c r="FBA10" s="239">
        <f t="shared" ref="FBA10" si="2064">FBA9</f>
        <v>0</v>
      </c>
      <c r="FBC10" s="239">
        <f t="shared" ref="FBC10" si="2065">FBC9</f>
        <v>0</v>
      </c>
      <c r="FBE10" s="239">
        <f t="shared" ref="FBE10" si="2066">FBE9</f>
        <v>0</v>
      </c>
      <c r="FBG10" s="239">
        <f t="shared" ref="FBG10" si="2067">FBG9</f>
        <v>0</v>
      </c>
      <c r="FBI10" s="239">
        <f t="shared" ref="FBI10" si="2068">FBI9</f>
        <v>0</v>
      </c>
      <c r="FBK10" s="239">
        <f t="shared" ref="FBK10" si="2069">FBK9</f>
        <v>0</v>
      </c>
      <c r="FBM10" s="239">
        <f t="shared" ref="FBM10" si="2070">FBM9</f>
        <v>0</v>
      </c>
      <c r="FBO10" s="239">
        <f t="shared" ref="FBO10" si="2071">FBO9</f>
        <v>0</v>
      </c>
      <c r="FBQ10" s="239">
        <f t="shared" ref="FBQ10" si="2072">FBQ9</f>
        <v>0</v>
      </c>
      <c r="FBS10" s="239">
        <f t="shared" ref="FBS10" si="2073">FBS9</f>
        <v>0</v>
      </c>
      <c r="FBU10" s="239">
        <f t="shared" ref="FBU10" si="2074">FBU9</f>
        <v>0</v>
      </c>
      <c r="FBW10" s="239">
        <f t="shared" ref="FBW10" si="2075">FBW9</f>
        <v>0</v>
      </c>
      <c r="FBY10" s="239">
        <f t="shared" ref="FBY10" si="2076">FBY9</f>
        <v>0</v>
      </c>
      <c r="FCA10" s="239">
        <f t="shared" ref="FCA10" si="2077">FCA9</f>
        <v>0</v>
      </c>
      <c r="FCC10" s="239">
        <f t="shared" ref="FCC10" si="2078">FCC9</f>
        <v>0</v>
      </c>
      <c r="FCE10" s="239">
        <f t="shared" ref="FCE10" si="2079">FCE9</f>
        <v>0</v>
      </c>
      <c r="FCG10" s="239">
        <f t="shared" ref="FCG10" si="2080">FCG9</f>
        <v>0</v>
      </c>
      <c r="FCI10" s="239">
        <f t="shared" ref="FCI10" si="2081">FCI9</f>
        <v>0</v>
      </c>
      <c r="FCK10" s="239">
        <f t="shared" ref="FCK10" si="2082">FCK9</f>
        <v>0</v>
      </c>
      <c r="FCM10" s="239">
        <f t="shared" ref="FCM10" si="2083">FCM9</f>
        <v>0</v>
      </c>
      <c r="FCO10" s="239">
        <f t="shared" ref="FCO10" si="2084">FCO9</f>
        <v>0</v>
      </c>
      <c r="FCQ10" s="239">
        <f t="shared" ref="FCQ10" si="2085">FCQ9</f>
        <v>0</v>
      </c>
      <c r="FCS10" s="239">
        <f t="shared" ref="FCS10" si="2086">FCS9</f>
        <v>0</v>
      </c>
      <c r="FCU10" s="239">
        <f t="shared" ref="FCU10" si="2087">FCU9</f>
        <v>0</v>
      </c>
      <c r="FCW10" s="239">
        <f t="shared" ref="FCW10" si="2088">FCW9</f>
        <v>0</v>
      </c>
      <c r="FCY10" s="239">
        <f t="shared" ref="FCY10" si="2089">FCY9</f>
        <v>0</v>
      </c>
      <c r="FDA10" s="239">
        <f t="shared" ref="FDA10" si="2090">FDA9</f>
        <v>0</v>
      </c>
      <c r="FDC10" s="239">
        <f t="shared" ref="FDC10" si="2091">FDC9</f>
        <v>0</v>
      </c>
      <c r="FDE10" s="239">
        <f t="shared" ref="FDE10" si="2092">FDE9</f>
        <v>0</v>
      </c>
      <c r="FDG10" s="239">
        <f t="shared" ref="FDG10" si="2093">FDG9</f>
        <v>0</v>
      </c>
      <c r="FDI10" s="239">
        <f t="shared" ref="FDI10" si="2094">FDI9</f>
        <v>0</v>
      </c>
      <c r="FDK10" s="239">
        <f t="shared" ref="FDK10" si="2095">FDK9</f>
        <v>0</v>
      </c>
      <c r="FDM10" s="239">
        <f t="shared" ref="FDM10" si="2096">FDM9</f>
        <v>0</v>
      </c>
      <c r="FDO10" s="239">
        <f t="shared" ref="FDO10" si="2097">FDO9</f>
        <v>0</v>
      </c>
      <c r="FDQ10" s="239">
        <f t="shared" ref="FDQ10" si="2098">FDQ9</f>
        <v>0</v>
      </c>
      <c r="FDS10" s="239">
        <f t="shared" ref="FDS10" si="2099">FDS9</f>
        <v>0</v>
      </c>
      <c r="FDU10" s="239">
        <f t="shared" ref="FDU10" si="2100">FDU9</f>
        <v>0</v>
      </c>
      <c r="FDW10" s="239">
        <f t="shared" ref="FDW10" si="2101">FDW9</f>
        <v>0</v>
      </c>
      <c r="FDY10" s="239">
        <f t="shared" ref="FDY10" si="2102">FDY9</f>
        <v>0</v>
      </c>
      <c r="FEA10" s="239">
        <f t="shared" ref="FEA10" si="2103">FEA9</f>
        <v>0</v>
      </c>
      <c r="FEC10" s="239">
        <f t="shared" ref="FEC10" si="2104">FEC9</f>
        <v>0</v>
      </c>
      <c r="FEE10" s="239">
        <f t="shared" ref="FEE10" si="2105">FEE9</f>
        <v>0</v>
      </c>
      <c r="FEG10" s="239">
        <f t="shared" ref="FEG10" si="2106">FEG9</f>
        <v>0</v>
      </c>
      <c r="FEI10" s="239">
        <f t="shared" ref="FEI10" si="2107">FEI9</f>
        <v>0</v>
      </c>
      <c r="FEK10" s="239">
        <f t="shared" ref="FEK10" si="2108">FEK9</f>
        <v>0</v>
      </c>
      <c r="FEM10" s="239">
        <f t="shared" ref="FEM10" si="2109">FEM9</f>
        <v>0</v>
      </c>
      <c r="FEO10" s="239">
        <f t="shared" ref="FEO10" si="2110">FEO9</f>
        <v>0</v>
      </c>
      <c r="FEQ10" s="239">
        <f t="shared" ref="FEQ10" si="2111">FEQ9</f>
        <v>0</v>
      </c>
      <c r="FES10" s="239">
        <f t="shared" ref="FES10" si="2112">FES9</f>
        <v>0</v>
      </c>
      <c r="FEU10" s="239">
        <f t="shared" ref="FEU10" si="2113">FEU9</f>
        <v>0</v>
      </c>
      <c r="FEW10" s="239">
        <f t="shared" ref="FEW10" si="2114">FEW9</f>
        <v>0</v>
      </c>
      <c r="FEY10" s="239">
        <f t="shared" ref="FEY10" si="2115">FEY9</f>
        <v>0</v>
      </c>
      <c r="FFA10" s="239">
        <f t="shared" ref="FFA10" si="2116">FFA9</f>
        <v>0</v>
      </c>
      <c r="FFC10" s="239">
        <f t="shared" ref="FFC10" si="2117">FFC9</f>
        <v>0</v>
      </c>
      <c r="FFE10" s="239">
        <f t="shared" ref="FFE10" si="2118">FFE9</f>
        <v>0</v>
      </c>
      <c r="FFG10" s="239">
        <f t="shared" ref="FFG10" si="2119">FFG9</f>
        <v>0</v>
      </c>
      <c r="FFI10" s="239">
        <f t="shared" ref="FFI10" si="2120">FFI9</f>
        <v>0</v>
      </c>
      <c r="FFK10" s="239">
        <f t="shared" ref="FFK10" si="2121">FFK9</f>
        <v>0</v>
      </c>
      <c r="FFM10" s="239">
        <f t="shared" ref="FFM10" si="2122">FFM9</f>
        <v>0</v>
      </c>
      <c r="FFO10" s="239">
        <f t="shared" ref="FFO10" si="2123">FFO9</f>
        <v>0</v>
      </c>
      <c r="FFQ10" s="239">
        <f t="shared" ref="FFQ10" si="2124">FFQ9</f>
        <v>0</v>
      </c>
      <c r="FFS10" s="239">
        <f t="shared" ref="FFS10" si="2125">FFS9</f>
        <v>0</v>
      </c>
      <c r="FFU10" s="239">
        <f t="shared" ref="FFU10" si="2126">FFU9</f>
        <v>0</v>
      </c>
      <c r="FFW10" s="239">
        <f t="shared" ref="FFW10" si="2127">FFW9</f>
        <v>0</v>
      </c>
      <c r="FFY10" s="239">
        <f t="shared" ref="FFY10" si="2128">FFY9</f>
        <v>0</v>
      </c>
      <c r="FGA10" s="239">
        <f t="shared" ref="FGA10" si="2129">FGA9</f>
        <v>0</v>
      </c>
      <c r="FGC10" s="239">
        <f t="shared" ref="FGC10" si="2130">FGC9</f>
        <v>0</v>
      </c>
      <c r="FGE10" s="239">
        <f t="shared" ref="FGE10" si="2131">FGE9</f>
        <v>0</v>
      </c>
      <c r="FGG10" s="239">
        <f t="shared" ref="FGG10" si="2132">FGG9</f>
        <v>0</v>
      </c>
      <c r="FGI10" s="239">
        <f t="shared" ref="FGI10" si="2133">FGI9</f>
        <v>0</v>
      </c>
      <c r="FGK10" s="239">
        <f t="shared" ref="FGK10" si="2134">FGK9</f>
        <v>0</v>
      </c>
      <c r="FGM10" s="239">
        <f t="shared" ref="FGM10" si="2135">FGM9</f>
        <v>0</v>
      </c>
      <c r="FGO10" s="239">
        <f t="shared" ref="FGO10" si="2136">FGO9</f>
        <v>0</v>
      </c>
      <c r="FGQ10" s="239">
        <f t="shared" ref="FGQ10" si="2137">FGQ9</f>
        <v>0</v>
      </c>
      <c r="FGS10" s="239">
        <f t="shared" ref="FGS10" si="2138">FGS9</f>
        <v>0</v>
      </c>
      <c r="FGU10" s="239">
        <f t="shared" ref="FGU10" si="2139">FGU9</f>
        <v>0</v>
      </c>
      <c r="FGW10" s="239">
        <f t="shared" ref="FGW10" si="2140">FGW9</f>
        <v>0</v>
      </c>
      <c r="FGY10" s="239">
        <f t="shared" ref="FGY10" si="2141">FGY9</f>
        <v>0</v>
      </c>
      <c r="FHA10" s="239">
        <f t="shared" ref="FHA10" si="2142">FHA9</f>
        <v>0</v>
      </c>
      <c r="FHC10" s="239">
        <f t="shared" ref="FHC10" si="2143">FHC9</f>
        <v>0</v>
      </c>
      <c r="FHE10" s="239">
        <f t="shared" ref="FHE10" si="2144">FHE9</f>
        <v>0</v>
      </c>
      <c r="FHG10" s="239">
        <f t="shared" ref="FHG10" si="2145">FHG9</f>
        <v>0</v>
      </c>
      <c r="FHI10" s="239">
        <f t="shared" ref="FHI10" si="2146">FHI9</f>
        <v>0</v>
      </c>
      <c r="FHK10" s="239">
        <f t="shared" ref="FHK10" si="2147">FHK9</f>
        <v>0</v>
      </c>
      <c r="FHM10" s="239">
        <f t="shared" ref="FHM10" si="2148">FHM9</f>
        <v>0</v>
      </c>
      <c r="FHO10" s="239">
        <f t="shared" ref="FHO10" si="2149">FHO9</f>
        <v>0</v>
      </c>
      <c r="FHQ10" s="239">
        <f t="shared" ref="FHQ10" si="2150">FHQ9</f>
        <v>0</v>
      </c>
      <c r="FHS10" s="239">
        <f t="shared" ref="FHS10" si="2151">FHS9</f>
        <v>0</v>
      </c>
      <c r="FHU10" s="239">
        <f t="shared" ref="FHU10" si="2152">FHU9</f>
        <v>0</v>
      </c>
      <c r="FHW10" s="239">
        <f t="shared" ref="FHW10" si="2153">FHW9</f>
        <v>0</v>
      </c>
      <c r="FHY10" s="239">
        <f t="shared" ref="FHY10" si="2154">FHY9</f>
        <v>0</v>
      </c>
      <c r="FIA10" s="239">
        <f t="shared" ref="FIA10" si="2155">FIA9</f>
        <v>0</v>
      </c>
      <c r="FIC10" s="239">
        <f t="shared" ref="FIC10" si="2156">FIC9</f>
        <v>0</v>
      </c>
      <c r="FIE10" s="239">
        <f t="shared" ref="FIE10" si="2157">FIE9</f>
        <v>0</v>
      </c>
      <c r="FIG10" s="239">
        <f t="shared" ref="FIG10" si="2158">FIG9</f>
        <v>0</v>
      </c>
      <c r="FII10" s="239">
        <f t="shared" ref="FII10" si="2159">FII9</f>
        <v>0</v>
      </c>
      <c r="FIK10" s="239">
        <f t="shared" ref="FIK10" si="2160">FIK9</f>
        <v>0</v>
      </c>
      <c r="FIM10" s="239">
        <f t="shared" ref="FIM10" si="2161">FIM9</f>
        <v>0</v>
      </c>
      <c r="FIO10" s="239">
        <f t="shared" ref="FIO10" si="2162">FIO9</f>
        <v>0</v>
      </c>
      <c r="FIQ10" s="239">
        <f t="shared" ref="FIQ10" si="2163">FIQ9</f>
        <v>0</v>
      </c>
      <c r="FIS10" s="239">
        <f t="shared" ref="FIS10" si="2164">FIS9</f>
        <v>0</v>
      </c>
      <c r="FIU10" s="239">
        <f t="shared" ref="FIU10" si="2165">FIU9</f>
        <v>0</v>
      </c>
      <c r="FIW10" s="239">
        <f t="shared" ref="FIW10" si="2166">FIW9</f>
        <v>0</v>
      </c>
      <c r="FIY10" s="239">
        <f t="shared" ref="FIY10" si="2167">FIY9</f>
        <v>0</v>
      </c>
      <c r="FJA10" s="239">
        <f t="shared" ref="FJA10" si="2168">FJA9</f>
        <v>0</v>
      </c>
      <c r="FJC10" s="239">
        <f t="shared" ref="FJC10" si="2169">FJC9</f>
        <v>0</v>
      </c>
      <c r="FJE10" s="239">
        <f t="shared" ref="FJE10" si="2170">FJE9</f>
        <v>0</v>
      </c>
      <c r="FJG10" s="239">
        <f t="shared" ref="FJG10" si="2171">FJG9</f>
        <v>0</v>
      </c>
      <c r="FJI10" s="239">
        <f t="shared" ref="FJI10" si="2172">FJI9</f>
        <v>0</v>
      </c>
      <c r="FJK10" s="239">
        <f t="shared" ref="FJK10" si="2173">FJK9</f>
        <v>0</v>
      </c>
      <c r="FJM10" s="239">
        <f t="shared" ref="FJM10" si="2174">FJM9</f>
        <v>0</v>
      </c>
      <c r="FJO10" s="239">
        <f t="shared" ref="FJO10" si="2175">FJO9</f>
        <v>0</v>
      </c>
      <c r="FJQ10" s="239">
        <f t="shared" ref="FJQ10" si="2176">FJQ9</f>
        <v>0</v>
      </c>
      <c r="FJS10" s="239">
        <f t="shared" ref="FJS10" si="2177">FJS9</f>
        <v>0</v>
      </c>
      <c r="FJU10" s="239">
        <f t="shared" ref="FJU10" si="2178">FJU9</f>
        <v>0</v>
      </c>
      <c r="FJW10" s="239">
        <f t="shared" ref="FJW10" si="2179">FJW9</f>
        <v>0</v>
      </c>
      <c r="FJY10" s="239">
        <f t="shared" ref="FJY10" si="2180">FJY9</f>
        <v>0</v>
      </c>
      <c r="FKA10" s="239">
        <f t="shared" ref="FKA10" si="2181">FKA9</f>
        <v>0</v>
      </c>
      <c r="FKC10" s="239">
        <f t="shared" ref="FKC10" si="2182">FKC9</f>
        <v>0</v>
      </c>
      <c r="FKE10" s="239">
        <f t="shared" ref="FKE10" si="2183">FKE9</f>
        <v>0</v>
      </c>
      <c r="FKG10" s="239">
        <f t="shared" ref="FKG10" si="2184">FKG9</f>
        <v>0</v>
      </c>
      <c r="FKI10" s="239">
        <f t="shared" ref="FKI10" si="2185">FKI9</f>
        <v>0</v>
      </c>
      <c r="FKK10" s="239">
        <f t="shared" ref="FKK10" si="2186">FKK9</f>
        <v>0</v>
      </c>
      <c r="FKM10" s="239">
        <f t="shared" ref="FKM10" si="2187">FKM9</f>
        <v>0</v>
      </c>
      <c r="FKO10" s="239">
        <f t="shared" ref="FKO10" si="2188">FKO9</f>
        <v>0</v>
      </c>
      <c r="FKQ10" s="239">
        <f t="shared" ref="FKQ10" si="2189">FKQ9</f>
        <v>0</v>
      </c>
      <c r="FKS10" s="239">
        <f t="shared" ref="FKS10" si="2190">FKS9</f>
        <v>0</v>
      </c>
      <c r="FKU10" s="239">
        <f t="shared" ref="FKU10" si="2191">FKU9</f>
        <v>0</v>
      </c>
      <c r="FKW10" s="239">
        <f t="shared" ref="FKW10" si="2192">FKW9</f>
        <v>0</v>
      </c>
      <c r="FKY10" s="239">
        <f t="shared" ref="FKY10" si="2193">FKY9</f>
        <v>0</v>
      </c>
      <c r="FLA10" s="239">
        <f t="shared" ref="FLA10" si="2194">FLA9</f>
        <v>0</v>
      </c>
      <c r="FLC10" s="239">
        <f t="shared" ref="FLC10" si="2195">FLC9</f>
        <v>0</v>
      </c>
      <c r="FLE10" s="239">
        <f t="shared" ref="FLE10" si="2196">FLE9</f>
        <v>0</v>
      </c>
      <c r="FLG10" s="239">
        <f t="shared" ref="FLG10" si="2197">FLG9</f>
        <v>0</v>
      </c>
      <c r="FLI10" s="239">
        <f t="shared" ref="FLI10" si="2198">FLI9</f>
        <v>0</v>
      </c>
      <c r="FLK10" s="239">
        <f t="shared" ref="FLK10" si="2199">FLK9</f>
        <v>0</v>
      </c>
      <c r="FLM10" s="239">
        <f t="shared" ref="FLM10" si="2200">FLM9</f>
        <v>0</v>
      </c>
      <c r="FLO10" s="239">
        <f t="shared" ref="FLO10" si="2201">FLO9</f>
        <v>0</v>
      </c>
      <c r="FLQ10" s="239">
        <f t="shared" ref="FLQ10" si="2202">FLQ9</f>
        <v>0</v>
      </c>
      <c r="FLS10" s="239">
        <f t="shared" ref="FLS10" si="2203">FLS9</f>
        <v>0</v>
      </c>
      <c r="FLU10" s="239">
        <f t="shared" ref="FLU10" si="2204">FLU9</f>
        <v>0</v>
      </c>
      <c r="FLW10" s="239">
        <f t="shared" ref="FLW10" si="2205">FLW9</f>
        <v>0</v>
      </c>
      <c r="FLY10" s="239">
        <f t="shared" ref="FLY10" si="2206">FLY9</f>
        <v>0</v>
      </c>
      <c r="FMA10" s="239">
        <f t="shared" ref="FMA10" si="2207">FMA9</f>
        <v>0</v>
      </c>
      <c r="FMC10" s="239">
        <f t="shared" ref="FMC10" si="2208">FMC9</f>
        <v>0</v>
      </c>
      <c r="FME10" s="239">
        <f t="shared" ref="FME10" si="2209">FME9</f>
        <v>0</v>
      </c>
      <c r="FMG10" s="239">
        <f t="shared" ref="FMG10" si="2210">FMG9</f>
        <v>0</v>
      </c>
      <c r="FMI10" s="239">
        <f t="shared" ref="FMI10" si="2211">FMI9</f>
        <v>0</v>
      </c>
      <c r="FMK10" s="239">
        <f t="shared" ref="FMK10" si="2212">FMK9</f>
        <v>0</v>
      </c>
      <c r="FMM10" s="239">
        <f t="shared" ref="FMM10" si="2213">FMM9</f>
        <v>0</v>
      </c>
      <c r="FMO10" s="239">
        <f t="shared" ref="FMO10" si="2214">FMO9</f>
        <v>0</v>
      </c>
      <c r="FMQ10" s="239">
        <f t="shared" ref="FMQ10" si="2215">FMQ9</f>
        <v>0</v>
      </c>
      <c r="FMS10" s="239">
        <f t="shared" ref="FMS10" si="2216">FMS9</f>
        <v>0</v>
      </c>
      <c r="FMU10" s="239">
        <f t="shared" ref="FMU10" si="2217">FMU9</f>
        <v>0</v>
      </c>
      <c r="FMW10" s="239">
        <f t="shared" ref="FMW10" si="2218">FMW9</f>
        <v>0</v>
      </c>
      <c r="FMY10" s="239">
        <f t="shared" ref="FMY10" si="2219">FMY9</f>
        <v>0</v>
      </c>
      <c r="FNA10" s="239">
        <f t="shared" ref="FNA10" si="2220">FNA9</f>
        <v>0</v>
      </c>
      <c r="FNC10" s="239">
        <f t="shared" ref="FNC10" si="2221">FNC9</f>
        <v>0</v>
      </c>
      <c r="FNE10" s="239">
        <f t="shared" ref="FNE10" si="2222">FNE9</f>
        <v>0</v>
      </c>
      <c r="FNG10" s="239">
        <f t="shared" ref="FNG10" si="2223">FNG9</f>
        <v>0</v>
      </c>
      <c r="FNI10" s="239">
        <f t="shared" ref="FNI10" si="2224">FNI9</f>
        <v>0</v>
      </c>
      <c r="FNK10" s="239">
        <f t="shared" ref="FNK10" si="2225">FNK9</f>
        <v>0</v>
      </c>
      <c r="FNM10" s="239">
        <f t="shared" ref="FNM10" si="2226">FNM9</f>
        <v>0</v>
      </c>
      <c r="FNO10" s="239">
        <f t="shared" ref="FNO10" si="2227">FNO9</f>
        <v>0</v>
      </c>
      <c r="FNQ10" s="239">
        <f t="shared" ref="FNQ10" si="2228">FNQ9</f>
        <v>0</v>
      </c>
      <c r="FNS10" s="239">
        <f t="shared" ref="FNS10" si="2229">FNS9</f>
        <v>0</v>
      </c>
      <c r="FNU10" s="239">
        <f t="shared" ref="FNU10" si="2230">FNU9</f>
        <v>0</v>
      </c>
      <c r="FNW10" s="239">
        <f t="shared" ref="FNW10" si="2231">FNW9</f>
        <v>0</v>
      </c>
      <c r="FNY10" s="239">
        <f t="shared" ref="FNY10" si="2232">FNY9</f>
        <v>0</v>
      </c>
      <c r="FOA10" s="239">
        <f t="shared" ref="FOA10" si="2233">FOA9</f>
        <v>0</v>
      </c>
      <c r="FOC10" s="239">
        <f t="shared" ref="FOC10" si="2234">FOC9</f>
        <v>0</v>
      </c>
      <c r="FOE10" s="239">
        <f t="shared" ref="FOE10" si="2235">FOE9</f>
        <v>0</v>
      </c>
      <c r="FOG10" s="239">
        <f t="shared" ref="FOG10" si="2236">FOG9</f>
        <v>0</v>
      </c>
      <c r="FOI10" s="239">
        <f t="shared" ref="FOI10" si="2237">FOI9</f>
        <v>0</v>
      </c>
      <c r="FOK10" s="239">
        <f t="shared" ref="FOK10" si="2238">FOK9</f>
        <v>0</v>
      </c>
      <c r="FOM10" s="239">
        <f t="shared" ref="FOM10" si="2239">FOM9</f>
        <v>0</v>
      </c>
      <c r="FOO10" s="239">
        <f t="shared" ref="FOO10" si="2240">FOO9</f>
        <v>0</v>
      </c>
      <c r="FOQ10" s="239">
        <f t="shared" ref="FOQ10" si="2241">FOQ9</f>
        <v>0</v>
      </c>
      <c r="FOS10" s="239">
        <f t="shared" ref="FOS10" si="2242">FOS9</f>
        <v>0</v>
      </c>
      <c r="FOU10" s="239">
        <f t="shared" ref="FOU10" si="2243">FOU9</f>
        <v>0</v>
      </c>
      <c r="FOW10" s="239">
        <f t="shared" ref="FOW10" si="2244">FOW9</f>
        <v>0</v>
      </c>
      <c r="FOY10" s="239">
        <f t="shared" ref="FOY10" si="2245">FOY9</f>
        <v>0</v>
      </c>
      <c r="FPA10" s="239">
        <f t="shared" ref="FPA10" si="2246">FPA9</f>
        <v>0</v>
      </c>
      <c r="FPC10" s="239">
        <f t="shared" ref="FPC10" si="2247">FPC9</f>
        <v>0</v>
      </c>
      <c r="FPE10" s="239">
        <f t="shared" ref="FPE10" si="2248">FPE9</f>
        <v>0</v>
      </c>
      <c r="FPG10" s="239">
        <f t="shared" ref="FPG10" si="2249">FPG9</f>
        <v>0</v>
      </c>
      <c r="FPI10" s="239">
        <f t="shared" ref="FPI10" si="2250">FPI9</f>
        <v>0</v>
      </c>
      <c r="FPK10" s="239">
        <f t="shared" ref="FPK10" si="2251">FPK9</f>
        <v>0</v>
      </c>
      <c r="FPM10" s="239">
        <f t="shared" ref="FPM10" si="2252">FPM9</f>
        <v>0</v>
      </c>
      <c r="FPO10" s="239">
        <f t="shared" ref="FPO10" si="2253">FPO9</f>
        <v>0</v>
      </c>
      <c r="FPQ10" s="239">
        <f t="shared" ref="FPQ10" si="2254">FPQ9</f>
        <v>0</v>
      </c>
      <c r="FPS10" s="239">
        <f t="shared" ref="FPS10" si="2255">FPS9</f>
        <v>0</v>
      </c>
      <c r="FPU10" s="239">
        <f t="shared" ref="FPU10" si="2256">FPU9</f>
        <v>0</v>
      </c>
      <c r="FPW10" s="239">
        <f t="shared" ref="FPW10" si="2257">FPW9</f>
        <v>0</v>
      </c>
      <c r="FPY10" s="239">
        <f t="shared" ref="FPY10" si="2258">FPY9</f>
        <v>0</v>
      </c>
      <c r="FQA10" s="239">
        <f t="shared" ref="FQA10" si="2259">FQA9</f>
        <v>0</v>
      </c>
      <c r="FQC10" s="239">
        <f t="shared" ref="FQC10" si="2260">FQC9</f>
        <v>0</v>
      </c>
      <c r="FQE10" s="239">
        <f t="shared" ref="FQE10" si="2261">FQE9</f>
        <v>0</v>
      </c>
      <c r="FQG10" s="239">
        <f t="shared" ref="FQG10" si="2262">FQG9</f>
        <v>0</v>
      </c>
      <c r="FQI10" s="239">
        <f t="shared" ref="FQI10" si="2263">FQI9</f>
        <v>0</v>
      </c>
      <c r="FQK10" s="239">
        <f t="shared" ref="FQK10" si="2264">FQK9</f>
        <v>0</v>
      </c>
      <c r="FQM10" s="239">
        <f t="shared" ref="FQM10" si="2265">FQM9</f>
        <v>0</v>
      </c>
      <c r="FQO10" s="239">
        <f t="shared" ref="FQO10" si="2266">FQO9</f>
        <v>0</v>
      </c>
      <c r="FQQ10" s="239">
        <f t="shared" ref="FQQ10" si="2267">FQQ9</f>
        <v>0</v>
      </c>
      <c r="FQS10" s="239">
        <f t="shared" ref="FQS10" si="2268">FQS9</f>
        <v>0</v>
      </c>
      <c r="FQU10" s="239">
        <f t="shared" ref="FQU10" si="2269">FQU9</f>
        <v>0</v>
      </c>
      <c r="FQW10" s="239">
        <f t="shared" ref="FQW10" si="2270">FQW9</f>
        <v>0</v>
      </c>
      <c r="FQY10" s="239">
        <f t="shared" ref="FQY10" si="2271">FQY9</f>
        <v>0</v>
      </c>
      <c r="FRA10" s="239">
        <f t="shared" ref="FRA10" si="2272">FRA9</f>
        <v>0</v>
      </c>
      <c r="FRC10" s="239">
        <f t="shared" ref="FRC10" si="2273">FRC9</f>
        <v>0</v>
      </c>
      <c r="FRE10" s="239">
        <f t="shared" ref="FRE10" si="2274">FRE9</f>
        <v>0</v>
      </c>
      <c r="FRG10" s="239">
        <f t="shared" ref="FRG10" si="2275">FRG9</f>
        <v>0</v>
      </c>
      <c r="FRI10" s="239">
        <f t="shared" ref="FRI10" si="2276">FRI9</f>
        <v>0</v>
      </c>
      <c r="FRK10" s="239">
        <f t="shared" ref="FRK10" si="2277">FRK9</f>
        <v>0</v>
      </c>
      <c r="FRM10" s="239">
        <f t="shared" ref="FRM10" si="2278">FRM9</f>
        <v>0</v>
      </c>
      <c r="FRO10" s="239">
        <f t="shared" ref="FRO10" si="2279">FRO9</f>
        <v>0</v>
      </c>
      <c r="FRQ10" s="239">
        <f t="shared" ref="FRQ10" si="2280">FRQ9</f>
        <v>0</v>
      </c>
      <c r="FRS10" s="239">
        <f t="shared" ref="FRS10" si="2281">FRS9</f>
        <v>0</v>
      </c>
      <c r="FRU10" s="239">
        <f t="shared" ref="FRU10" si="2282">FRU9</f>
        <v>0</v>
      </c>
      <c r="FRW10" s="239">
        <f t="shared" ref="FRW10" si="2283">FRW9</f>
        <v>0</v>
      </c>
      <c r="FRY10" s="239">
        <f t="shared" ref="FRY10" si="2284">FRY9</f>
        <v>0</v>
      </c>
      <c r="FSA10" s="239">
        <f t="shared" ref="FSA10" si="2285">FSA9</f>
        <v>0</v>
      </c>
      <c r="FSC10" s="239">
        <f t="shared" ref="FSC10" si="2286">FSC9</f>
        <v>0</v>
      </c>
      <c r="FSE10" s="239">
        <f t="shared" ref="FSE10" si="2287">FSE9</f>
        <v>0</v>
      </c>
      <c r="FSG10" s="239">
        <f t="shared" ref="FSG10" si="2288">FSG9</f>
        <v>0</v>
      </c>
      <c r="FSI10" s="239">
        <f t="shared" ref="FSI10" si="2289">FSI9</f>
        <v>0</v>
      </c>
      <c r="FSK10" s="239">
        <f t="shared" ref="FSK10" si="2290">FSK9</f>
        <v>0</v>
      </c>
      <c r="FSM10" s="239">
        <f t="shared" ref="FSM10" si="2291">FSM9</f>
        <v>0</v>
      </c>
      <c r="FSO10" s="239">
        <f t="shared" ref="FSO10" si="2292">FSO9</f>
        <v>0</v>
      </c>
      <c r="FSQ10" s="239">
        <f t="shared" ref="FSQ10" si="2293">FSQ9</f>
        <v>0</v>
      </c>
      <c r="FSS10" s="239">
        <f t="shared" ref="FSS10" si="2294">FSS9</f>
        <v>0</v>
      </c>
      <c r="FSU10" s="239">
        <f t="shared" ref="FSU10" si="2295">FSU9</f>
        <v>0</v>
      </c>
      <c r="FSW10" s="239">
        <f t="shared" ref="FSW10" si="2296">FSW9</f>
        <v>0</v>
      </c>
      <c r="FSY10" s="239">
        <f t="shared" ref="FSY10" si="2297">FSY9</f>
        <v>0</v>
      </c>
      <c r="FTA10" s="239">
        <f t="shared" ref="FTA10" si="2298">FTA9</f>
        <v>0</v>
      </c>
      <c r="FTC10" s="239">
        <f t="shared" ref="FTC10" si="2299">FTC9</f>
        <v>0</v>
      </c>
      <c r="FTE10" s="239">
        <f t="shared" ref="FTE10" si="2300">FTE9</f>
        <v>0</v>
      </c>
      <c r="FTG10" s="239">
        <f t="shared" ref="FTG10" si="2301">FTG9</f>
        <v>0</v>
      </c>
      <c r="FTI10" s="239">
        <f t="shared" ref="FTI10" si="2302">FTI9</f>
        <v>0</v>
      </c>
      <c r="FTK10" s="239">
        <f t="shared" ref="FTK10" si="2303">FTK9</f>
        <v>0</v>
      </c>
      <c r="FTM10" s="239">
        <f t="shared" ref="FTM10" si="2304">FTM9</f>
        <v>0</v>
      </c>
      <c r="FTO10" s="239">
        <f t="shared" ref="FTO10" si="2305">FTO9</f>
        <v>0</v>
      </c>
      <c r="FTQ10" s="239">
        <f t="shared" ref="FTQ10" si="2306">FTQ9</f>
        <v>0</v>
      </c>
      <c r="FTS10" s="239">
        <f t="shared" ref="FTS10" si="2307">FTS9</f>
        <v>0</v>
      </c>
      <c r="FTU10" s="239">
        <f t="shared" ref="FTU10" si="2308">FTU9</f>
        <v>0</v>
      </c>
      <c r="FTW10" s="239">
        <f t="shared" ref="FTW10" si="2309">FTW9</f>
        <v>0</v>
      </c>
      <c r="FTY10" s="239">
        <f t="shared" ref="FTY10" si="2310">FTY9</f>
        <v>0</v>
      </c>
      <c r="FUA10" s="239">
        <f t="shared" ref="FUA10" si="2311">FUA9</f>
        <v>0</v>
      </c>
      <c r="FUC10" s="239">
        <f t="shared" ref="FUC10" si="2312">FUC9</f>
        <v>0</v>
      </c>
      <c r="FUE10" s="239">
        <f t="shared" ref="FUE10" si="2313">FUE9</f>
        <v>0</v>
      </c>
      <c r="FUG10" s="239">
        <f t="shared" ref="FUG10" si="2314">FUG9</f>
        <v>0</v>
      </c>
      <c r="FUI10" s="239">
        <f t="shared" ref="FUI10" si="2315">FUI9</f>
        <v>0</v>
      </c>
      <c r="FUK10" s="239">
        <f t="shared" ref="FUK10" si="2316">FUK9</f>
        <v>0</v>
      </c>
      <c r="FUM10" s="239">
        <f t="shared" ref="FUM10" si="2317">FUM9</f>
        <v>0</v>
      </c>
      <c r="FUO10" s="239">
        <f t="shared" ref="FUO10" si="2318">FUO9</f>
        <v>0</v>
      </c>
      <c r="FUQ10" s="239">
        <f t="shared" ref="FUQ10" si="2319">FUQ9</f>
        <v>0</v>
      </c>
      <c r="FUS10" s="239">
        <f t="shared" ref="FUS10" si="2320">FUS9</f>
        <v>0</v>
      </c>
      <c r="FUU10" s="239">
        <f t="shared" ref="FUU10" si="2321">FUU9</f>
        <v>0</v>
      </c>
      <c r="FUW10" s="239">
        <f t="shared" ref="FUW10" si="2322">FUW9</f>
        <v>0</v>
      </c>
      <c r="FUY10" s="239">
        <f t="shared" ref="FUY10" si="2323">FUY9</f>
        <v>0</v>
      </c>
      <c r="FVA10" s="239">
        <f t="shared" ref="FVA10" si="2324">FVA9</f>
        <v>0</v>
      </c>
      <c r="FVC10" s="239">
        <f t="shared" ref="FVC10" si="2325">FVC9</f>
        <v>0</v>
      </c>
      <c r="FVE10" s="239">
        <f t="shared" ref="FVE10" si="2326">FVE9</f>
        <v>0</v>
      </c>
      <c r="FVG10" s="239">
        <f t="shared" ref="FVG10" si="2327">FVG9</f>
        <v>0</v>
      </c>
      <c r="FVI10" s="239">
        <f t="shared" ref="FVI10" si="2328">FVI9</f>
        <v>0</v>
      </c>
      <c r="FVK10" s="239">
        <f t="shared" ref="FVK10" si="2329">FVK9</f>
        <v>0</v>
      </c>
      <c r="FVM10" s="239">
        <f t="shared" ref="FVM10" si="2330">FVM9</f>
        <v>0</v>
      </c>
      <c r="FVO10" s="239">
        <f t="shared" ref="FVO10" si="2331">FVO9</f>
        <v>0</v>
      </c>
      <c r="FVQ10" s="239">
        <f t="shared" ref="FVQ10" si="2332">FVQ9</f>
        <v>0</v>
      </c>
      <c r="FVS10" s="239">
        <f t="shared" ref="FVS10" si="2333">FVS9</f>
        <v>0</v>
      </c>
      <c r="FVU10" s="239">
        <f t="shared" ref="FVU10" si="2334">FVU9</f>
        <v>0</v>
      </c>
      <c r="FVW10" s="239">
        <f t="shared" ref="FVW10" si="2335">FVW9</f>
        <v>0</v>
      </c>
      <c r="FVY10" s="239">
        <f t="shared" ref="FVY10" si="2336">FVY9</f>
        <v>0</v>
      </c>
      <c r="FWA10" s="239">
        <f t="shared" ref="FWA10" si="2337">FWA9</f>
        <v>0</v>
      </c>
      <c r="FWC10" s="239">
        <f t="shared" ref="FWC10" si="2338">FWC9</f>
        <v>0</v>
      </c>
      <c r="FWE10" s="239">
        <f t="shared" ref="FWE10" si="2339">FWE9</f>
        <v>0</v>
      </c>
      <c r="FWG10" s="239">
        <f t="shared" ref="FWG10" si="2340">FWG9</f>
        <v>0</v>
      </c>
      <c r="FWI10" s="239">
        <f t="shared" ref="FWI10" si="2341">FWI9</f>
        <v>0</v>
      </c>
      <c r="FWK10" s="239">
        <f t="shared" ref="FWK10" si="2342">FWK9</f>
        <v>0</v>
      </c>
      <c r="FWM10" s="239">
        <f t="shared" ref="FWM10" si="2343">FWM9</f>
        <v>0</v>
      </c>
      <c r="FWO10" s="239">
        <f t="shared" ref="FWO10" si="2344">FWO9</f>
        <v>0</v>
      </c>
      <c r="FWQ10" s="239">
        <f t="shared" ref="FWQ10" si="2345">FWQ9</f>
        <v>0</v>
      </c>
      <c r="FWS10" s="239">
        <f t="shared" ref="FWS10" si="2346">FWS9</f>
        <v>0</v>
      </c>
      <c r="FWU10" s="239">
        <f t="shared" ref="FWU10" si="2347">FWU9</f>
        <v>0</v>
      </c>
      <c r="FWW10" s="239">
        <f t="shared" ref="FWW10" si="2348">FWW9</f>
        <v>0</v>
      </c>
      <c r="FWY10" s="239">
        <f t="shared" ref="FWY10" si="2349">FWY9</f>
        <v>0</v>
      </c>
      <c r="FXA10" s="239">
        <f t="shared" ref="FXA10" si="2350">FXA9</f>
        <v>0</v>
      </c>
      <c r="FXC10" s="239">
        <f t="shared" ref="FXC10" si="2351">FXC9</f>
        <v>0</v>
      </c>
      <c r="FXE10" s="239">
        <f t="shared" ref="FXE10" si="2352">FXE9</f>
        <v>0</v>
      </c>
      <c r="FXG10" s="239">
        <f t="shared" ref="FXG10" si="2353">FXG9</f>
        <v>0</v>
      </c>
      <c r="FXI10" s="239">
        <f t="shared" ref="FXI10" si="2354">FXI9</f>
        <v>0</v>
      </c>
      <c r="FXK10" s="239">
        <f t="shared" ref="FXK10" si="2355">FXK9</f>
        <v>0</v>
      </c>
      <c r="FXM10" s="239">
        <f t="shared" ref="FXM10" si="2356">FXM9</f>
        <v>0</v>
      </c>
      <c r="FXO10" s="239">
        <f t="shared" ref="FXO10" si="2357">FXO9</f>
        <v>0</v>
      </c>
      <c r="FXQ10" s="239">
        <f t="shared" ref="FXQ10" si="2358">FXQ9</f>
        <v>0</v>
      </c>
      <c r="FXS10" s="239">
        <f t="shared" ref="FXS10" si="2359">FXS9</f>
        <v>0</v>
      </c>
      <c r="FXU10" s="239">
        <f t="shared" ref="FXU10" si="2360">FXU9</f>
        <v>0</v>
      </c>
      <c r="FXW10" s="239">
        <f t="shared" ref="FXW10" si="2361">FXW9</f>
        <v>0</v>
      </c>
      <c r="FXY10" s="239">
        <f t="shared" ref="FXY10" si="2362">FXY9</f>
        <v>0</v>
      </c>
      <c r="FYA10" s="239">
        <f t="shared" ref="FYA10" si="2363">FYA9</f>
        <v>0</v>
      </c>
      <c r="FYC10" s="239">
        <f t="shared" ref="FYC10" si="2364">FYC9</f>
        <v>0</v>
      </c>
      <c r="FYE10" s="239">
        <f t="shared" ref="FYE10" si="2365">FYE9</f>
        <v>0</v>
      </c>
      <c r="FYG10" s="239">
        <f t="shared" ref="FYG10" si="2366">FYG9</f>
        <v>0</v>
      </c>
      <c r="FYI10" s="239">
        <f t="shared" ref="FYI10" si="2367">FYI9</f>
        <v>0</v>
      </c>
      <c r="FYK10" s="239">
        <f t="shared" ref="FYK10" si="2368">FYK9</f>
        <v>0</v>
      </c>
      <c r="FYM10" s="239">
        <f t="shared" ref="FYM10" si="2369">FYM9</f>
        <v>0</v>
      </c>
      <c r="FYO10" s="239">
        <f t="shared" ref="FYO10" si="2370">FYO9</f>
        <v>0</v>
      </c>
      <c r="FYQ10" s="239">
        <f t="shared" ref="FYQ10" si="2371">FYQ9</f>
        <v>0</v>
      </c>
      <c r="FYS10" s="239">
        <f t="shared" ref="FYS10" si="2372">FYS9</f>
        <v>0</v>
      </c>
      <c r="FYU10" s="239">
        <f t="shared" ref="FYU10" si="2373">FYU9</f>
        <v>0</v>
      </c>
      <c r="FYW10" s="239">
        <f t="shared" ref="FYW10" si="2374">FYW9</f>
        <v>0</v>
      </c>
      <c r="FYY10" s="239">
        <f t="shared" ref="FYY10" si="2375">FYY9</f>
        <v>0</v>
      </c>
      <c r="FZA10" s="239">
        <f t="shared" ref="FZA10" si="2376">FZA9</f>
        <v>0</v>
      </c>
      <c r="FZC10" s="239">
        <f t="shared" ref="FZC10" si="2377">FZC9</f>
        <v>0</v>
      </c>
      <c r="FZE10" s="239">
        <f t="shared" ref="FZE10" si="2378">FZE9</f>
        <v>0</v>
      </c>
      <c r="FZG10" s="239">
        <f t="shared" ref="FZG10" si="2379">FZG9</f>
        <v>0</v>
      </c>
      <c r="FZI10" s="239">
        <f t="shared" ref="FZI10" si="2380">FZI9</f>
        <v>0</v>
      </c>
      <c r="FZK10" s="239">
        <f t="shared" ref="FZK10" si="2381">FZK9</f>
        <v>0</v>
      </c>
      <c r="FZM10" s="239">
        <f t="shared" ref="FZM10" si="2382">FZM9</f>
        <v>0</v>
      </c>
      <c r="FZO10" s="239">
        <f t="shared" ref="FZO10" si="2383">FZO9</f>
        <v>0</v>
      </c>
      <c r="FZQ10" s="239">
        <f t="shared" ref="FZQ10" si="2384">FZQ9</f>
        <v>0</v>
      </c>
      <c r="FZS10" s="239">
        <f t="shared" ref="FZS10" si="2385">FZS9</f>
        <v>0</v>
      </c>
      <c r="FZU10" s="239">
        <f t="shared" ref="FZU10" si="2386">FZU9</f>
        <v>0</v>
      </c>
      <c r="FZW10" s="239">
        <f t="shared" ref="FZW10" si="2387">FZW9</f>
        <v>0</v>
      </c>
      <c r="FZY10" s="239">
        <f t="shared" ref="FZY10" si="2388">FZY9</f>
        <v>0</v>
      </c>
      <c r="GAA10" s="239">
        <f t="shared" ref="GAA10" si="2389">GAA9</f>
        <v>0</v>
      </c>
      <c r="GAC10" s="239">
        <f t="shared" ref="GAC10" si="2390">GAC9</f>
        <v>0</v>
      </c>
      <c r="GAE10" s="239">
        <f t="shared" ref="GAE10" si="2391">GAE9</f>
        <v>0</v>
      </c>
      <c r="GAG10" s="239">
        <f t="shared" ref="GAG10" si="2392">GAG9</f>
        <v>0</v>
      </c>
      <c r="GAI10" s="239">
        <f t="shared" ref="GAI10" si="2393">GAI9</f>
        <v>0</v>
      </c>
      <c r="GAK10" s="239">
        <f t="shared" ref="GAK10" si="2394">GAK9</f>
        <v>0</v>
      </c>
      <c r="GAM10" s="239">
        <f t="shared" ref="GAM10" si="2395">GAM9</f>
        <v>0</v>
      </c>
      <c r="GAO10" s="239">
        <f t="shared" ref="GAO10" si="2396">GAO9</f>
        <v>0</v>
      </c>
      <c r="GAQ10" s="239">
        <f t="shared" ref="GAQ10" si="2397">GAQ9</f>
        <v>0</v>
      </c>
      <c r="GAS10" s="239">
        <f t="shared" ref="GAS10" si="2398">GAS9</f>
        <v>0</v>
      </c>
      <c r="GAU10" s="239">
        <f t="shared" ref="GAU10" si="2399">GAU9</f>
        <v>0</v>
      </c>
      <c r="GAW10" s="239">
        <f t="shared" ref="GAW10" si="2400">GAW9</f>
        <v>0</v>
      </c>
      <c r="GAY10" s="239">
        <f t="shared" ref="GAY10" si="2401">GAY9</f>
        <v>0</v>
      </c>
      <c r="GBA10" s="239">
        <f t="shared" ref="GBA10" si="2402">GBA9</f>
        <v>0</v>
      </c>
      <c r="GBC10" s="239">
        <f t="shared" ref="GBC10" si="2403">GBC9</f>
        <v>0</v>
      </c>
      <c r="GBE10" s="239">
        <f t="shared" ref="GBE10" si="2404">GBE9</f>
        <v>0</v>
      </c>
      <c r="GBG10" s="239">
        <f t="shared" ref="GBG10" si="2405">GBG9</f>
        <v>0</v>
      </c>
      <c r="GBI10" s="239">
        <f t="shared" ref="GBI10" si="2406">GBI9</f>
        <v>0</v>
      </c>
      <c r="GBK10" s="239">
        <f t="shared" ref="GBK10" si="2407">GBK9</f>
        <v>0</v>
      </c>
      <c r="GBM10" s="239">
        <f t="shared" ref="GBM10" si="2408">GBM9</f>
        <v>0</v>
      </c>
      <c r="GBO10" s="239">
        <f t="shared" ref="GBO10" si="2409">GBO9</f>
        <v>0</v>
      </c>
      <c r="GBQ10" s="239">
        <f t="shared" ref="GBQ10" si="2410">GBQ9</f>
        <v>0</v>
      </c>
      <c r="GBS10" s="239">
        <f t="shared" ref="GBS10" si="2411">GBS9</f>
        <v>0</v>
      </c>
      <c r="GBU10" s="239">
        <f t="shared" ref="GBU10" si="2412">GBU9</f>
        <v>0</v>
      </c>
      <c r="GBW10" s="239">
        <f t="shared" ref="GBW10" si="2413">GBW9</f>
        <v>0</v>
      </c>
      <c r="GBY10" s="239">
        <f t="shared" ref="GBY10" si="2414">GBY9</f>
        <v>0</v>
      </c>
      <c r="GCA10" s="239">
        <f t="shared" ref="GCA10" si="2415">GCA9</f>
        <v>0</v>
      </c>
      <c r="GCC10" s="239">
        <f t="shared" ref="GCC10" si="2416">GCC9</f>
        <v>0</v>
      </c>
      <c r="GCE10" s="239">
        <f t="shared" ref="GCE10" si="2417">GCE9</f>
        <v>0</v>
      </c>
      <c r="GCG10" s="239">
        <f t="shared" ref="GCG10" si="2418">GCG9</f>
        <v>0</v>
      </c>
      <c r="GCI10" s="239">
        <f t="shared" ref="GCI10" si="2419">GCI9</f>
        <v>0</v>
      </c>
      <c r="GCK10" s="239">
        <f t="shared" ref="GCK10" si="2420">GCK9</f>
        <v>0</v>
      </c>
      <c r="GCM10" s="239">
        <f t="shared" ref="GCM10" si="2421">GCM9</f>
        <v>0</v>
      </c>
      <c r="GCO10" s="239">
        <f t="shared" ref="GCO10" si="2422">GCO9</f>
        <v>0</v>
      </c>
      <c r="GCQ10" s="239">
        <f t="shared" ref="GCQ10" si="2423">GCQ9</f>
        <v>0</v>
      </c>
      <c r="GCS10" s="239">
        <f t="shared" ref="GCS10" si="2424">GCS9</f>
        <v>0</v>
      </c>
      <c r="GCU10" s="239">
        <f t="shared" ref="GCU10" si="2425">GCU9</f>
        <v>0</v>
      </c>
      <c r="GCW10" s="239">
        <f t="shared" ref="GCW10" si="2426">GCW9</f>
        <v>0</v>
      </c>
      <c r="GCY10" s="239">
        <f t="shared" ref="GCY10" si="2427">GCY9</f>
        <v>0</v>
      </c>
      <c r="GDA10" s="239">
        <f t="shared" ref="GDA10" si="2428">GDA9</f>
        <v>0</v>
      </c>
      <c r="GDC10" s="239">
        <f t="shared" ref="GDC10" si="2429">GDC9</f>
        <v>0</v>
      </c>
      <c r="GDE10" s="239">
        <f t="shared" ref="GDE10" si="2430">GDE9</f>
        <v>0</v>
      </c>
      <c r="GDG10" s="239">
        <f t="shared" ref="GDG10" si="2431">GDG9</f>
        <v>0</v>
      </c>
      <c r="GDI10" s="239">
        <f t="shared" ref="GDI10" si="2432">GDI9</f>
        <v>0</v>
      </c>
      <c r="GDK10" s="239">
        <f t="shared" ref="GDK10" si="2433">GDK9</f>
        <v>0</v>
      </c>
      <c r="GDM10" s="239">
        <f t="shared" ref="GDM10" si="2434">GDM9</f>
        <v>0</v>
      </c>
      <c r="GDO10" s="239">
        <f t="shared" ref="GDO10" si="2435">GDO9</f>
        <v>0</v>
      </c>
      <c r="GDQ10" s="239">
        <f t="shared" ref="GDQ10" si="2436">GDQ9</f>
        <v>0</v>
      </c>
      <c r="GDS10" s="239">
        <f t="shared" ref="GDS10" si="2437">GDS9</f>
        <v>0</v>
      </c>
      <c r="GDU10" s="239">
        <f t="shared" ref="GDU10" si="2438">GDU9</f>
        <v>0</v>
      </c>
      <c r="GDW10" s="239">
        <f t="shared" ref="GDW10" si="2439">GDW9</f>
        <v>0</v>
      </c>
      <c r="GDY10" s="239">
        <f t="shared" ref="GDY10" si="2440">GDY9</f>
        <v>0</v>
      </c>
      <c r="GEA10" s="239">
        <f t="shared" ref="GEA10" si="2441">GEA9</f>
        <v>0</v>
      </c>
      <c r="GEC10" s="239">
        <f t="shared" ref="GEC10" si="2442">GEC9</f>
        <v>0</v>
      </c>
      <c r="GEE10" s="239">
        <f t="shared" ref="GEE10" si="2443">GEE9</f>
        <v>0</v>
      </c>
      <c r="GEG10" s="239">
        <f t="shared" ref="GEG10" si="2444">GEG9</f>
        <v>0</v>
      </c>
      <c r="GEI10" s="239">
        <f t="shared" ref="GEI10" si="2445">GEI9</f>
        <v>0</v>
      </c>
      <c r="GEK10" s="239">
        <f t="shared" ref="GEK10" si="2446">GEK9</f>
        <v>0</v>
      </c>
      <c r="GEM10" s="239">
        <f t="shared" ref="GEM10" si="2447">GEM9</f>
        <v>0</v>
      </c>
      <c r="GEO10" s="239">
        <f t="shared" ref="GEO10" si="2448">GEO9</f>
        <v>0</v>
      </c>
      <c r="GEQ10" s="239">
        <f t="shared" ref="GEQ10" si="2449">GEQ9</f>
        <v>0</v>
      </c>
      <c r="GES10" s="239">
        <f t="shared" ref="GES10" si="2450">GES9</f>
        <v>0</v>
      </c>
      <c r="GEU10" s="239">
        <f t="shared" ref="GEU10" si="2451">GEU9</f>
        <v>0</v>
      </c>
      <c r="GEW10" s="239">
        <f t="shared" ref="GEW10" si="2452">GEW9</f>
        <v>0</v>
      </c>
      <c r="GEY10" s="239">
        <f t="shared" ref="GEY10" si="2453">GEY9</f>
        <v>0</v>
      </c>
      <c r="GFA10" s="239">
        <f t="shared" ref="GFA10" si="2454">GFA9</f>
        <v>0</v>
      </c>
      <c r="GFC10" s="239">
        <f t="shared" ref="GFC10" si="2455">GFC9</f>
        <v>0</v>
      </c>
      <c r="GFE10" s="239">
        <f t="shared" ref="GFE10" si="2456">GFE9</f>
        <v>0</v>
      </c>
      <c r="GFG10" s="239">
        <f t="shared" ref="GFG10" si="2457">GFG9</f>
        <v>0</v>
      </c>
      <c r="GFI10" s="239">
        <f t="shared" ref="GFI10" si="2458">GFI9</f>
        <v>0</v>
      </c>
      <c r="GFK10" s="239">
        <f t="shared" ref="GFK10" si="2459">GFK9</f>
        <v>0</v>
      </c>
      <c r="GFM10" s="239">
        <f t="shared" ref="GFM10" si="2460">GFM9</f>
        <v>0</v>
      </c>
      <c r="GFO10" s="239">
        <f t="shared" ref="GFO10" si="2461">GFO9</f>
        <v>0</v>
      </c>
      <c r="GFQ10" s="239">
        <f t="shared" ref="GFQ10" si="2462">GFQ9</f>
        <v>0</v>
      </c>
      <c r="GFS10" s="239">
        <f t="shared" ref="GFS10" si="2463">GFS9</f>
        <v>0</v>
      </c>
      <c r="GFU10" s="239">
        <f t="shared" ref="GFU10" si="2464">GFU9</f>
        <v>0</v>
      </c>
      <c r="GFW10" s="239">
        <f t="shared" ref="GFW10" si="2465">GFW9</f>
        <v>0</v>
      </c>
      <c r="GFY10" s="239">
        <f t="shared" ref="GFY10" si="2466">GFY9</f>
        <v>0</v>
      </c>
      <c r="GGA10" s="239">
        <f t="shared" ref="GGA10" si="2467">GGA9</f>
        <v>0</v>
      </c>
      <c r="GGC10" s="239">
        <f t="shared" ref="GGC10" si="2468">GGC9</f>
        <v>0</v>
      </c>
      <c r="GGE10" s="239">
        <f t="shared" ref="GGE10" si="2469">GGE9</f>
        <v>0</v>
      </c>
      <c r="GGG10" s="239">
        <f t="shared" ref="GGG10" si="2470">GGG9</f>
        <v>0</v>
      </c>
      <c r="GGI10" s="239">
        <f t="shared" ref="GGI10" si="2471">GGI9</f>
        <v>0</v>
      </c>
      <c r="GGK10" s="239">
        <f t="shared" ref="GGK10" si="2472">GGK9</f>
        <v>0</v>
      </c>
      <c r="GGM10" s="239">
        <f t="shared" ref="GGM10" si="2473">GGM9</f>
        <v>0</v>
      </c>
      <c r="GGO10" s="239">
        <f t="shared" ref="GGO10" si="2474">GGO9</f>
        <v>0</v>
      </c>
      <c r="GGQ10" s="239">
        <f t="shared" ref="GGQ10" si="2475">GGQ9</f>
        <v>0</v>
      </c>
      <c r="GGS10" s="239">
        <f t="shared" ref="GGS10" si="2476">GGS9</f>
        <v>0</v>
      </c>
      <c r="GGU10" s="239">
        <f t="shared" ref="GGU10" si="2477">GGU9</f>
        <v>0</v>
      </c>
      <c r="GGW10" s="239">
        <f t="shared" ref="GGW10" si="2478">GGW9</f>
        <v>0</v>
      </c>
      <c r="GGY10" s="239">
        <f t="shared" ref="GGY10" si="2479">GGY9</f>
        <v>0</v>
      </c>
      <c r="GHA10" s="239">
        <f t="shared" ref="GHA10" si="2480">GHA9</f>
        <v>0</v>
      </c>
      <c r="GHC10" s="239">
        <f t="shared" ref="GHC10" si="2481">GHC9</f>
        <v>0</v>
      </c>
      <c r="GHE10" s="239">
        <f t="shared" ref="GHE10" si="2482">GHE9</f>
        <v>0</v>
      </c>
      <c r="GHG10" s="239">
        <f t="shared" ref="GHG10" si="2483">GHG9</f>
        <v>0</v>
      </c>
      <c r="GHI10" s="239">
        <f t="shared" ref="GHI10" si="2484">GHI9</f>
        <v>0</v>
      </c>
      <c r="GHK10" s="239">
        <f t="shared" ref="GHK10" si="2485">GHK9</f>
        <v>0</v>
      </c>
      <c r="GHM10" s="239">
        <f t="shared" ref="GHM10" si="2486">GHM9</f>
        <v>0</v>
      </c>
      <c r="GHO10" s="239">
        <f t="shared" ref="GHO10" si="2487">GHO9</f>
        <v>0</v>
      </c>
      <c r="GHQ10" s="239">
        <f t="shared" ref="GHQ10" si="2488">GHQ9</f>
        <v>0</v>
      </c>
      <c r="GHS10" s="239">
        <f t="shared" ref="GHS10" si="2489">GHS9</f>
        <v>0</v>
      </c>
      <c r="GHU10" s="239">
        <f t="shared" ref="GHU10" si="2490">GHU9</f>
        <v>0</v>
      </c>
      <c r="GHW10" s="239">
        <f t="shared" ref="GHW10" si="2491">GHW9</f>
        <v>0</v>
      </c>
      <c r="GHY10" s="239">
        <f t="shared" ref="GHY10" si="2492">GHY9</f>
        <v>0</v>
      </c>
      <c r="GIA10" s="239">
        <f t="shared" ref="GIA10" si="2493">GIA9</f>
        <v>0</v>
      </c>
      <c r="GIC10" s="239">
        <f t="shared" ref="GIC10" si="2494">GIC9</f>
        <v>0</v>
      </c>
      <c r="GIE10" s="239">
        <f t="shared" ref="GIE10" si="2495">GIE9</f>
        <v>0</v>
      </c>
      <c r="GIG10" s="239">
        <f t="shared" ref="GIG10" si="2496">GIG9</f>
        <v>0</v>
      </c>
      <c r="GII10" s="239">
        <f t="shared" ref="GII10" si="2497">GII9</f>
        <v>0</v>
      </c>
      <c r="GIK10" s="239">
        <f t="shared" ref="GIK10" si="2498">GIK9</f>
        <v>0</v>
      </c>
      <c r="GIM10" s="239">
        <f t="shared" ref="GIM10" si="2499">GIM9</f>
        <v>0</v>
      </c>
      <c r="GIO10" s="239">
        <f t="shared" ref="GIO10" si="2500">GIO9</f>
        <v>0</v>
      </c>
      <c r="GIQ10" s="239">
        <f t="shared" ref="GIQ10" si="2501">GIQ9</f>
        <v>0</v>
      </c>
      <c r="GIS10" s="239">
        <f t="shared" ref="GIS10" si="2502">GIS9</f>
        <v>0</v>
      </c>
      <c r="GIU10" s="239">
        <f t="shared" ref="GIU10" si="2503">GIU9</f>
        <v>0</v>
      </c>
      <c r="GIW10" s="239">
        <f t="shared" ref="GIW10" si="2504">GIW9</f>
        <v>0</v>
      </c>
      <c r="GIY10" s="239">
        <f t="shared" ref="GIY10" si="2505">GIY9</f>
        <v>0</v>
      </c>
      <c r="GJA10" s="239">
        <f t="shared" ref="GJA10" si="2506">GJA9</f>
        <v>0</v>
      </c>
      <c r="GJC10" s="239">
        <f t="shared" ref="GJC10" si="2507">GJC9</f>
        <v>0</v>
      </c>
      <c r="GJE10" s="239">
        <f t="shared" ref="GJE10" si="2508">GJE9</f>
        <v>0</v>
      </c>
      <c r="GJG10" s="239">
        <f t="shared" ref="GJG10" si="2509">GJG9</f>
        <v>0</v>
      </c>
      <c r="GJI10" s="239">
        <f t="shared" ref="GJI10" si="2510">GJI9</f>
        <v>0</v>
      </c>
      <c r="GJK10" s="239">
        <f t="shared" ref="GJK10" si="2511">GJK9</f>
        <v>0</v>
      </c>
      <c r="GJM10" s="239">
        <f t="shared" ref="GJM10" si="2512">GJM9</f>
        <v>0</v>
      </c>
      <c r="GJO10" s="239">
        <f t="shared" ref="GJO10" si="2513">GJO9</f>
        <v>0</v>
      </c>
      <c r="GJQ10" s="239">
        <f t="shared" ref="GJQ10" si="2514">GJQ9</f>
        <v>0</v>
      </c>
      <c r="GJS10" s="239">
        <f t="shared" ref="GJS10" si="2515">GJS9</f>
        <v>0</v>
      </c>
      <c r="GJU10" s="239">
        <f t="shared" ref="GJU10" si="2516">GJU9</f>
        <v>0</v>
      </c>
      <c r="GJW10" s="239">
        <f t="shared" ref="GJW10" si="2517">GJW9</f>
        <v>0</v>
      </c>
      <c r="GJY10" s="239">
        <f t="shared" ref="GJY10" si="2518">GJY9</f>
        <v>0</v>
      </c>
      <c r="GKA10" s="239">
        <f t="shared" ref="GKA10" si="2519">GKA9</f>
        <v>0</v>
      </c>
      <c r="GKC10" s="239">
        <f t="shared" ref="GKC10" si="2520">GKC9</f>
        <v>0</v>
      </c>
      <c r="GKE10" s="239">
        <f t="shared" ref="GKE10" si="2521">GKE9</f>
        <v>0</v>
      </c>
      <c r="GKG10" s="239">
        <f t="shared" ref="GKG10" si="2522">GKG9</f>
        <v>0</v>
      </c>
      <c r="GKI10" s="239">
        <f t="shared" ref="GKI10" si="2523">GKI9</f>
        <v>0</v>
      </c>
      <c r="GKK10" s="239">
        <f t="shared" ref="GKK10" si="2524">GKK9</f>
        <v>0</v>
      </c>
      <c r="GKM10" s="239">
        <f t="shared" ref="GKM10" si="2525">GKM9</f>
        <v>0</v>
      </c>
      <c r="GKO10" s="239">
        <f t="shared" ref="GKO10" si="2526">GKO9</f>
        <v>0</v>
      </c>
      <c r="GKQ10" s="239">
        <f t="shared" ref="GKQ10" si="2527">GKQ9</f>
        <v>0</v>
      </c>
      <c r="GKS10" s="239">
        <f t="shared" ref="GKS10" si="2528">GKS9</f>
        <v>0</v>
      </c>
      <c r="GKU10" s="239">
        <f t="shared" ref="GKU10" si="2529">GKU9</f>
        <v>0</v>
      </c>
      <c r="GKW10" s="239">
        <f t="shared" ref="GKW10" si="2530">GKW9</f>
        <v>0</v>
      </c>
      <c r="GKY10" s="239">
        <f t="shared" ref="GKY10" si="2531">GKY9</f>
        <v>0</v>
      </c>
      <c r="GLA10" s="239">
        <f t="shared" ref="GLA10" si="2532">GLA9</f>
        <v>0</v>
      </c>
      <c r="GLC10" s="239">
        <f t="shared" ref="GLC10" si="2533">GLC9</f>
        <v>0</v>
      </c>
      <c r="GLE10" s="239">
        <f t="shared" ref="GLE10" si="2534">GLE9</f>
        <v>0</v>
      </c>
      <c r="GLG10" s="239">
        <f t="shared" ref="GLG10" si="2535">GLG9</f>
        <v>0</v>
      </c>
      <c r="GLI10" s="239">
        <f t="shared" ref="GLI10" si="2536">GLI9</f>
        <v>0</v>
      </c>
      <c r="GLK10" s="239">
        <f t="shared" ref="GLK10" si="2537">GLK9</f>
        <v>0</v>
      </c>
      <c r="GLM10" s="239">
        <f t="shared" ref="GLM10" si="2538">GLM9</f>
        <v>0</v>
      </c>
      <c r="GLO10" s="239">
        <f t="shared" ref="GLO10" si="2539">GLO9</f>
        <v>0</v>
      </c>
      <c r="GLQ10" s="239">
        <f t="shared" ref="GLQ10" si="2540">GLQ9</f>
        <v>0</v>
      </c>
      <c r="GLS10" s="239">
        <f t="shared" ref="GLS10" si="2541">GLS9</f>
        <v>0</v>
      </c>
      <c r="GLU10" s="239">
        <f t="shared" ref="GLU10" si="2542">GLU9</f>
        <v>0</v>
      </c>
      <c r="GLW10" s="239">
        <f t="shared" ref="GLW10" si="2543">GLW9</f>
        <v>0</v>
      </c>
      <c r="GLY10" s="239">
        <f t="shared" ref="GLY10" si="2544">GLY9</f>
        <v>0</v>
      </c>
      <c r="GMA10" s="239">
        <f t="shared" ref="GMA10" si="2545">GMA9</f>
        <v>0</v>
      </c>
      <c r="GMC10" s="239">
        <f t="shared" ref="GMC10" si="2546">GMC9</f>
        <v>0</v>
      </c>
      <c r="GME10" s="239">
        <f t="shared" ref="GME10" si="2547">GME9</f>
        <v>0</v>
      </c>
      <c r="GMG10" s="239">
        <f t="shared" ref="GMG10" si="2548">GMG9</f>
        <v>0</v>
      </c>
      <c r="GMI10" s="239">
        <f t="shared" ref="GMI10" si="2549">GMI9</f>
        <v>0</v>
      </c>
      <c r="GMK10" s="239">
        <f t="shared" ref="GMK10" si="2550">GMK9</f>
        <v>0</v>
      </c>
      <c r="GMM10" s="239">
        <f t="shared" ref="GMM10" si="2551">GMM9</f>
        <v>0</v>
      </c>
      <c r="GMO10" s="239">
        <f t="shared" ref="GMO10" si="2552">GMO9</f>
        <v>0</v>
      </c>
      <c r="GMQ10" s="239">
        <f t="shared" ref="GMQ10" si="2553">GMQ9</f>
        <v>0</v>
      </c>
      <c r="GMS10" s="239">
        <f t="shared" ref="GMS10" si="2554">GMS9</f>
        <v>0</v>
      </c>
      <c r="GMU10" s="239">
        <f t="shared" ref="GMU10" si="2555">GMU9</f>
        <v>0</v>
      </c>
      <c r="GMW10" s="239">
        <f t="shared" ref="GMW10" si="2556">GMW9</f>
        <v>0</v>
      </c>
      <c r="GMY10" s="239">
        <f t="shared" ref="GMY10" si="2557">GMY9</f>
        <v>0</v>
      </c>
      <c r="GNA10" s="239">
        <f t="shared" ref="GNA10" si="2558">GNA9</f>
        <v>0</v>
      </c>
      <c r="GNC10" s="239">
        <f t="shared" ref="GNC10" si="2559">GNC9</f>
        <v>0</v>
      </c>
      <c r="GNE10" s="239">
        <f t="shared" ref="GNE10" si="2560">GNE9</f>
        <v>0</v>
      </c>
      <c r="GNG10" s="239">
        <f t="shared" ref="GNG10" si="2561">GNG9</f>
        <v>0</v>
      </c>
      <c r="GNI10" s="239">
        <f t="shared" ref="GNI10" si="2562">GNI9</f>
        <v>0</v>
      </c>
      <c r="GNK10" s="239">
        <f t="shared" ref="GNK10" si="2563">GNK9</f>
        <v>0</v>
      </c>
      <c r="GNM10" s="239">
        <f t="shared" ref="GNM10" si="2564">GNM9</f>
        <v>0</v>
      </c>
      <c r="GNO10" s="239">
        <f t="shared" ref="GNO10" si="2565">GNO9</f>
        <v>0</v>
      </c>
      <c r="GNQ10" s="239">
        <f t="shared" ref="GNQ10" si="2566">GNQ9</f>
        <v>0</v>
      </c>
      <c r="GNS10" s="239">
        <f t="shared" ref="GNS10" si="2567">GNS9</f>
        <v>0</v>
      </c>
      <c r="GNU10" s="239">
        <f t="shared" ref="GNU10" si="2568">GNU9</f>
        <v>0</v>
      </c>
      <c r="GNW10" s="239">
        <f t="shared" ref="GNW10" si="2569">GNW9</f>
        <v>0</v>
      </c>
      <c r="GNY10" s="239">
        <f t="shared" ref="GNY10" si="2570">GNY9</f>
        <v>0</v>
      </c>
      <c r="GOA10" s="239">
        <f t="shared" ref="GOA10" si="2571">GOA9</f>
        <v>0</v>
      </c>
      <c r="GOC10" s="239">
        <f t="shared" ref="GOC10" si="2572">GOC9</f>
        <v>0</v>
      </c>
      <c r="GOE10" s="239">
        <f t="shared" ref="GOE10" si="2573">GOE9</f>
        <v>0</v>
      </c>
      <c r="GOG10" s="239">
        <f t="shared" ref="GOG10" si="2574">GOG9</f>
        <v>0</v>
      </c>
      <c r="GOI10" s="239">
        <f t="shared" ref="GOI10" si="2575">GOI9</f>
        <v>0</v>
      </c>
      <c r="GOK10" s="239">
        <f t="shared" ref="GOK10" si="2576">GOK9</f>
        <v>0</v>
      </c>
      <c r="GOM10" s="239">
        <f t="shared" ref="GOM10" si="2577">GOM9</f>
        <v>0</v>
      </c>
      <c r="GOO10" s="239">
        <f t="shared" ref="GOO10" si="2578">GOO9</f>
        <v>0</v>
      </c>
      <c r="GOQ10" s="239">
        <f t="shared" ref="GOQ10" si="2579">GOQ9</f>
        <v>0</v>
      </c>
      <c r="GOS10" s="239">
        <f t="shared" ref="GOS10" si="2580">GOS9</f>
        <v>0</v>
      </c>
      <c r="GOU10" s="239">
        <f t="shared" ref="GOU10" si="2581">GOU9</f>
        <v>0</v>
      </c>
      <c r="GOW10" s="239">
        <f t="shared" ref="GOW10" si="2582">GOW9</f>
        <v>0</v>
      </c>
      <c r="GOY10" s="239">
        <f t="shared" ref="GOY10" si="2583">GOY9</f>
        <v>0</v>
      </c>
      <c r="GPA10" s="239">
        <f t="shared" ref="GPA10" si="2584">GPA9</f>
        <v>0</v>
      </c>
      <c r="GPC10" s="239">
        <f t="shared" ref="GPC10" si="2585">GPC9</f>
        <v>0</v>
      </c>
      <c r="GPE10" s="239">
        <f t="shared" ref="GPE10" si="2586">GPE9</f>
        <v>0</v>
      </c>
      <c r="GPG10" s="239">
        <f t="shared" ref="GPG10" si="2587">GPG9</f>
        <v>0</v>
      </c>
      <c r="GPI10" s="239">
        <f t="shared" ref="GPI10" si="2588">GPI9</f>
        <v>0</v>
      </c>
      <c r="GPK10" s="239">
        <f t="shared" ref="GPK10" si="2589">GPK9</f>
        <v>0</v>
      </c>
      <c r="GPM10" s="239">
        <f t="shared" ref="GPM10" si="2590">GPM9</f>
        <v>0</v>
      </c>
      <c r="GPO10" s="239">
        <f t="shared" ref="GPO10" si="2591">GPO9</f>
        <v>0</v>
      </c>
      <c r="GPQ10" s="239">
        <f t="shared" ref="GPQ10" si="2592">GPQ9</f>
        <v>0</v>
      </c>
      <c r="GPS10" s="239">
        <f t="shared" ref="GPS10" si="2593">GPS9</f>
        <v>0</v>
      </c>
      <c r="GPU10" s="239">
        <f t="shared" ref="GPU10" si="2594">GPU9</f>
        <v>0</v>
      </c>
      <c r="GPW10" s="239">
        <f t="shared" ref="GPW10" si="2595">GPW9</f>
        <v>0</v>
      </c>
      <c r="GPY10" s="239">
        <f t="shared" ref="GPY10" si="2596">GPY9</f>
        <v>0</v>
      </c>
      <c r="GQA10" s="239">
        <f t="shared" ref="GQA10" si="2597">GQA9</f>
        <v>0</v>
      </c>
      <c r="GQC10" s="239">
        <f t="shared" ref="GQC10" si="2598">GQC9</f>
        <v>0</v>
      </c>
      <c r="GQE10" s="239">
        <f t="shared" ref="GQE10" si="2599">GQE9</f>
        <v>0</v>
      </c>
      <c r="GQG10" s="239">
        <f t="shared" ref="GQG10" si="2600">GQG9</f>
        <v>0</v>
      </c>
      <c r="GQI10" s="239">
        <f t="shared" ref="GQI10" si="2601">GQI9</f>
        <v>0</v>
      </c>
      <c r="GQK10" s="239">
        <f t="shared" ref="GQK10" si="2602">GQK9</f>
        <v>0</v>
      </c>
      <c r="GQM10" s="239">
        <f t="shared" ref="GQM10" si="2603">GQM9</f>
        <v>0</v>
      </c>
      <c r="GQO10" s="239">
        <f t="shared" ref="GQO10" si="2604">GQO9</f>
        <v>0</v>
      </c>
      <c r="GQQ10" s="239">
        <f t="shared" ref="GQQ10" si="2605">GQQ9</f>
        <v>0</v>
      </c>
      <c r="GQS10" s="239">
        <f t="shared" ref="GQS10" si="2606">GQS9</f>
        <v>0</v>
      </c>
      <c r="GQU10" s="239">
        <f t="shared" ref="GQU10" si="2607">GQU9</f>
        <v>0</v>
      </c>
      <c r="GQW10" s="239">
        <f t="shared" ref="GQW10" si="2608">GQW9</f>
        <v>0</v>
      </c>
      <c r="GQY10" s="239">
        <f t="shared" ref="GQY10" si="2609">GQY9</f>
        <v>0</v>
      </c>
      <c r="GRA10" s="239">
        <f t="shared" ref="GRA10" si="2610">GRA9</f>
        <v>0</v>
      </c>
      <c r="GRC10" s="239">
        <f t="shared" ref="GRC10" si="2611">GRC9</f>
        <v>0</v>
      </c>
      <c r="GRE10" s="239">
        <f t="shared" ref="GRE10" si="2612">GRE9</f>
        <v>0</v>
      </c>
      <c r="GRG10" s="239">
        <f t="shared" ref="GRG10" si="2613">GRG9</f>
        <v>0</v>
      </c>
      <c r="GRI10" s="239">
        <f t="shared" ref="GRI10" si="2614">GRI9</f>
        <v>0</v>
      </c>
      <c r="GRK10" s="239">
        <f t="shared" ref="GRK10" si="2615">GRK9</f>
        <v>0</v>
      </c>
      <c r="GRM10" s="239">
        <f t="shared" ref="GRM10" si="2616">GRM9</f>
        <v>0</v>
      </c>
      <c r="GRO10" s="239">
        <f t="shared" ref="GRO10" si="2617">GRO9</f>
        <v>0</v>
      </c>
      <c r="GRQ10" s="239">
        <f t="shared" ref="GRQ10" si="2618">GRQ9</f>
        <v>0</v>
      </c>
      <c r="GRS10" s="239">
        <f t="shared" ref="GRS10" si="2619">GRS9</f>
        <v>0</v>
      </c>
      <c r="GRU10" s="239">
        <f t="shared" ref="GRU10" si="2620">GRU9</f>
        <v>0</v>
      </c>
      <c r="GRW10" s="239">
        <f t="shared" ref="GRW10" si="2621">GRW9</f>
        <v>0</v>
      </c>
      <c r="GRY10" s="239">
        <f t="shared" ref="GRY10" si="2622">GRY9</f>
        <v>0</v>
      </c>
      <c r="GSA10" s="239">
        <f t="shared" ref="GSA10" si="2623">GSA9</f>
        <v>0</v>
      </c>
      <c r="GSC10" s="239">
        <f t="shared" ref="GSC10" si="2624">GSC9</f>
        <v>0</v>
      </c>
      <c r="GSE10" s="239">
        <f t="shared" ref="GSE10" si="2625">GSE9</f>
        <v>0</v>
      </c>
      <c r="GSG10" s="239">
        <f t="shared" ref="GSG10" si="2626">GSG9</f>
        <v>0</v>
      </c>
      <c r="GSI10" s="239">
        <f t="shared" ref="GSI10" si="2627">GSI9</f>
        <v>0</v>
      </c>
      <c r="GSK10" s="239">
        <f t="shared" ref="GSK10" si="2628">GSK9</f>
        <v>0</v>
      </c>
      <c r="GSM10" s="239">
        <f t="shared" ref="GSM10" si="2629">GSM9</f>
        <v>0</v>
      </c>
      <c r="GSO10" s="239">
        <f t="shared" ref="GSO10" si="2630">GSO9</f>
        <v>0</v>
      </c>
      <c r="GSQ10" s="239">
        <f t="shared" ref="GSQ10" si="2631">GSQ9</f>
        <v>0</v>
      </c>
      <c r="GSS10" s="239">
        <f t="shared" ref="GSS10" si="2632">GSS9</f>
        <v>0</v>
      </c>
      <c r="GSU10" s="239">
        <f t="shared" ref="GSU10" si="2633">GSU9</f>
        <v>0</v>
      </c>
      <c r="GSW10" s="239">
        <f t="shared" ref="GSW10" si="2634">GSW9</f>
        <v>0</v>
      </c>
      <c r="GSY10" s="239">
        <f t="shared" ref="GSY10" si="2635">GSY9</f>
        <v>0</v>
      </c>
      <c r="GTA10" s="239">
        <f t="shared" ref="GTA10" si="2636">GTA9</f>
        <v>0</v>
      </c>
      <c r="GTC10" s="239">
        <f t="shared" ref="GTC10" si="2637">GTC9</f>
        <v>0</v>
      </c>
      <c r="GTE10" s="239">
        <f t="shared" ref="GTE10" si="2638">GTE9</f>
        <v>0</v>
      </c>
      <c r="GTG10" s="239">
        <f t="shared" ref="GTG10" si="2639">GTG9</f>
        <v>0</v>
      </c>
      <c r="GTI10" s="239">
        <f t="shared" ref="GTI10" si="2640">GTI9</f>
        <v>0</v>
      </c>
      <c r="GTK10" s="239">
        <f t="shared" ref="GTK10" si="2641">GTK9</f>
        <v>0</v>
      </c>
      <c r="GTM10" s="239">
        <f t="shared" ref="GTM10" si="2642">GTM9</f>
        <v>0</v>
      </c>
      <c r="GTO10" s="239">
        <f t="shared" ref="GTO10" si="2643">GTO9</f>
        <v>0</v>
      </c>
      <c r="GTQ10" s="239">
        <f t="shared" ref="GTQ10" si="2644">GTQ9</f>
        <v>0</v>
      </c>
      <c r="GTS10" s="239">
        <f t="shared" ref="GTS10" si="2645">GTS9</f>
        <v>0</v>
      </c>
      <c r="GTU10" s="239">
        <f t="shared" ref="GTU10" si="2646">GTU9</f>
        <v>0</v>
      </c>
      <c r="GTW10" s="239">
        <f t="shared" ref="GTW10" si="2647">GTW9</f>
        <v>0</v>
      </c>
      <c r="GTY10" s="239">
        <f t="shared" ref="GTY10" si="2648">GTY9</f>
        <v>0</v>
      </c>
      <c r="GUA10" s="239">
        <f t="shared" ref="GUA10" si="2649">GUA9</f>
        <v>0</v>
      </c>
      <c r="GUC10" s="239">
        <f t="shared" ref="GUC10" si="2650">GUC9</f>
        <v>0</v>
      </c>
      <c r="GUE10" s="239">
        <f t="shared" ref="GUE10" si="2651">GUE9</f>
        <v>0</v>
      </c>
      <c r="GUG10" s="239">
        <f t="shared" ref="GUG10" si="2652">GUG9</f>
        <v>0</v>
      </c>
      <c r="GUI10" s="239">
        <f t="shared" ref="GUI10" si="2653">GUI9</f>
        <v>0</v>
      </c>
      <c r="GUK10" s="239">
        <f t="shared" ref="GUK10" si="2654">GUK9</f>
        <v>0</v>
      </c>
      <c r="GUM10" s="239">
        <f t="shared" ref="GUM10" si="2655">GUM9</f>
        <v>0</v>
      </c>
      <c r="GUO10" s="239">
        <f t="shared" ref="GUO10" si="2656">GUO9</f>
        <v>0</v>
      </c>
      <c r="GUQ10" s="239">
        <f t="shared" ref="GUQ10" si="2657">GUQ9</f>
        <v>0</v>
      </c>
      <c r="GUS10" s="239">
        <f t="shared" ref="GUS10" si="2658">GUS9</f>
        <v>0</v>
      </c>
      <c r="GUU10" s="239">
        <f t="shared" ref="GUU10" si="2659">GUU9</f>
        <v>0</v>
      </c>
      <c r="GUW10" s="239">
        <f t="shared" ref="GUW10" si="2660">GUW9</f>
        <v>0</v>
      </c>
      <c r="GUY10" s="239">
        <f t="shared" ref="GUY10" si="2661">GUY9</f>
        <v>0</v>
      </c>
      <c r="GVA10" s="239">
        <f t="shared" ref="GVA10" si="2662">GVA9</f>
        <v>0</v>
      </c>
      <c r="GVC10" s="239">
        <f t="shared" ref="GVC10" si="2663">GVC9</f>
        <v>0</v>
      </c>
      <c r="GVE10" s="239">
        <f t="shared" ref="GVE10" si="2664">GVE9</f>
        <v>0</v>
      </c>
      <c r="GVG10" s="239">
        <f t="shared" ref="GVG10" si="2665">GVG9</f>
        <v>0</v>
      </c>
      <c r="GVI10" s="239">
        <f t="shared" ref="GVI10" si="2666">GVI9</f>
        <v>0</v>
      </c>
      <c r="GVK10" s="239">
        <f t="shared" ref="GVK10" si="2667">GVK9</f>
        <v>0</v>
      </c>
      <c r="GVM10" s="239">
        <f t="shared" ref="GVM10" si="2668">GVM9</f>
        <v>0</v>
      </c>
      <c r="GVO10" s="239">
        <f t="shared" ref="GVO10" si="2669">GVO9</f>
        <v>0</v>
      </c>
      <c r="GVQ10" s="239">
        <f t="shared" ref="GVQ10" si="2670">GVQ9</f>
        <v>0</v>
      </c>
      <c r="GVS10" s="239">
        <f t="shared" ref="GVS10" si="2671">GVS9</f>
        <v>0</v>
      </c>
      <c r="GVU10" s="239">
        <f t="shared" ref="GVU10" si="2672">GVU9</f>
        <v>0</v>
      </c>
      <c r="GVW10" s="239">
        <f t="shared" ref="GVW10" si="2673">GVW9</f>
        <v>0</v>
      </c>
      <c r="GVY10" s="239">
        <f t="shared" ref="GVY10" si="2674">GVY9</f>
        <v>0</v>
      </c>
      <c r="GWA10" s="239">
        <f t="shared" ref="GWA10" si="2675">GWA9</f>
        <v>0</v>
      </c>
      <c r="GWC10" s="239">
        <f t="shared" ref="GWC10" si="2676">GWC9</f>
        <v>0</v>
      </c>
      <c r="GWE10" s="239">
        <f t="shared" ref="GWE10" si="2677">GWE9</f>
        <v>0</v>
      </c>
      <c r="GWG10" s="239">
        <f t="shared" ref="GWG10" si="2678">GWG9</f>
        <v>0</v>
      </c>
      <c r="GWI10" s="239">
        <f t="shared" ref="GWI10" si="2679">GWI9</f>
        <v>0</v>
      </c>
      <c r="GWK10" s="239">
        <f t="shared" ref="GWK10" si="2680">GWK9</f>
        <v>0</v>
      </c>
      <c r="GWM10" s="239">
        <f t="shared" ref="GWM10" si="2681">GWM9</f>
        <v>0</v>
      </c>
      <c r="GWO10" s="239">
        <f t="shared" ref="GWO10" si="2682">GWO9</f>
        <v>0</v>
      </c>
      <c r="GWQ10" s="239">
        <f t="shared" ref="GWQ10" si="2683">GWQ9</f>
        <v>0</v>
      </c>
      <c r="GWS10" s="239">
        <f t="shared" ref="GWS10" si="2684">GWS9</f>
        <v>0</v>
      </c>
      <c r="GWU10" s="239">
        <f t="shared" ref="GWU10" si="2685">GWU9</f>
        <v>0</v>
      </c>
      <c r="GWW10" s="239">
        <f t="shared" ref="GWW10" si="2686">GWW9</f>
        <v>0</v>
      </c>
      <c r="GWY10" s="239">
        <f t="shared" ref="GWY10" si="2687">GWY9</f>
        <v>0</v>
      </c>
      <c r="GXA10" s="239">
        <f t="shared" ref="GXA10" si="2688">GXA9</f>
        <v>0</v>
      </c>
      <c r="GXC10" s="239">
        <f t="shared" ref="GXC10" si="2689">GXC9</f>
        <v>0</v>
      </c>
      <c r="GXE10" s="239">
        <f t="shared" ref="GXE10" si="2690">GXE9</f>
        <v>0</v>
      </c>
      <c r="GXG10" s="239">
        <f t="shared" ref="GXG10" si="2691">GXG9</f>
        <v>0</v>
      </c>
      <c r="GXI10" s="239">
        <f t="shared" ref="GXI10" si="2692">GXI9</f>
        <v>0</v>
      </c>
      <c r="GXK10" s="239">
        <f t="shared" ref="GXK10" si="2693">GXK9</f>
        <v>0</v>
      </c>
      <c r="GXM10" s="239">
        <f t="shared" ref="GXM10" si="2694">GXM9</f>
        <v>0</v>
      </c>
      <c r="GXO10" s="239">
        <f t="shared" ref="GXO10" si="2695">GXO9</f>
        <v>0</v>
      </c>
      <c r="GXQ10" s="239">
        <f t="shared" ref="GXQ10" si="2696">GXQ9</f>
        <v>0</v>
      </c>
      <c r="GXS10" s="239">
        <f t="shared" ref="GXS10" si="2697">GXS9</f>
        <v>0</v>
      </c>
      <c r="GXU10" s="239">
        <f t="shared" ref="GXU10" si="2698">GXU9</f>
        <v>0</v>
      </c>
      <c r="GXW10" s="239">
        <f t="shared" ref="GXW10" si="2699">GXW9</f>
        <v>0</v>
      </c>
      <c r="GXY10" s="239">
        <f t="shared" ref="GXY10" si="2700">GXY9</f>
        <v>0</v>
      </c>
      <c r="GYA10" s="239">
        <f t="shared" ref="GYA10" si="2701">GYA9</f>
        <v>0</v>
      </c>
      <c r="GYC10" s="239">
        <f t="shared" ref="GYC10" si="2702">GYC9</f>
        <v>0</v>
      </c>
      <c r="GYE10" s="239">
        <f t="shared" ref="GYE10" si="2703">GYE9</f>
        <v>0</v>
      </c>
      <c r="GYG10" s="239">
        <f t="shared" ref="GYG10" si="2704">GYG9</f>
        <v>0</v>
      </c>
      <c r="GYI10" s="239">
        <f t="shared" ref="GYI10" si="2705">GYI9</f>
        <v>0</v>
      </c>
      <c r="GYK10" s="239">
        <f t="shared" ref="GYK10" si="2706">GYK9</f>
        <v>0</v>
      </c>
      <c r="GYM10" s="239">
        <f t="shared" ref="GYM10" si="2707">GYM9</f>
        <v>0</v>
      </c>
      <c r="GYO10" s="239">
        <f t="shared" ref="GYO10" si="2708">GYO9</f>
        <v>0</v>
      </c>
      <c r="GYQ10" s="239">
        <f t="shared" ref="GYQ10" si="2709">GYQ9</f>
        <v>0</v>
      </c>
      <c r="GYS10" s="239">
        <f t="shared" ref="GYS10" si="2710">GYS9</f>
        <v>0</v>
      </c>
      <c r="GYU10" s="239">
        <f t="shared" ref="GYU10" si="2711">GYU9</f>
        <v>0</v>
      </c>
      <c r="GYW10" s="239">
        <f t="shared" ref="GYW10" si="2712">GYW9</f>
        <v>0</v>
      </c>
      <c r="GYY10" s="239">
        <f t="shared" ref="GYY10" si="2713">GYY9</f>
        <v>0</v>
      </c>
      <c r="GZA10" s="239">
        <f t="shared" ref="GZA10" si="2714">GZA9</f>
        <v>0</v>
      </c>
      <c r="GZC10" s="239">
        <f t="shared" ref="GZC10" si="2715">GZC9</f>
        <v>0</v>
      </c>
      <c r="GZE10" s="239">
        <f t="shared" ref="GZE10" si="2716">GZE9</f>
        <v>0</v>
      </c>
      <c r="GZG10" s="239">
        <f t="shared" ref="GZG10" si="2717">GZG9</f>
        <v>0</v>
      </c>
      <c r="GZI10" s="239">
        <f t="shared" ref="GZI10" si="2718">GZI9</f>
        <v>0</v>
      </c>
      <c r="GZK10" s="239">
        <f t="shared" ref="GZK10" si="2719">GZK9</f>
        <v>0</v>
      </c>
      <c r="GZM10" s="239">
        <f t="shared" ref="GZM10" si="2720">GZM9</f>
        <v>0</v>
      </c>
      <c r="GZO10" s="239">
        <f t="shared" ref="GZO10" si="2721">GZO9</f>
        <v>0</v>
      </c>
      <c r="GZQ10" s="239">
        <f t="shared" ref="GZQ10" si="2722">GZQ9</f>
        <v>0</v>
      </c>
      <c r="GZS10" s="239">
        <f t="shared" ref="GZS10" si="2723">GZS9</f>
        <v>0</v>
      </c>
      <c r="GZU10" s="239">
        <f t="shared" ref="GZU10" si="2724">GZU9</f>
        <v>0</v>
      </c>
      <c r="GZW10" s="239">
        <f t="shared" ref="GZW10" si="2725">GZW9</f>
        <v>0</v>
      </c>
      <c r="GZY10" s="239">
        <f t="shared" ref="GZY10" si="2726">GZY9</f>
        <v>0</v>
      </c>
      <c r="HAA10" s="239">
        <f t="shared" ref="HAA10" si="2727">HAA9</f>
        <v>0</v>
      </c>
      <c r="HAC10" s="239">
        <f t="shared" ref="HAC10" si="2728">HAC9</f>
        <v>0</v>
      </c>
      <c r="HAE10" s="239">
        <f t="shared" ref="HAE10" si="2729">HAE9</f>
        <v>0</v>
      </c>
      <c r="HAG10" s="239">
        <f t="shared" ref="HAG10" si="2730">HAG9</f>
        <v>0</v>
      </c>
      <c r="HAI10" s="239">
        <f t="shared" ref="HAI10" si="2731">HAI9</f>
        <v>0</v>
      </c>
      <c r="HAK10" s="239">
        <f t="shared" ref="HAK10" si="2732">HAK9</f>
        <v>0</v>
      </c>
      <c r="HAM10" s="239">
        <f t="shared" ref="HAM10" si="2733">HAM9</f>
        <v>0</v>
      </c>
      <c r="HAO10" s="239">
        <f t="shared" ref="HAO10" si="2734">HAO9</f>
        <v>0</v>
      </c>
      <c r="HAQ10" s="239">
        <f t="shared" ref="HAQ10" si="2735">HAQ9</f>
        <v>0</v>
      </c>
      <c r="HAS10" s="239">
        <f t="shared" ref="HAS10" si="2736">HAS9</f>
        <v>0</v>
      </c>
      <c r="HAU10" s="239">
        <f t="shared" ref="HAU10" si="2737">HAU9</f>
        <v>0</v>
      </c>
      <c r="HAW10" s="239">
        <f t="shared" ref="HAW10" si="2738">HAW9</f>
        <v>0</v>
      </c>
      <c r="HAY10" s="239">
        <f t="shared" ref="HAY10" si="2739">HAY9</f>
        <v>0</v>
      </c>
      <c r="HBA10" s="239">
        <f t="shared" ref="HBA10" si="2740">HBA9</f>
        <v>0</v>
      </c>
      <c r="HBC10" s="239">
        <f t="shared" ref="HBC10" si="2741">HBC9</f>
        <v>0</v>
      </c>
      <c r="HBE10" s="239">
        <f t="shared" ref="HBE10" si="2742">HBE9</f>
        <v>0</v>
      </c>
      <c r="HBG10" s="239">
        <f t="shared" ref="HBG10" si="2743">HBG9</f>
        <v>0</v>
      </c>
      <c r="HBI10" s="239">
        <f t="shared" ref="HBI10" si="2744">HBI9</f>
        <v>0</v>
      </c>
      <c r="HBK10" s="239">
        <f t="shared" ref="HBK10" si="2745">HBK9</f>
        <v>0</v>
      </c>
      <c r="HBM10" s="239">
        <f t="shared" ref="HBM10" si="2746">HBM9</f>
        <v>0</v>
      </c>
      <c r="HBO10" s="239">
        <f t="shared" ref="HBO10" si="2747">HBO9</f>
        <v>0</v>
      </c>
      <c r="HBQ10" s="239">
        <f t="shared" ref="HBQ10" si="2748">HBQ9</f>
        <v>0</v>
      </c>
      <c r="HBS10" s="239">
        <f t="shared" ref="HBS10" si="2749">HBS9</f>
        <v>0</v>
      </c>
      <c r="HBU10" s="239">
        <f t="shared" ref="HBU10" si="2750">HBU9</f>
        <v>0</v>
      </c>
      <c r="HBW10" s="239">
        <f t="shared" ref="HBW10" si="2751">HBW9</f>
        <v>0</v>
      </c>
      <c r="HBY10" s="239">
        <f t="shared" ref="HBY10" si="2752">HBY9</f>
        <v>0</v>
      </c>
      <c r="HCA10" s="239">
        <f t="shared" ref="HCA10" si="2753">HCA9</f>
        <v>0</v>
      </c>
      <c r="HCC10" s="239">
        <f t="shared" ref="HCC10" si="2754">HCC9</f>
        <v>0</v>
      </c>
      <c r="HCE10" s="239">
        <f t="shared" ref="HCE10" si="2755">HCE9</f>
        <v>0</v>
      </c>
      <c r="HCG10" s="239">
        <f t="shared" ref="HCG10" si="2756">HCG9</f>
        <v>0</v>
      </c>
      <c r="HCI10" s="239">
        <f t="shared" ref="HCI10" si="2757">HCI9</f>
        <v>0</v>
      </c>
      <c r="HCK10" s="239">
        <f t="shared" ref="HCK10" si="2758">HCK9</f>
        <v>0</v>
      </c>
      <c r="HCM10" s="239">
        <f t="shared" ref="HCM10" si="2759">HCM9</f>
        <v>0</v>
      </c>
      <c r="HCO10" s="239">
        <f t="shared" ref="HCO10" si="2760">HCO9</f>
        <v>0</v>
      </c>
      <c r="HCQ10" s="239">
        <f t="shared" ref="HCQ10" si="2761">HCQ9</f>
        <v>0</v>
      </c>
      <c r="HCS10" s="239">
        <f t="shared" ref="HCS10" si="2762">HCS9</f>
        <v>0</v>
      </c>
      <c r="HCU10" s="239">
        <f t="shared" ref="HCU10" si="2763">HCU9</f>
        <v>0</v>
      </c>
      <c r="HCW10" s="239">
        <f t="shared" ref="HCW10" si="2764">HCW9</f>
        <v>0</v>
      </c>
      <c r="HCY10" s="239">
        <f t="shared" ref="HCY10" si="2765">HCY9</f>
        <v>0</v>
      </c>
      <c r="HDA10" s="239">
        <f t="shared" ref="HDA10" si="2766">HDA9</f>
        <v>0</v>
      </c>
      <c r="HDC10" s="239">
        <f t="shared" ref="HDC10" si="2767">HDC9</f>
        <v>0</v>
      </c>
      <c r="HDE10" s="239">
        <f t="shared" ref="HDE10" si="2768">HDE9</f>
        <v>0</v>
      </c>
      <c r="HDG10" s="239">
        <f t="shared" ref="HDG10" si="2769">HDG9</f>
        <v>0</v>
      </c>
      <c r="HDI10" s="239">
        <f t="shared" ref="HDI10" si="2770">HDI9</f>
        <v>0</v>
      </c>
      <c r="HDK10" s="239">
        <f t="shared" ref="HDK10" si="2771">HDK9</f>
        <v>0</v>
      </c>
      <c r="HDM10" s="239">
        <f t="shared" ref="HDM10" si="2772">HDM9</f>
        <v>0</v>
      </c>
      <c r="HDO10" s="239">
        <f t="shared" ref="HDO10" si="2773">HDO9</f>
        <v>0</v>
      </c>
      <c r="HDQ10" s="239">
        <f t="shared" ref="HDQ10" si="2774">HDQ9</f>
        <v>0</v>
      </c>
      <c r="HDS10" s="239">
        <f t="shared" ref="HDS10" si="2775">HDS9</f>
        <v>0</v>
      </c>
      <c r="HDU10" s="239">
        <f t="shared" ref="HDU10" si="2776">HDU9</f>
        <v>0</v>
      </c>
      <c r="HDW10" s="239">
        <f t="shared" ref="HDW10" si="2777">HDW9</f>
        <v>0</v>
      </c>
      <c r="HDY10" s="239">
        <f t="shared" ref="HDY10" si="2778">HDY9</f>
        <v>0</v>
      </c>
      <c r="HEA10" s="239">
        <f t="shared" ref="HEA10" si="2779">HEA9</f>
        <v>0</v>
      </c>
      <c r="HEC10" s="239">
        <f t="shared" ref="HEC10" si="2780">HEC9</f>
        <v>0</v>
      </c>
      <c r="HEE10" s="239">
        <f t="shared" ref="HEE10" si="2781">HEE9</f>
        <v>0</v>
      </c>
      <c r="HEG10" s="239">
        <f t="shared" ref="HEG10" si="2782">HEG9</f>
        <v>0</v>
      </c>
      <c r="HEI10" s="239">
        <f t="shared" ref="HEI10" si="2783">HEI9</f>
        <v>0</v>
      </c>
      <c r="HEK10" s="239">
        <f t="shared" ref="HEK10" si="2784">HEK9</f>
        <v>0</v>
      </c>
      <c r="HEM10" s="239">
        <f t="shared" ref="HEM10" si="2785">HEM9</f>
        <v>0</v>
      </c>
      <c r="HEO10" s="239">
        <f t="shared" ref="HEO10" si="2786">HEO9</f>
        <v>0</v>
      </c>
      <c r="HEQ10" s="239">
        <f t="shared" ref="HEQ10" si="2787">HEQ9</f>
        <v>0</v>
      </c>
      <c r="HES10" s="239">
        <f t="shared" ref="HES10" si="2788">HES9</f>
        <v>0</v>
      </c>
      <c r="HEU10" s="239">
        <f t="shared" ref="HEU10" si="2789">HEU9</f>
        <v>0</v>
      </c>
      <c r="HEW10" s="239">
        <f t="shared" ref="HEW10" si="2790">HEW9</f>
        <v>0</v>
      </c>
      <c r="HEY10" s="239">
        <f t="shared" ref="HEY10" si="2791">HEY9</f>
        <v>0</v>
      </c>
      <c r="HFA10" s="239">
        <f t="shared" ref="HFA10" si="2792">HFA9</f>
        <v>0</v>
      </c>
      <c r="HFC10" s="239">
        <f t="shared" ref="HFC10" si="2793">HFC9</f>
        <v>0</v>
      </c>
      <c r="HFE10" s="239">
        <f t="shared" ref="HFE10" si="2794">HFE9</f>
        <v>0</v>
      </c>
      <c r="HFG10" s="239">
        <f t="shared" ref="HFG10" si="2795">HFG9</f>
        <v>0</v>
      </c>
      <c r="HFI10" s="239">
        <f t="shared" ref="HFI10" si="2796">HFI9</f>
        <v>0</v>
      </c>
      <c r="HFK10" s="239">
        <f t="shared" ref="HFK10" si="2797">HFK9</f>
        <v>0</v>
      </c>
      <c r="HFM10" s="239">
        <f t="shared" ref="HFM10" si="2798">HFM9</f>
        <v>0</v>
      </c>
      <c r="HFO10" s="239">
        <f t="shared" ref="HFO10" si="2799">HFO9</f>
        <v>0</v>
      </c>
      <c r="HFQ10" s="239">
        <f t="shared" ref="HFQ10" si="2800">HFQ9</f>
        <v>0</v>
      </c>
      <c r="HFS10" s="239">
        <f t="shared" ref="HFS10" si="2801">HFS9</f>
        <v>0</v>
      </c>
      <c r="HFU10" s="239">
        <f t="shared" ref="HFU10" si="2802">HFU9</f>
        <v>0</v>
      </c>
      <c r="HFW10" s="239">
        <f t="shared" ref="HFW10" si="2803">HFW9</f>
        <v>0</v>
      </c>
      <c r="HFY10" s="239">
        <f t="shared" ref="HFY10" si="2804">HFY9</f>
        <v>0</v>
      </c>
      <c r="HGA10" s="239">
        <f t="shared" ref="HGA10" si="2805">HGA9</f>
        <v>0</v>
      </c>
      <c r="HGC10" s="239">
        <f t="shared" ref="HGC10" si="2806">HGC9</f>
        <v>0</v>
      </c>
      <c r="HGE10" s="239">
        <f t="shared" ref="HGE10" si="2807">HGE9</f>
        <v>0</v>
      </c>
      <c r="HGG10" s="239">
        <f t="shared" ref="HGG10" si="2808">HGG9</f>
        <v>0</v>
      </c>
      <c r="HGI10" s="239">
        <f t="shared" ref="HGI10" si="2809">HGI9</f>
        <v>0</v>
      </c>
      <c r="HGK10" s="239">
        <f t="shared" ref="HGK10" si="2810">HGK9</f>
        <v>0</v>
      </c>
      <c r="HGM10" s="239">
        <f t="shared" ref="HGM10" si="2811">HGM9</f>
        <v>0</v>
      </c>
      <c r="HGO10" s="239">
        <f t="shared" ref="HGO10" si="2812">HGO9</f>
        <v>0</v>
      </c>
      <c r="HGQ10" s="239">
        <f t="shared" ref="HGQ10" si="2813">HGQ9</f>
        <v>0</v>
      </c>
      <c r="HGS10" s="239">
        <f t="shared" ref="HGS10" si="2814">HGS9</f>
        <v>0</v>
      </c>
      <c r="HGU10" s="239">
        <f t="shared" ref="HGU10" si="2815">HGU9</f>
        <v>0</v>
      </c>
      <c r="HGW10" s="239">
        <f t="shared" ref="HGW10" si="2816">HGW9</f>
        <v>0</v>
      </c>
      <c r="HGY10" s="239">
        <f t="shared" ref="HGY10" si="2817">HGY9</f>
        <v>0</v>
      </c>
      <c r="HHA10" s="239">
        <f t="shared" ref="HHA10" si="2818">HHA9</f>
        <v>0</v>
      </c>
      <c r="HHC10" s="239">
        <f t="shared" ref="HHC10" si="2819">HHC9</f>
        <v>0</v>
      </c>
      <c r="HHE10" s="239">
        <f t="shared" ref="HHE10" si="2820">HHE9</f>
        <v>0</v>
      </c>
      <c r="HHG10" s="239">
        <f t="shared" ref="HHG10" si="2821">HHG9</f>
        <v>0</v>
      </c>
      <c r="HHI10" s="239">
        <f t="shared" ref="HHI10" si="2822">HHI9</f>
        <v>0</v>
      </c>
      <c r="HHK10" s="239">
        <f t="shared" ref="HHK10" si="2823">HHK9</f>
        <v>0</v>
      </c>
      <c r="HHM10" s="239">
        <f t="shared" ref="HHM10" si="2824">HHM9</f>
        <v>0</v>
      </c>
      <c r="HHO10" s="239">
        <f t="shared" ref="HHO10" si="2825">HHO9</f>
        <v>0</v>
      </c>
      <c r="HHQ10" s="239">
        <f t="shared" ref="HHQ10" si="2826">HHQ9</f>
        <v>0</v>
      </c>
      <c r="HHS10" s="239">
        <f t="shared" ref="HHS10" si="2827">HHS9</f>
        <v>0</v>
      </c>
      <c r="HHU10" s="239">
        <f t="shared" ref="HHU10" si="2828">HHU9</f>
        <v>0</v>
      </c>
      <c r="HHW10" s="239">
        <f t="shared" ref="HHW10" si="2829">HHW9</f>
        <v>0</v>
      </c>
      <c r="HHY10" s="239">
        <f t="shared" ref="HHY10" si="2830">HHY9</f>
        <v>0</v>
      </c>
      <c r="HIA10" s="239">
        <f t="shared" ref="HIA10" si="2831">HIA9</f>
        <v>0</v>
      </c>
      <c r="HIC10" s="239">
        <f t="shared" ref="HIC10" si="2832">HIC9</f>
        <v>0</v>
      </c>
      <c r="HIE10" s="239">
        <f t="shared" ref="HIE10" si="2833">HIE9</f>
        <v>0</v>
      </c>
      <c r="HIG10" s="239">
        <f t="shared" ref="HIG10" si="2834">HIG9</f>
        <v>0</v>
      </c>
      <c r="HII10" s="239">
        <f t="shared" ref="HII10" si="2835">HII9</f>
        <v>0</v>
      </c>
      <c r="HIK10" s="239">
        <f t="shared" ref="HIK10" si="2836">HIK9</f>
        <v>0</v>
      </c>
      <c r="HIM10" s="239">
        <f t="shared" ref="HIM10" si="2837">HIM9</f>
        <v>0</v>
      </c>
      <c r="HIO10" s="239">
        <f t="shared" ref="HIO10" si="2838">HIO9</f>
        <v>0</v>
      </c>
      <c r="HIQ10" s="239">
        <f t="shared" ref="HIQ10" si="2839">HIQ9</f>
        <v>0</v>
      </c>
      <c r="HIS10" s="239">
        <f t="shared" ref="HIS10" si="2840">HIS9</f>
        <v>0</v>
      </c>
      <c r="HIU10" s="239">
        <f t="shared" ref="HIU10" si="2841">HIU9</f>
        <v>0</v>
      </c>
      <c r="HIW10" s="239">
        <f t="shared" ref="HIW10" si="2842">HIW9</f>
        <v>0</v>
      </c>
      <c r="HIY10" s="239">
        <f t="shared" ref="HIY10" si="2843">HIY9</f>
        <v>0</v>
      </c>
      <c r="HJA10" s="239">
        <f t="shared" ref="HJA10" si="2844">HJA9</f>
        <v>0</v>
      </c>
      <c r="HJC10" s="239">
        <f t="shared" ref="HJC10" si="2845">HJC9</f>
        <v>0</v>
      </c>
      <c r="HJE10" s="239">
        <f t="shared" ref="HJE10" si="2846">HJE9</f>
        <v>0</v>
      </c>
      <c r="HJG10" s="239">
        <f t="shared" ref="HJG10" si="2847">HJG9</f>
        <v>0</v>
      </c>
      <c r="HJI10" s="239">
        <f t="shared" ref="HJI10" si="2848">HJI9</f>
        <v>0</v>
      </c>
      <c r="HJK10" s="239">
        <f t="shared" ref="HJK10" si="2849">HJK9</f>
        <v>0</v>
      </c>
      <c r="HJM10" s="239">
        <f t="shared" ref="HJM10" si="2850">HJM9</f>
        <v>0</v>
      </c>
      <c r="HJO10" s="239">
        <f t="shared" ref="HJO10" si="2851">HJO9</f>
        <v>0</v>
      </c>
      <c r="HJQ10" s="239">
        <f t="shared" ref="HJQ10" si="2852">HJQ9</f>
        <v>0</v>
      </c>
      <c r="HJS10" s="239">
        <f t="shared" ref="HJS10" si="2853">HJS9</f>
        <v>0</v>
      </c>
      <c r="HJU10" s="239">
        <f t="shared" ref="HJU10" si="2854">HJU9</f>
        <v>0</v>
      </c>
      <c r="HJW10" s="239">
        <f t="shared" ref="HJW10" si="2855">HJW9</f>
        <v>0</v>
      </c>
      <c r="HJY10" s="239">
        <f t="shared" ref="HJY10" si="2856">HJY9</f>
        <v>0</v>
      </c>
      <c r="HKA10" s="239">
        <f t="shared" ref="HKA10" si="2857">HKA9</f>
        <v>0</v>
      </c>
      <c r="HKC10" s="239">
        <f t="shared" ref="HKC10" si="2858">HKC9</f>
        <v>0</v>
      </c>
      <c r="HKE10" s="239">
        <f t="shared" ref="HKE10" si="2859">HKE9</f>
        <v>0</v>
      </c>
      <c r="HKG10" s="239">
        <f t="shared" ref="HKG10" si="2860">HKG9</f>
        <v>0</v>
      </c>
      <c r="HKI10" s="239">
        <f t="shared" ref="HKI10" si="2861">HKI9</f>
        <v>0</v>
      </c>
      <c r="HKK10" s="239">
        <f t="shared" ref="HKK10" si="2862">HKK9</f>
        <v>0</v>
      </c>
      <c r="HKM10" s="239">
        <f t="shared" ref="HKM10" si="2863">HKM9</f>
        <v>0</v>
      </c>
      <c r="HKO10" s="239">
        <f t="shared" ref="HKO10" si="2864">HKO9</f>
        <v>0</v>
      </c>
      <c r="HKQ10" s="239">
        <f t="shared" ref="HKQ10" si="2865">HKQ9</f>
        <v>0</v>
      </c>
      <c r="HKS10" s="239">
        <f t="shared" ref="HKS10" si="2866">HKS9</f>
        <v>0</v>
      </c>
      <c r="HKU10" s="239">
        <f t="shared" ref="HKU10" si="2867">HKU9</f>
        <v>0</v>
      </c>
      <c r="HKW10" s="239">
        <f t="shared" ref="HKW10" si="2868">HKW9</f>
        <v>0</v>
      </c>
      <c r="HKY10" s="239">
        <f t="shared" ref="HKY10" si="2869">HKY9</f>
        <v>0</v>
      </c>
      <c r="HLA10" s="239">
        <f t="shared" ref="HLA10" si="2870">HLA9</f>
        <v>0</v>
      </c>
      <c r="HLC10" s="239">
        <f t="shared" ref="HLC10" si="2871">HLC9</f>
        <v>0</v>
      </c>
      <c r="HLE10" s="239">
        <f t="shared" ref="HLE10" si="2872">HLE9</f>
        <v>0</v>
      </c>
      <c r="HLG10" s="239">
        <f t="shared" ref="HLG10" si="2873">HLG9</f>
        <v>0</v>
      </c>
      <c r="HLI10" s="239">
        <f t="shared" ref="HLI10" si="2874">HLI9</f>
        <v>0</v>
      </c>
      <c r="HLK10" s="239">
        <f t="shared" ref="HLK10" si="2875">HLK9</f>
        <v>0</v>
      </c>
      <c r="HLM10" s="239">
        <f t="shared" ref="HLM10" si="2876">HLM9</f>
        <v>0</v>
      </c>
      <c r="HLO10" s="239">
        <f t="shared" ref="HLO10" si="2877">HLO9</f>
        <v>0</v>
      </c>
      <c r="HLQ10" s="239">
        <f t="shared" ref="HLQ10" si="2878">HLQ9</f>
        <v>0</v>
      </c>
      <c r="HLS10" s="239">
        <f t="shared" ref="HLS10" si="2879">HLS9</f>
        <v>0</v>
      </c>
      <c r="HLU10" s="239">
        <f t="shared" ref="HLU10" si="2880">HLU9</f>
        <v>0</v>
      </c>
      <c r="HLW10" s="239">
        <f t="shared" ref="HLW10" si="2881">HLW9</f>
        <v>0</v>
      </c>
      <c r="HLY10" s="239">
        <f t="shared" ref="HLY10" si="2882">HLY9</f>
        <v>0</v>
      </c>
      <c r="HMA10" s="239">
        <f t="shared" ref="HMA10" si="2883">HMA9</f>
        <v>0</v>
      </c>
      <c r="HMC10" s="239">
        <f t="shared" ref="HMC10" si="2884">HMC9</f>
        <v>0</v>
      </c>
      <c r="HME10" s="239">
        <f t="shared" ref="HME10" si="2885">HME9</f>
        <v>0</v>
      </c>
      <c r="HMG10" s="239">
        <f t="shared" ref="HMG10" si="2886">HMG9</f>
        <v>0</v>
      </c>
      <c r="HMI10" s="239">
        <f t="shared" ref="HMI10" si="2887">HMI9</f>
        <v>0</v>
      </c>
      <c r="HMK10" s="239">
        <f t="shared" ref="HMK10" si="2888">HMK9</f>
        <v>0</v>
      </c>
      <c r="HMM10" s="239">
        <f t="shared" ref="HMM10" si="2889">HMM9</f>
        <v>0</v>
      </c>
      <c r="HMO10" s="239">
        <f t="shared" ref="HMO10" si="2890">HMO9</f>
        <v>0</v>
      </c>
      <c r="HMQ10" s="239">
        <f t="shared" ref="HMQ10" si="2891">HMQ9</f>
        <v>0</v>
      </c>
      <c r="HMS10" s="239">
        <f t="shared" ref="HMS10" si="2892">HMS9</f>
        <v>0</v>
      </c>
      <c r="HMU10" s="239">
        <f t="shared" ref="HMU10" si="2893">HMU9</f>
        <v>0</v>
      </c>
      <c r="HMW10" s="239">
        <f t="shared" ref="HMW10" si="2894">HMW9</f>
        <v>0</v>
      </c>
      <c r="HMY10" s="239">
        <f t="shared" ref="HMY10" si="2895">HMY9</f>
        <v>0</v>
      </c>
      <c r="HNA10" s="239">
        <f t="shared" ref="HNA10" si="2896">HNA9</f>
        <v>0</v>
      </c>
      <c r="HNC10" s="239">
        <f t="shared" ref="HNC10" si="2897">HNC9</f>
        <v>0</v>
      </c>
      <c r="HNE10" s="239">
        <f t="shared" ref="HNE10" si="2898">HNE9</f>
        <v>0</v>
      </c>
      <c r="HNG10" s="239">
        <f t="shared" ref="HNG10" si="2899">HNG9</f>
        <v>0</v>
      </c>
      <c r="HNI10" s="239">
        <f t="shared" ref="HNI10" si="2900">HNI9</f>
        <v>0</v>
      </c>
      <c r="HNK10" s="239">
        <f t="shared" ref="HNK10" si="2901">HNK9</f>
        <v>0</v>
      </c>
      <c r="HNM10" s="239">
        <f t="shared" ref="HNM10" si="2902">HNM9</f>
        <v>0</v>
      </c>
      <c r="HNO10" s="239">
        <f t="shared" ref="HNO10" si="2903">HNO9</f>
        <v>0</v>
      </c>
      <c r="HNQ10" s="239">
        <f t="shared" ref="HNQ10" si="2904">HNQ9</f>
        <v>0</v>
      </c>
      <c r="HNS10" s="239">
        <f t="shared" ref="HNS10" si="2905">HNS9</f>
        <v>0</v>
      </c>
      <c r="HNU10" s="239">
        <f t="shared" ref="HNU10" si="2906">HNU9</f>
        <v>0</v>
      </c>
      <c r="HNW10" s="239">
        <f t="shared" ref="HNW10" si="2907">HNW9</f>
        <v>0</v>
      </c>
      <c r="HNY10" s="239">
        <f t="shared" ref="HNY10" si="2908">HNY9</f>
        <v>0</v>
      </c>
      <c r="HOA10" s="239">
        <f t="shared" ref="HOA10" si="2909">HOA9</f>
        <v>0</v>
      </c>
      <c r="HOC10" s="239">
        <f t="shared" ref="HOC10" si="2910">HOC9</f>
        <v>0</v>
      </c>
      <c r="HOE10" s="239">
        <f t="shared" ref="HOE10" si="2911">HOE9</f>
        <v>0</v>
      </c>
      <c r="HOG10" s="239">
        <f t="shared" ref="HOG10" si="2912">HOG9</f>
        <v>0</v>
      </c>
      <c r="HOI10" s="239">
        <f t="shared" ref="HOI10" si="2913">HOI9</f>
        <v>0</v>
      </c>
      <c r="HOK10" s="239">
        <f t="shared" ref="HOK10" si="2914">HOK9</f>
        <v>0</v>
      </c>
      <c r="HOM10" s="239">
        <f t="shared" ref="HOM10" si="2915">HOM9</f>
        <v>0</v>
      </c>
      <c r="HOO10" s="239">
        <f t="shared" ref="HOO10" si="2916">HOO9</f>
        <v>0</v>
      </c>
      <c r="HOQ10" s="239">
        <f t="shared" ref="HOQ10" si="2917">HOQ9</f>
        <v>0</v>
      </c>
      <c r="HOS10" s="239">
        <f t="shared" ref="HOS10" si="2918">HOS9</f>
        <v>0</v>
      </c>
      <c r="HOU10" s="239">
        <f t="shared" ref="HOU10" si="2919">HOU9</f>
        <v>0</v>
      </c>
      <c r="HOW10" s="239">
        <f t="shared" ref="HOW10" si="2920">HOW9</f>
        <v>0</v>
      </c>
      <c r="HOY10" s="239">
        <f t="shared" ref="HOY10" si="2921">HOY9</f>
        <v>0</v>
      </c>
      <c r="HPA10" s="239">
        <f t="shared" ref="HPA10" si="2922">HPA9</f>
        <v>0</v>
      </c>
      <c r="HPC10" s="239">
        <f t="shared" ref="HPC10" si="2923">HPC9</f>
        <v>0</v>
      </c>
      <c r="HPE10" s="239">
        <f t="shared" ref="HPE10" si="2924">HPE9</f>
        <v>0</v>
      </c>
      <c r="HPG10" s="239">
        <f t="shared" ref="HPG10" si="2925">HPG9</f>
        <v>0</v>
      </c>
      <c r="HPI10" s="239">
        <f t="shared" ref="HPI10" si="2926">HPI9</f>
        <v>0</v>
      </c>
      <c r="HPK10" s="239">
        <f t="shared" ref="HPK10" si="2927">HPK9</f>
        <v>0</v>
      </c>
      <c r="HPM10" s="239">
        <f t="shared" ref="HPM10" si="2928">HPM9</f>
        <v>0</v>
      </c>
      <c r="HPO10" s="239">
        <f t="shared" ref="HPO10" si="2929">HPO9</f>
        <v>0</v>
      </c>
      <c r="HPQ10" s="239">
        <f t="shared" ref="HPQ10" si="2930">HPQ9</f>
        <v>0</v>
      </c>
      <c r="HPS10" s="239">
        <f t="shared" ref="HPS10" si="2931">HPS9</f>
        <v>0</v>
      </c>
      <c r="HPU10" s="239">
        <f t="shared" ref="HPU10" si="2932">HPU9</f>
        <v>0</v>
      </c>
      <c r="HPW10" s="239">
        <f t="shared" ref="HPW10" si="2933">HPW9</f>
        <v>0</v>
      </c>
      <c r="HPY10" s="239">
        <f t="shared" ref="HPY10" si="2934">HPY9</f>
        <v>0</v>
      </c>
      <c r="HQA10" s="239">
        <f t="shared" ref="HQA10" si="2935">HQA9</f>
        <v>0</v>
      </c>
      <c r="HQC10" s="239">
        <f t="shared" ref="HQC10" si="2936">HQC9</f>
        <v>0</v>
      </c>
      <c r="HQE10" s="239">
        <f t="shared" ref="HQE10" si="2937">HQE9</f>
        <v>0</v>
      </c>
      <c r="HQG10" s="239">
        <f t="shared" ref="HQG10" si="2938">HQG9</f>
        <v>0</v>
      </c>
      <c r="HQI10" s="239">
        <f t="shared" ref="HQI10" si="2939">HQI9</f>
        <v>0</v>
      </c>
      <c r="HQK10" s="239">
        <f t="shared" ref="HQK10" si="2940">HQK9</f>
        <v>0</v>
      </c>
      <c r="HQM10" s="239">
        <f t="shared" ref="HQM10" si="2941">HQM9</f>
        <v>0</v>
      </c>
      <c r="HQO10" s="239">
        <f t="shared" ref="HQO10" si="2942">HQO9</f>
        <v>0</v>
      </c>
      <c r="HQQ10" s="239">
        <f t="shared" ref="HQQ10" si="2943">HQQ9</f>
        <v>0</v>
      </c>
      <c r="HQS10" s="239">
        <f t="shared" ref="HQS10" si="2944">HQS9</f>
        <v>0</v>
      </c>
      <c r="HQU10" s="239">
        <f t="shared" ref="HQU10" si="2945">HQU9</f>
        <v>0</v>
      </c>
      <c r="HQW10" s="239">
        <f t="shared" ref="HQW10" si="2946">HQW9</f>
        <v>0</v>
      </c>
      <c r="HQY10" s="239">
        <f t="shared" ref="HQY10" si="2947">HQY9</f>
        <v>0</v>
      </c>
      <c r="HRA10" s="239">
        <f t="shared" ref="HRA10" si="2948">HRA9</f>
        <v>0</v>
      </c>
      <c r="HRC10" s="239">
        <f t="shared" ref="HRC10" si="2949">HRC9</f>
        <v>0</v>
      </c>
      <c r="HRE10" s="239">
        <f t="shared" ref="HRE10" si="2950">HRE9</f>
        <v>0</v>
      </c>
      <c r="HRG10" s="239">
        <f t="shared" ref="HRG10" si="2951">HRG9</f>
        <v>0</v>
      </c>
      <c r="HRI10" s="239">
        <f t="shared" ref="HRI10" si="2952">HRI9</f>
        <v>0</v>
      </c>
      <c r="HRK10" s="239">
        <f t="shared" ref="HRK10" si="2953">HRK9</f>
        <v>0</v>
      </c>
      <c r="HRM10" s="239">
        <f t="shared" ref="HRM10" si="2954">HRM9</f>
        <v>0</v>
      </c>
      <c r="HRO10" s="239">
        <f t="shared" ref="HRO10" si="2955">HRO9</f>
        <v>0</v>
      </c>
      <c r="HRQ10" s="239">
        <f t="shared" ref="HRQ10" si="2956">HRQ9</f>
        <v>0</v>
      </c>
      <c r="HRS10" s="239">
        <f t="shared" ref="HRS10" si="2957">HRS9</f>
        <v>0</v>
      </c>
      <c r="HRU10" s="239">
        <f t="shared" ref="HRU10" si="2958">HRU9</f>
        <v>0</v>
      </c>
      <c r="HRW10" s="239">
        <f t="shared" ref="HRW10" si="2959">HRW9</f>
        <v>0</v>
      </c>
      <c r="HRY10" s="239">
        <f t="shared" ref="HRY10" si="2960">HRY9</f>
        <v>0</v>
      </c>
      <c r="HSA10" s="239">
        <f t="shared" ref="HSA10" si="2961">HSA9</f>
        <v>0</v>
      </c>
      <c r="HSC10" s="239">
        <f t="shared" ref="HSC10" si="2962">HSC9</f>
        <v>0</v>
      </c>
      <c r="HSE10" s="239">
        <f t="shared" ref="HSE10" si="2963">HSE9</f>
        <v>0</v>
      </c>
      <c r="HSG10" s="239">
        <f t="shared" ref="HSG10" si="2964">HSG9</f>
        <v>0</v>
      </c>
      <c r="HSI10" s="239">
        <f t="shared" ref="HSI10" si="2965">HSI9</f>
        <v>0</v>
      </c>
      <c r="HSK10" s="239">
        <f t="shared" ref="HSK10" si="2966">HSK9</f>
        <v>0</v>
      </c>
      <c r="HSM10" s="239">
        <f t="shared" ref="HSM10" si="2967">HSM9</f>
        <v>0</v>
      </c>
      <c r="HSO10" s="239">
        <f t="shared" ref="HSO10" si="2968">HSO9</f>
        <v>0</v>
      </c>
      <c r="HSQ10" s="239">
        <f t="shared" ref="HSQ10" si="2969">HSQ9</f>
        <v>0</v>
      </c>
      <c r="HSS10" s="239">
        <f t="shared" ref="HSS10" si="2970">HSS9</f>
        <v>0</v>
      </c>
      <c r="HSU10" s="239">
        <f t="shared" ref="HSU10" si="2971">HSU9</f>
        <v>0</v>
      </c>
      <c r="HSW10" s="239">
        <f t="shared" ref="HSW10" si="2972">HSW9</f>
        <v>0</v>
      </c>
      <c r="HSY10" s="239">
        <f t="shared" ref="HSY10" si="2973">HSY9</f>
        <v>0</v>
      </c>
      <c r="HTA10" s="239">
        <f t="shared" ref="HTA10" si="2974">HTA9</f>
        <v>0</v>
      </c>
      <c r="HTC10" s="239">
        <f t="shared" ref="HTC10" si="2975">HTC9</f>
        <v>0</v>
      </c>
      <c r="HTE10" s="239">
        <f t="shared" ref="HTE10" si="2976">HTE9</f>
        <v>0</v>
      </c>
      <c r="HTG10" s="239">
        <f t="shared" ref="HTG10" si="2977">HTG9</f>
        <v>0</v>
      </c>
      <c r="HTI10" s="239">
        <f t="shared" ref="HTI10" si="2978">HTI9</f>
        <v>0</v>
      </c>
      <c r="HTK10" s="239">
        <f t="shared" ref="HTK10" si="2979">HTK9</f>
        <v>0</v>
      </c>
      <c r="HTM10" s="239">
        <f t="shared" ref="HTM10" si="2980">HTM9</f>
        <v>0</v>
      </c>
      <c r="HTO10" s="239">
        <f t="shared" ref="HTO10" si="2981">HTO9</f>
        <v>0</v>
      </c>
      <c r="HTQ10" s="239">
        <f t="shared" ref="HTQ10" si="2982">HTQ9</f>
        <v>0</v>
      </c>
      <c r="HTS10" s="239">
        <f t="shared" ref="HTS10" si="2983">HTS9</f>
        <v>0</v>
      </c>
      <c r="HTU10" s="239">
        <f t="shared" ref="HTU10" si="2984">HTU9</f>
        <v>0</v>
      </c>
      <c r="HTW10" s="239">
        <f t="shared" ref="HTW10" si="2985">HTW9</f>
        <v>0</v>
      </c>
      <c r="HTY10" s="239">
        <f t="shared" ref="HTY10" si="2986">HTY9</f>
        <v>0</v>
      </c>
      <c r="HUA10" s="239">
        <f t="shared" ref="HUA10" si="2987">HUA9</f>
        <v>0</v>
      </c>
      <c r="HUC10" s="239">
        <f t="shared" ref="HUC10" si="2988">HUC9</f>
        <v>0</v>
      </c>
      <c r="HUE10" s="239">
        <f t="shared" ref="HUE10" si="2989">HUE9</f>
        <v>0</v>
      </c>
      <c r="HUG10" s="239">
        <f t="shared" ref="HUG10" si="2990">HUG9</f>
        <v>0</v>
      </c>
      <c r="HUI10" s="239">
        <f t="shared" ref="HUI10" si="2991">HUI9</f>
        <v>0</v>
      </c>
      <c r="HUK10" s="239">
        <f t="shared" ref="HUK10" si="2992">HUK9</f>
        <v>0</v>
      </c>
      <c r="HUM10" s="239">
        <f t="shared" ref="HUM10" si="2993">HUM9</f>
        <v>0</v>
      </c>
      <c r="HUO10" s="239">
        <f t="shared" ref="HUO10" si="2994">HUO9</f>
        <v>0</v>
      </c>
      <c r="HUQ10" s="239">
        <f t="shared" ref="HUQ10" si="2995">HUQ9</f>
        <v>0</v>
      </c>
      <c r="HUS10" s="239">
        <f t="shared" ref="HUS10" si="2996">HUS9</f>
        <v>0</v>
      </c>
      <c r="HUU10" s="239">
        <f t="shared" ref="HUU10" si="2997">HUU9</f>
        <v>0</v>
      </c>
      <c r="HUW10" s="239">
        <f t="shared" ref="HUW10" si="2998">HUW9</f>
        <v>0</v>
      </c>
      <c r="HUY10" s="239">
        <f t="shared" ref="HUY10" si="2999">HUY9</f>
        <v>0</v>
      </c>
      <c r="HVA10" s="239">
        <f t="shared" ref="HVA10" si="3000">HVA9</f>
        <v>0</v>
      </c>
      <c r="HVC10" s="239">
        <f t="shared" ref="HVC10" si="3001">HVC9</f>
        <v>0</v>
      </c>
      <c r="HVE10" s="239">
        <f t="shared" ref="HVE10" si="3002">HVE9</f>
        <v>0</v>
      </c>
      <c r="HVG10" s="239">
        <f t="shared" ref="HVG10" si="3003">HVG9</f>
        <v>0</v>
      </c>
      <c r="HVI10" s="239">
        <f t="shared" ref="HVI10" si="3004">HVI9</f>
        <v>0</v>
      </c>
      <c r="HVK10" s="239">
        <f t="shared" ref="HVK10" si="3005">HVK9</f>
        <v>0</v>
      </c>
      <c r="HVM10" s="239">
        <f t="shared" ref="HVM10" si="3006">HVM9</f>
        <v>0</v>
      </c>
      <c r="HVO10" s="239">
        <f t="shared" ref="HVO10" si="3007">HVO9</f>
        <v>0</v>
      </c>
      <c r="HVQ10" s="239">
        <f t="shared" ref="HVQ10" si="3008">HVQ9</f>
        <v>0</v>
      </c>
      <c r="HVS10" s="239">
        <f t="shared" ref="HVS10" si="3009">HVS9</f>
        <v>0</v>
      </c>
      <c r="HVU10" s="239">
        <f t="shared" ref="HVU10" si="3010">HVU9</f>
        <v>0</v>
      </c>
      <c r="HVW10" s="239">
        <f t="shared" ref="HVW10" si="3011">HVW9</f>
        <v>0</v>
      </c>
      <c r="HVY10" s="239">
        <f t="shared" ref="HVY10" si="3012">HVY9</f>
        <v>0</v>
      </c>
      <c r="HWA10" s="239">
        <f t="shared" ref="HWA10" si="3013">HWA9</f>
        <v>0</v>
      </c>
      <c r="HWC10" s="239">
        <f t="shared" ref="HWC10" si="3014">HWC9</f>
        <v>0</v>
      </c>
      <c r="HWE10" s="239">
        <f t="shared" ref="HWE10" si="3015">HWE9</f>
        <v>0</v>
      </c>
      <c r="HWG10" s="239">
        <f t="shared" ref="HWG10" si="3016">HWG9</f>
        <v>0</v>
      </c>
      <c r="HWI10" s="239">
        <f t="shared" ref="HWI10" si="3017">HWI9</f>
        <v>0</v>
      </c>
      <c r="HWK10" s="239">
        <f t="shared" ref="HWK10" si="3018">HWK9</f>
        <v>0</v>
      </c>
      <c r="HWM10" s="239">
        <f t="shared" ref="HWM10" si="3019">HWM9</f>
        <v>0</v>
      </c>
      <c r="HWO10" s="239">
        <f t="shared" ref="HWO10" si="3020">HWO9</f>
        <v>0</v>
      </c>
      <c r="HWQ10" s="239">
        <f t="shared" ref="HWQ10" si="3021">HWQ9</f>
        <v>0</v>
      </c>
      <c r="HWS10" s="239">
        <f t="shared" ref="HWS10" si="3022">HWS9</f>
        <v>0</v>
      </c>
      <c r="HWU10" s="239">
        <f t="shared" ref="HWU10" si="3023">HWU9</f>
        <v>0</v>
      </c>
      <c r="HWW10" s="239">
        <f t="shared" ref="HWW10" si="3024">HWW9</f>
        <v>0</v>
      </c>
      <c r="HWY10" s="239">
        <f t="shared" ref="HWY10" si="3025">HWY9</f>
        <v>0</v>
      </c>
      <c r="HXA10" s="239">
        <f t="shared" ref="HXA10" si="3026">HXA9</f>
        <v>0</v>
      </c>
      <c r="HXC10" s="239">
        <f t="shared" ref="HXC10" si="3027">HXC9</f>
        <v>0</v>
      </c>
      <c r="HXE10" s="239">
        <f t="shared" ref="HXE10" si="3028">HXE9</f>
        <v>0</v>
      </c>
      <c r="HXG10" s="239">
        <f t="shared" ref="HXG10" si="3029">HXG9</f>
        <v>0</v>
      </c>
      <c r="HXI10" s="239">
        <f t="shared" ref="HXI10" si="3030">HXI9</f>
        <v>0</v>
      </c>
      <c r="HXK10" s="239">
        <f t="shared" ref="HXK10" si="3031">HXK9</f>
        <v>0</v>
      </c>
      <c r="HXM10" s="239">
        <f t="shared" ref="HXM10" si="3032">HXM9</f>
        <v>0</v>
      </c>
      <c r="HXO10" s="239">
        <f t="shared" ref="HXO10" si="3033">HXO9</f>
        <v>0</v>
      </c>
      <c r="HXQ10" s="239">
        <f t="shared" ref="HXQ10" si="3034">HXQ9</f>
        <v>0</v>
      </c>
      <c r="HXS10" s="239">
        <f t="shared" ref="HXS10" si="3035">HXS9</f>
        <v>0</v>
      </c>
      <c r="HXU10" s="239">
        <f t="shared" ref="HXU10" si="3036">HXU9</f>
        <v>0</v>
      </c>
      <c r="HXW10" s="239">
        <f t="shared" ref="HXW10" si="3037">HXW9</f>
        <v>0</v>
      </c>
      <c r="HXY10" s="239">
        <f t="shared" ref="HXY10" si="3038">HXY9</f>
        <v>0</v>
      </c>
      <c r="HYA10" s="239">
        <f t="shared" ref="HYA10" si="3039">HYA9</f>
        <v>0</v>
      </c>
      <c r="HYC10" s="239">
        <f t="shared" ref="HYC10" si="3040">HYC9</f>
        <v>0</v>
      </c>
      <c r="HYE10" s="239">
        <f t="shared" ref="HYE10" si="3041">HYE9</f>
        <v>0</v>
      </c>
      <c r="HYG10" s="239">
        <f t="shared" ref="HYG10" si="3042">HYG9</f>
        <v>0</v>
      </c>
      <c r="HYI10" s="239">
        <f t="shared" ref="HYI10" si="3043">HYI9</f>
        <v>0</v>
      </c>
      <c r="HYK10" s="239">
        <f t="shared" ref="HYK10" si="3044">HYK9</f>
        <v>0</v>
      </c>
      <c r="HYM10" s="239">
        <f t="shared" ref="HYM10" si="3045">HYM9</f>
        <v>0</v>
      </c>
      <c r="HYO10" s="239">
        <f t="shared" ref="HYO10" si="3046">HYO9</f>
        <v>0</v>
      </c>
      <c r="HYQ10" s="239">
        <f t="shared" ref="HYQ10" si="3047">HYQ9</f>
        <v>0</v>
      </c>
      <c r="HYS10" s="239">
        <f t="shared" ref="HYS10" si="3048">HYS9</f>
        <v>0</v>
      </c>
      <c r="HYU10" s="239">
        <f t="shared" ref="HYU10" si="3049">HYU9</f>
        <v>0</v>
      </c>
      <c r="HYW10" s="239">
        <f t="shared" ref="HYW10" si="3050">HYW9</f>
        <v>0</v>
      </c>
      <c r="HYY10" s="239">
        <f t="shared" ref="HYY10" si="3051">HYY9</f>
        <v>0</v>
      </c>
      <c r="HZA10" s="239">
        <f t="shared" ref="HZA10" si="3052">HZA9</f>
        <v>0</v>
      </c>
      <c r="HZC10" s="239">
        <f t="shared" ref="HZC10" si="3053">HZC9</f>
        <v>0</v>
      </c>
      <c r="HZE10" s="239">
        <f t="shared" ref="HZE10" si="3054">HZE9</f>
        <v>0</v>
      </c>
      <c r="HZG10" s="239">
        <f t="shared" ref="HZG10" si="3055">HZG9</f>
        <v>0</v>
      </c>
      <c r="HZI10" s="239">
        <f t="shared" ref="HZI10" si="3056">HZI9</f>
        <v>0</v>
      </c>
      <c r="HZK10" s="239">
        <f t="shared" ref="HZK10" si="3057">HZK9</f>
        <v>0</v>
      </c>
      <c r="HZM10" s="239">
        <f t="shared" ref="HZM10" si="3058">HZM9</f>
        <v>0</v>
      </c>
      <c r="HZO10" s="239">
        <f t="shared" ref="HZO10" si="3059">HZO9</f>
        <v>0</v>
      </c>
      <c r="HZQ10" s="239">
        <f t="shared" ref="HZQ10" si="3060">HZQ9</f>
        <v>0</v>
      </c>
      <c r="HZS10" s="239">
        <f t="shared" ref="HZS10" si="3061">HZS9</f>
        <v>0</v>
      </c>
      <c r="HZU10" s="239">
        <f t="shared" ref="HZU10" si="3062">HZU9</f>
        <v>0</v>
      </c>
      <c r="HZW10" s="239">
        <f t="shared" ref="HZW10" si="3063">HZW9</f>
        <v>0</v>
      </c>
      <c r="HZY10" s="239">
        <f t="shared" ref="HZY10" si="3064">HZY9</f>
        <v>0</v>
      </c>
      <c r="IAA10" s="239">
        <f t="shared" ref="IAA10" si="3065">IAA9</f>
        <v>0</v>
      </c>
      <c r="IAC10" s="239">
        <f t="shared" ref="IAC10" si="3066">IAC9</f>
        <v>0</v>
      </c>
      <c r="IAE10" s="239">
        <f t="shared" ref="IAE10" si="3067">IAE9</f>
        <v>0</v>
      </c>
      <c r="IAG10" s="239">
        <f t="shared" ref="IAG10" si="3068">IAG9</f>
        <v>0</v>
      </c>
      <c r="IAI10" s="239">
        <f t="shared" ref="IAI10" si="3069">IAI9</f>
        <v>0</v>
      </c>
      <c r="IAK10" s="239">
        <f t="shared" ref="IAK10" si="3070">IAK9</f>
        <v>0</v>
      </c>
      <c r="IAM10" s="239">
        <f t="shared" ref="IAM10" si="3071">IAM9</f>
        <v>0</v>
      </c>
      <c r="IAO10" s="239">
        <f t="shared" ref="IAO10" si="3072">IAO9</f>
        <v>0</v>
      </c>
      <c r="IAQ10" s="239">
        <f t="shared" ref="IAQ10" si="3073">IAQ9</f>
        <v>0</v>
      </c>
      <c r="IAS10" s="239">
        <f t="shared" ref="IAS10" si="3074">IAS9</f>
        <v>0</v>
      </c>
      <c r="IAU10" s="239">
        <f t="shared" ref="IAU10" si="3075">IAU9</f>
        <v>0</v>
      </c>
      <c r="IAW10" s="239">
        <f t="shared" ref="IAW10" si="3076">IAW9</f>
        <v>0</v>
      </c>
      <c r="IAY10" s="239">
        <f t="shared" ref="IAY10" si="3077">IAY9</f>
        <v>0</v>
      </c>
      <c r="IBA10" s="239">
        <f t="shared" ref="IBA10" si="3078">IBA9</f>
        <v>0</v>
      </c>
      <c r="IBC10" s="239">
        <f t="shared" ref="IBC10" si="3079">IBC9</f>
        <v>0</v>
      </c>
      <c r="IBE10" s="239">
        <f t="shared" ref="IBE10" si="3080">IBE9</f>
        <v>0</v>
      </c>
      <c r="IBG10" s="239">
        <f t="shared" ref="IBG10" si="3081">IBG9</f>
        <v>0</v>
      </c>
      <c r="IBI10" s="239">
        <f t="shared" ref="IBI10" si="3082">IBI9</f>
        <v>0</v>
      </c>
      <c r="IBK10" s="239">
        <f t="shared" ref="IBK10" si="3083">IBK9</f>
        <v>0</v>
      </c>
      <c r="IBM10" s="239">
        <f t="shared" ref="IBM10" si="3084">IBM9</f>
        <v>0</v>
      </c>
      <c r="IBO10" s="239">
        <f t="shared" ref="IBO10" si="3085">IBO9</f>
        <v>0</v>
      </c>
      <c r="IBQ10" s="239">
        <f t="shared" ref="IBQ10" si="3086">IBQ9</f>
        <v>0</v>
      </c>
      <c r="IBS10" s="239">
        <f t="shared" ref="IBS10" si="3087">IBS9</f>
        <v>0</v>
      </c>
      <c r="IBU10" s="239">
        <f t="shared" ref="IBU10" si="3088">IBU9</f>
        <v>0</v>
      </c>
      <c r="IBW10" s="239">
        <f t="shared" ref="IBW10" si="3089">IBW9</f>
        <v>0</v>
      </c>
      <c r="IBY10" s="239">
        <f t="shared" ref="IBY10" si="3090">IBY9</f>
        <v>0</v>
      </c>
      <c r="ICA10" s="239">
        <f t="shared" ref="ICA10" si="3091">ICA9</f>
        <v>0</v>
      </c>
      <c r="ICC10" s="239">
        <f t="shared" ref="ICC10" si="3092">ICC9</f>
        <v>0</v>
      </c>
      <c r="ICE10" s="239">
        <f t="shared" ref="ICE10" si="3093">ICE9</f>
        <v>0</v>
      </c>
      <c r="ICG10" s="239">
        <f t="shared" ref="ICG10" si="3094">ICG9</f>
        <v>0</v>
      </c>
      <c r="ICI10" s="239">
        <f t="shared" ref="ICI10" si="3095">ICI9</f>
        <v>0</v>
      </c>
      <c r="ICK10" s="239">
        <f t="shared" ref="ICK10" si="3096">ICK9</f>
        <v>0</v>
      </c>
      <c r="ICM10" s="239">
        <f t="shared" ref="ICM10" si="3097">ICM9</f>
        <v>0</v>
      </c>
      <c r="ICO10" s="239">
        <f t="shared" ref="ICO10" si="3098">ICO9</f>
        <v>0</v>
      </c>
      <c r="ICQ10" s="239">
        <f t="shared" ref="ICQ10" si="3099">ICQ9</f>
        <v>0</v>
      </c>
      <c r="ICS10" s="239">
        <f t="shared" ref="ICS10" si="3100">ICS9</f>
        <v>0</v>
      </c>
      <c r="ICU10" s="239">
        <f t="shared" ref="ICU10" si="3101">ICU9</f>
        <v>0</v>
      </c>
      <c r="ICW10" s="239">
        <f t="shared" ref="ICW10" si="3102">ICW9</f>
        <v>0</v>
      </c>
      <c r="ICY10" s="239">
        <f t="shared" ref="ICY10" si="3103">ICY9</f>
        <v>0</v>
      </c>
      <c r="IDA10" s="239">
        <f t="shared" ref="IDA10" si="3104">IDA9</f>
        <v>0</v>
      </c>
      <c r="IDC10" s="239">
        <f t="shared" ref="IDC10" si="3105">IDC9</f>
        <v>0</v>
      </c>
      <c r="IDE10" s="239">
        <f t="shared" ref="IDE10" si="3106">IDE9</f>
        <v>0</v>
      </c>
      <c r="IDG10" s="239">
        <f t="shared" ref="IDG10" si="3107">IDG9</f>
        <v>0</v>
      </c>
      <c r="IDI10" s="239">
        <f t="shared" ref="IDI10" si="3108">IDI9</f>
        <v>0</v>
      </c>
      <c r="IDK10" s="239">
        <f t="shared" ref="IDK10" si="3109">IDK9</f>
        <v>0</v>
      </c>
      <c r="IDM10" s="239">
        <f t="shared" ref="IDM10" si="3110">IDM9</f>
        <v>0</v>
      </c>
      <c r="IDO10" s="239">
        <f t="shared" ref="IDO10" si="3111">IDO9</f>
        <v>0</v>
      </c>
      <c r="IDQ10" s="239">
        <f t="shared" ref="IDQ10" si="3112">IDQ9</f>
        <v>0</v>
      </c>
      <c r="IDS10" s="239">
        <f t="shared" ref="IDS10" si="3113">IDS9</f>
        <v>0</v>
      </c>
      <c r="IDU10" s="239">
        <f t="shared" ref="IDU10" si="3114">IDU9</f>
        <v>0</v>
      </c>
      <c r="IDW10" s="239">
        <f t="shared" ref="IDW10" si="3115">IDW9</f>
        <v>0</v>
      </c>
      <c r="IDY10" s="239">
        <f t="shared" ref="IDY10" si="3116">IDY9</f>
        <v>0</v>
      </c>
      <c r="IEA10" s="239">
        <f t="shared" ref="IEA10" si="3117">IEA9</f>
        <v>0</v>
      </c>
      <c r="IEC10" s="239">
        <f t="shared" ref="IEC10" si="3118">IEC9</f>
        <v>0</v>
      </c>
      <c r="IEE10" s="239">
        <f t="shared" ref="IEE10" si="3119">IEE9</f>
        <v>0</v>
      </c>
      <c r="IEG10" s="239">
        <f t="shared" ref="IEG10" si="3120">IEG9</f>
        <v>0</v>
      </c>
      <c r="IEI10" s="239">
        <f t="shared" ref="IEI10" si="3121">IEI9</f>
        <v>0</v>
      </c>
      <c r="IEK10" s="239">
        <f t="shared" ref="IEK10" si="3122">IEK9</f>
        <v>0</v>
      </c>
      <c r="IEM10" s="239">
        <f t="shared" ref="IEM10" si="3123">IEM9</f>
        <v>0</v>
      </c>
      <c r="IEO10" s="239">
        <f t="shared" ref="IEO10" si="3124">IEO9</f>
        <v>0</v>
      </c>
      <c r="IEQ10" s="239">
        <f t="shared" ref="IEQ10" si="3125">IEQ9</f>
        <v>0</v>
      </c>
      <c r="IES10" s="239">
        <f t="shared" ref="IES10" si="3126">IES9</f>
        <v>0</v>
      </c>
      <c r="IEU10" s="239">
        <f t="shared" ref="IEU10" si="3127">IEU9</f>
        <v>0</v>
      </c>
      <c r="IEW10" s="239">
        <f t="shared" ref="IEW10" si="3128">IEW9</f>
        <v>0</v>
      </c>
      <c r="IEY10" s="239">
        <f t="shared" ref="IEY10" si="3129">IEY9</f>
        <v>0</v>
      </c>
      <c r="IFA10" s="239">
        <f t="shared" ref="IFA10" si="3130">IFA9</f>
        <v>0</v>
      </c>
      <c r="IFC10" s="239">
        <f t="shared" ref="IFC10" si="3131">IFC9</f>
        <v>0</v>
      </c>
      <c r="IFE10" s="239">
        <f t="shared" ref="IFE10" si="3132">IFE9</f>
        <v>0</v>
      </c>
      <c r="IFG10" s="239">
        <f t="shared" ref="IFG10" si="3133">IFG9</f>
        <v>0</v>
      </c>
      <c r="IFI10" s="239">
        <f t="shared" ref="IFI10" si="3134">IFI9</f>
        <v>0</v>
      </c>
      <c r="IFK10" s="239">
        <f t="shared" ref="IFK10" si="3135">IFK9</f>
        <v>0</v>
      </c>
      <c r="IFM10" s="239">
        <f t="shared" ref="IFM10" si="3136">IFM9</f>
        <v>0</v>
      </c>
      <c r="IFO10" s="239">
        <f t="shared" ref="IFO10" si="3137">IFO9</f>
        <v>0</v>
      </c>
      <c r="IFQ10" s="239">
        <f t="shared" ref="IFQ10" si="3138">IFQ9</f>
        <v>0</v>
      </c>
      <c r="IFS10" s="239">
        <f t="shared" ref="IFS10" si="3139">IFS9</f>
        <v>0</v>
      </c>
      <c r="IFU10" s="239">
        <f t="shared" ref="IFU10" si="3140">IFU9</f>
        <v>0</v>
      </c>
      <c r="IFW10" s="239">
        <f t="shared" ref="IFW10" si="3141">IFW9</f>
        <v>0</v>
      </c>
      <c r="IFY10" s="239">
        <f t="shared" ref="IFY10" si="3142">IFY9</f>
        <v>0</v>
      </c>
      <c r="IGA10" s="239">
        <f t="shared" ref="IGA10" si="3143">IGA9</f>
        <v>0</v>
      </c>
      <c r="IGC10" s="239">
        <f t="shared" ref="IGC10" si="3144">IGC9</f>
        <v>0</v>
      </c>
      <c r="IGE10" s="239">
        <f t="shared" ref="IGE10" si="3145">IGE9</f>
        <v>0</v>
      </c>
      <c r="IGG10" s="239">
        <f t="shared" ref="IGG10" si="3146">IGG9</f>
        <v>0</v>
      </c>
      <c r="IGI10" s="239">
        <f t="shared" ref="IGI10" si="3147">IGI9</f>
        <v>0</v>
      </c>
      <c r="IGK10" s="239">
        <f t="shared" ref="IGK10" si="3148">IGK9</f>
        <v>0</v>
      </c>
      <c r="IGM10" s="239">
        <f t="shared" ref="IGM10" si="3149">IGM9</f>
        <v>0</v>
      </c>
      <c r="IGO10" s="239">
        <f t="shared" ref="IGO10" si="3150">IGO9</f>
        <v>0</v>
      </c>
      <c r="IGQ10" s="239">
        <f t="shared" ref="IGQ10" si="3151">IGQ9</f>
        <v>0</v>
      </c>
      <c r="IGS10" s="239">
        <f t="shared" ref="IGS10" si="3152">IGS9</f>
        <v>0</v>
      </c>
      <c r="IGU10" s="239">
        <f t="shared" ref="IGU10" si="3153">IGU9</f>
        <v>0</v>
      </c>
      <c r="IGW10" s="239">
        <f t="shared" ref="IGW10" si="3154">IGW9</f>
        <v>0</v>
      </c>
      <c r="IGY10" s="239">
        <f t="shared" ref="IGY10" si="3155">IGY9</f>
        <v>0</v>
      </c>
      <c r="IHA10" s="239">
        <f t="shared" ref="IHA10" si="3156">IHA9</f>
        <v>0</v>
      </c>
      <c r="IHC10" s="239">
        <f t="shared" ref="IHC10" si="3157">IHC9</f>
        <v>0</v>
      </c>
      <c r="IHE10" s="239">
        <f t="shared" ref="IHE10" si="3158">IHE9</f>
        <v>0</v>
      </c>
      <c r="IHG10" s="239">
        <f t="shared" ref="IHG10" si="3159">IHG9</f>
        <v>0</v>
      </c>
      <c r="IHI10" s="239">
        <f t="shared" ref="IHI10" si="3160">IHI9</f>
        <v>0</v>
      </c>
      <c r="IHK10" s="239">
        <f t="shared" ref="IHK10" si="3161">IHK9</f>
        <v>0</v>
      </c>
      <c r="IHM10" s="239">
        <f t="shared" ref="IHM10" si="3162">IHM9</f>
        <v>0</v>
      </c>
      <c r="IHO10" s="239">
        <f t="shared" ref="IHO10" si="3163">IHO9</f>
        <v>0</v>
      </c>
      <c r="IHQ10" s="239">
        <f t="shared" ref="IHQ10" si="3164">IHQ9</f>
        <v>0</v>
      </c>
      <c r="IHS10" s="239">
        <f t="shared" ref="IHS10" si="3165">IHS9</f>
        <v>0</v>
      </c>
      <c r="IHU10" s="239">
        <f t="shared" ref="IHU10" si="3166">IHU9</f>
        <v>0</v>
      </c>
      <c r="IHW10" s="239">
        <f t="shared" ref="IHW10" si="3167">IHW9</f>
        <v>0</v>
      </c>
      <c r="IHY10" s="239">
        <f t="shared" ref="IHY10" si="3168">IHY9</f>
        <v>0</v>
      </c>
      <c r="IIA10" s="239">
        <f t="shared" ref="IIA10" si="3169">IIA9</f>
        <v>0</v>
      </c>
      <c r="IIC10" s="239">
        <f t="shared" ref="IIC10" si="3170">IIC9</f>
        <v>0</v>
      </c>
      <c r="IIE10" s="239">
        <f t="shared" ref="IIE10" si="3171">IIE9</f>
        <v>0</v>
      </c>
      <c r="IIG10" s="239">
        <f t="shared" ref="IIG10" si="3172">IIG9</f>
        <v>0</v>
      </c>
      <c r="III10" s="239">
        <f t="shared" ref="III10" si="3173">III9</f>
        <v>0</v>
      </c>
      <c r="IIK10" s="239">
        <f t="shared" ref="IIK10" si="3174">IIK9</f>
        <v>0</v>
      </c>
      <c r="IIM10" s="239">
        <f t="shared" ref="IIM10" si="3175">IIM9</f>
        <v>0</v>
      </c>
      <c r="IIO10" s="239">
        <f t="shared" ref="IIO10" si="3176">IIO9</f>
        <v>0</v>
      </c>
      <c r="IIQ10" s="239">
        <f t="shared" ref="IIQ10" si="3177">IIQ9</f>
        <v>0</v>
      </c>
      <c r="IIS10" s="239">
        <f t="shared" ref="IIS10" si="3178">IIS9</f>
        <v>0</v>
      </c>
      <c r="IIU10" s="239">
        <f t="shared" ref="IIU10" si="3179">IIU9</f>
        <v>0</v>
      </c>
      <c r="IIW10" s="239">
        <f t="shared" ref="IIW10" si="3180">IIW9</f>
        <v>0</v>
      </c>
      <c r="IIY10" s="239">
        <f t="shared" ref="IIY10" si="3181">IIY9</f>
        <v>0</v>
      </c>
      <c r="IJA10" s="239">
        <f t="shared" ref="IJA10" si="3182">IJA9</f>
        <v>0</v>
      </c>
      <c r="IJC10" s="239">
        <f t="shared" ref="IJC10" si="3183">IJC9</f>
        <v>0</v>
      </c>
      <c r="IJE10" s="239">
        <f t="shared" ref="IJE10" si="3184">IJE9</f>
        <v>0</v>
      </c>
      <c r="IJG10" s="239">
        <f t="shared" ref="IJG10" si="3185">IJG9</f>
        <v>0</v>
      </c>
      <c r="IJI10" s="239">
        <f t="shared" ref="IJI10" si="3186">IJI9</f>
        <v>0</v>
      </c>
      <c r="IJK10" s="239">
        <f t="shared" ref="IJK10" si="3187">IJK9</f>
        <v>0</v>
      </c>
      <c r="IJM10" s="239">
        <f t="shared" ref="IJM10" si="3188">IJM9</f>
        <v>0</v>
      </c>
      <c r="IJO10" s="239">
        <f t="shared" ref="IJO10" si="3189">IJO9</f>
        <v>0</v>
      </c>
      <c r="IJQ10" s="239">
        <f t="shared" ref="IJQ10" si="3190">IJQ9</f>
        <v>0</v>
      </c>
      <c r="IJS10" s="239">
        <f t="shared" ref="IJS10" si="3191">IJS9</f>
        <v>0</v>
      </c>
      <c r="IJU10" s="239">
        <f t="shared" ref="IJU10" si="3192">IJU9</f>
        <v>0</v>
      </c>
      <c r="IJW10" s="239">
        <f t="shared" ref="IJW10" si="3193">IJW9</f>
        <v>0</v>
      </c>
      <c r="IJY10" s="239">
        <f t="shared" ref="IJY10" si="3194">IJY9</f>
        <v>0</v>
      </c>
      <c r="IKA10" s="239">
        <f t="shared" ref="IKA10" si="3195">IKA9</f>
        <v>0</v>
      </c>
      <c r="IKC10" s="239">
        <f t="shared" ref="IKC10" si="3196">IKC9</f>
        <v>0</v>
      </c>
      <c r="IKE10" s="239">
        <f t="shared" ref="IKE10" si="3197">IKE9</f>
        <v>0</v>
      </c>
      <c r="IKG10" s="239">
        <f t="shared" ref="IKG10" si="3198">IKG9</f>
        <v>0</v>
      </c>
      <c r="IKI10" s="239">
        <f t="shared" ref="IKI10" si="3199">IKI9</f>
        <v>0</v>
      </c>
      <c r="IKK10" s="239">
        <f t="shared" ref="IKK10" si="3200">IKK9</f>
        <v>0</v>
      </c>
      <c r="IKM10" s="239">
        <f t="shared" ref="IKM10" si="3201">IKM9</f>
        <v>0</v>
      </c>
      <c r="IKO10" s="239">
        <f t="shared" ref="IKO10" si="3202">IKO9</f>
        <v>0</v>
      </c>
      <c r="IKQ10" s="239">
        <f t="shared" ref="IKQ10" si="3203">IKQ9</f>
        <v>0</v>
      </c>
      <c r="IKS10" s="239">
        <f t="shared" ref="IKS10" si="3204">IKS9</f>
        <v>0</v>
      </c>
      <c r="IKU10" s="239">
        <f t="shared" ref="IKU10" si="3205">IKU9</f>
        <v>0</v>
      </c>
      <c r="IKW10" s="239">
        <f t="shared" ref="IKW10" si="3206">IKW9</f>
        <v>0</v>
      </c>
      <c r="IKY10" s="239">
        <f t="shared" ref="IKY10" si="3207">IKY9</f>
        <v>0</v>
      </c>
      <c r="ILA10" s="239">
        <f t="shared" ref="ILA10" si="3208">ILA9</f>
        <v>0</v>
      </c>
      <c r="ILC10" s="239">
        <f t="shared" ref="ILC10" si="3209">ILC9</f>
        <v>0</v>
      </c>
      <c r="ILE10" s="239">
        <f t="shared" ref="ILE10" si="3210">ILE9</f>
        <v>0</v>
      </c>
      <c r="ILG10" s="239">
        <f t="shared" ref="ILG10" si="3211">ILG9</f>
        <v>0</v>
      </c>
      <c r="ILI10" s="239">
        <f t="shared" ref="ILI10" si="3212">ILI9</f>
        <v>0</v>
      </c>
      <c r="ILK10" s="239">
        <f t="shared" ref="ILK10" si="3213">ILK9</f>
        <v>0</v>
      </c>
      <c r="ILM10" s="239">
        <f t="shared" ref="ILM10" si="3214">ILM9</f>
        <v>0</v>
      </c>
      <c r="ILO10" s="239">
        <f t="shared" ref="ILO10" si="3215">ILO9</f>
        <v>0</v>
      </c>
      <c r="ILQ10" s="239">
        <f t="shared" ref="ILQ10" si="3216">ILQ9</f>
        <v>0</v>
      </c>
      <c r="ILS10" s="239">
        <f t="shared" ref="ILS10" si="3217">ILS9</f>
        <v>0</v>
      </c>
      <c r="ILU10" s="239">
        <f t="shared" ref="ILU10" si="3218">ILU9</f>
        <v>0</v>
      </c>
      <c r="ILW10" s="239">
        <f t="shared" ref="ILW10" si="3219">ILW9</f>
        <v>0</v>
      </c>
      <c r="ILY10" s="239">
        <f t="shared" ref="ILY10" si="3220">ILY9</f>
        <v>0</v>
      </c>
      <c r="IMA10" s="239">
        <f t="shared" ref="IMA10" si="3221">IMA9</f>
        <v>0</v>
      </c>
      <c r="IMC10" s="239">
        <f t="shared" ref="IMC10" si="3222">IMC9</f>
        <v>0</v>
      </c>
      <c r="IME10" s="239">
        <f t="shared" ref="IME10" si="3223">IME9</f>
        <v>0</v>
      </c>
      <c r="IMG10" s="239">
        <f t="shared" ref="IMG10" si="3224">IMG9</f>
        <v>0</v>
      </c>
      <c r="IMI10" s="239">
        <f t="shared" ref="IMI10" si="3225">IMI9</f>
        <v>0</v>
      </c>
      <c r="IMK10" s="239">
        <f t="shared" ref="IMK10" si="3226">IMK9</f>
        <v>0</v>
      </c>
      <c r="IMM10" s="239">
        <f t="shared" ref="IMM10" si="3227">IMM9</f>
        <v>0</v>
      </c>
      <c r="IMO10" s="239">
        <f t="shared" ref="IMO10" si="3228">IMO9</f>
        <v>0</v>
      </c>
      <c r="IMQ10" s="239">
        <f t="shared" ref="IMQ10" si="3229">IMQ9</f>
        <v>0</v>
      </c>
      <c r="IMS10" s="239">
        <f t="shared" ref="IMS10" si="3230">IMS9</f>
        <v>0</v>
      </c>
      <c r="IMU10" s="239">
        <f t="shared" ref="IMU10" si="3231">IMU9</f>
        <v>0</v>
      </c>
      <c r="IMW10" s="239">
        <f t="shared" ref="IMW10" si="3232">IMW9</f>
        <v>0</v>
      </c>
      <c r="IMY10" s="239">
        <f t="shared" ref="IMY10" si="3233">IMY9</f>
        <v>0</v>
      </c>
      <c r="INA10" s="239">
        <f t="shared" ref="INA10" si="3234">INA9</f>
        <v>0</v>
      </c>
      <c r="INC10" s="239">
        <f t="shared" ref="INC10" si="3235">INC9</f>
        <v>0</v>
      </c>
      <c r="INE10" s="239">
        <f t="shared" ref="INE10" si="3236">INE9</f>
        <v>0</v>
      </c>
      <c r="ING10" s="239">
        <f t="shared" ref="ING10" si="3237">ING9</f>
        <v>0</v>
      </c>
      <c r="INI10" s="239">
        <f t="shared" ref="INI10" si="3238">INI9</f>
        <v>0</v>
      </c>
      <c r="INK10" s="239">
        <f t="shared" ref="INK10" si="3239">INK9</f>
        <v>0</v>
      </c>
      <c r="INM10" s="239">
        <f t="shared" ref="INM10" si="3240">INM9</f>
        <v>0</v>
      </c>
      <c r="INO10" s="239">
        <f t="shared" ref="INO10" si="3241">INO9</f>
        <v>0</v>
      </c>
      <c r="INQ10" s="239">
        <f t="shared" ref="INQ10" si="3242">INQ9</f>
        <v>0</v>
      </c>
      <c r="INS10" s="239">
        <f t="shared" ref="INS10" si="3243">INS9</f>
        <v>0</v>
      </c>
      <c r="INU10" s="239">
        <f t="shared" ref="INU10" si="3244">INU9</f>
        <v>0</v>
      </c>
      <c r="INW10" s="239">
        <f t="shared" ref="INW10" si="3245">INW9</f>
        <v>0</v>
      </c>
      <c r="INY10" s="239">
        <f t="shared" ref="INY10" si="3246">INY9</f>
        <v>0</v>
      </c>
      <c r="IOA10" s="239">
        <f t="shared" ref="IOA10" si="3247">IOA9</f>
        <v>0</v>
      </c>
      <c r="IOC10" s="239">
        <f t="shared" ref="IOC10" si="3248">IOC9</f>
        <v>0</v>
      </c>
      <c r="IOE10" s="239">
        <f t="shared" ref="IOE10" si="3249">IOE9</f>
        <v>0</v>
      </c>
      <c r="IOG10" s="239">
        <f t="shared" ref="IOG10" si="3250">IOG9</f>
        <v>0</v>
      </c>
      <c r="IOI10" s="239">
        <f t="shared" ref="IOI10" si="3251">IOI9</f>
        <v>0</v>
      </c>
      <c r="IOK10" s="239">
        <f t="shared" ref="IOK10" si="3252">IOK9</f>
        <v>0</v>
      </c>
      <c r="IOM10" s="239">
        <f t="shared" ref="IOM10" si="3253">IOM9</f>
        <v>0</v>
      </c>
      <c r="IOO10" s="239">
        <f t="shared" ref="IOO10" si="3254">IOO9</f>
        <v>0</v>
      </c>
      <c r="IOQ10" s="239">
        <f t="shared" ref="IOQ10" si="3255">IOQ9</f>
        <v>0</v>
      </c>
      <c r="IOS10" s="239">
        <f t="shared" ref="IOS10" si="3256">IOS9</f>
        <v>0</v>
      </c>
      <c r="IOU10" s="239">
        <f t="shared" ref="IOU10" si="3257">IOU9</f>
        <v>0</v>
      </c>
      <c r="IOW10" s="239">
        <f t="shared" ref="IOW10" si="3258">IOW9</f>
        <v>0</v>
      </c>
      <c r="IOY10" s="239">
        <f t="shared" ref="IOY10" si="3259">IOY9</f>
        <v>0</v>
      </c>
      <c r="IPA10" s="239">
        <f t="shared" ref="IPA10" si="3260">IPA9</f>
        <v>0</v>
      </c>
      <c r="IPC10" s="239">
        <f t="shared" ref="IPC10" si="3261">IPC9</f>
        <v>0</v>
      </c>
      <c r="IPE10" s="239">
        <f t="shared" ref="IPE10" si="3262">IPE9</f>
        <v>0</v>
      </c>
      <c r="IPG10" s="239">
        <f t="shared" ref="IPG10" si="3263">IPG9</f>
        <v>0</v>
      </c>
      <c r="IPI10" s="239">
        <f t="shared" ref="IPI10" si="3264">IPI9</f>
        <v>0</v>
      </c>
      <c r="IPK10" s="239">
        <f t="shared" ref="IPK10" si="3265">IPK9</f>
        <v>0</v>
      </c>
      <c r="IPM10" s="239">
        <f t="shared" ref="IPM10" si="3266">IPM9</f>
        <v>0</v>
      </c>
      <c r="IPO10" s="239">
        <f t="shared" ref="IPO10" si="3267">IPO9</f>
        <v>0</v>
      </c>
      <c r="IPQ10" s="239">
        <f t="shared" ref="IPQ10" si="3268">IPQ9</f>
        <v>0</v>
      </c>
      <c r="IPS10" s="239">
        <f t="shared" ref="IPS10" si="3269">IPS9</f>
        <v>0</v>
      </c>
      <c r="IPU10" s="239">
        <f t="shared" ref="IPU10" si="3270">IPU9</f>
        <v>0</v>
      </c>
      <c r="IPW10" s="239">
        <f t="shared" ref="IPW10" si="3271">IPW9</f>
        <v>0</v>
      </c>
      <c r="IPY10" s="239">
        <f t="shared" ref="IPY10" si="3272">IPY9</f>
        <v>0</v>
      </c>
      <c r="IQA10" s="239">
        <f t="shared" ref="IQA10" si="3273">IQA9</f>
        <v>0</v>
      </c>
      <c r="IQC10" s="239">
        <f t="shared" ref="IQC10" si="3274">IQC9</f>
        <v>0</v>
      </c>
      <c r="IQE10" s="239">
        <f t="shared" ref="IQE10" si="3275">IQE9</f>
        <v>0</v>
      </c>
      <c r="IQG10" s="239">
        <f t="shared" ref="IQG10" si="3276">IQG9</f>
        <v>0</v>
      </c>
      <c r="IQI10" s="239">
        <f t="shared" ref="IQI10" si="3277">IQI9</f>
        <v>0</v>
      </c>
      <c r="IQK10" s="239">
        <f t="shared" ref="IQK10" si="3278">IQK9</f>
        <v>0</v>
      </c>
      <c r="IQM10" s="239">
        <f t="shared" ref="IQM10" si="3279">IQM9</f>
        <v>0</v>
      </c>
      <c r="IQO10" s="239">
        <f t="shared" ref="IQO10" si="3280">IQO9</f>
        <v>0</v>
      </c>
      <c r="IQQ10" s="239">
        <f t="shared" ref="IQQ10" si="3281">IQQ9</f>
        <v>0</v>
      </c>
      <c r="IQS10" s="239">
        <f t="shared" ref="IQS10" si="3282">IQS9</f>
        <v>0</v>
      </c>
      <c r="IQU10" s="239">
        <f t="shared" ref="IQU10" si="3283">IQU9</f>
        <v>0</v>
      </c>
      <c r="IQW10" s="239">
        <f t="shared" ref="IQW10" si="3284">IQW9</f>
        <v>0</v>
      </c>
      <c r="IQY10" s="239">
        <f t="shared" ref="IQY10" si="3285">IQY9</f>
        <v>0</v>
      </c>
      <c r="IRA10" s="239">
        <f t="shared" ref="IRA10" si="3286">IRA9</f>
        <v>0</v>
      </c>
      <c r="IRC10" s="239">
        <f t="shared" ref="IRC10" si="3287">IRC9</f>
        <v>0</v>
      </c>
      <c r="IRE10" s="239">
        <f t="shared" ref="IRE10" si="3288">IRE9</f>
        <v>0</v>
      </c>
      <c r="IRG10" s="239">
        <f t="shared" ref="IRG10" si="3289">IRG9</f>
        <v>0</v>
      </c>
      <c r="IRI10" s="239">
        <f t="shared" ref="IRI10" si="3290">IRI9</f>
        <v>0</v>
      </c>
      <c r="IRK10" s="239">
        <f t="shared" ref="IRK10" si="3291">IRK9</f>
        <v>0</v>
      </c>
      <c r="IRM10" s="239">
        <f t="shared" ref="IRM10" si="3292">IRM9</f>
        <v>0</v>
      </c>
      <c r="IRO10" s="239">
        <f t="shared" ref="IRO10" si="3293">IRO9</f>
        <v>0</v>
      </c>
      <c r="IRQ10" s="239">
        <f t="shared" ref="IRQ10" si="3294">IRQ9</f>
        <v>0</v>
      </c>
      <c r="IRS10" s="239">
        <f t="shared" ref="IRS10" si="3295">IRS9</f>
        <v>0</v>
      </c>
      <c r="IRU10" s="239">
        <f t="shared" ref="IRU10" si="3296">IRU9</f>
        <v>0</v>
      </c>
      <c r="IRW10" s="239">
        <f t="shared" ref="IRW10" si="3297">IRW9</f>
        <v>0</v>
      </c>
      <c r="IRY10" s="239">
        <f t="shared" ref="IRY10" si="3298">IRY9</f>
        <v>0</v>
      </c>
      <c r="ISA10" s="239">
        <f t="shared" ref="ISA10" si="3299">ISA9</f>
        <v>0</v>
      </c>
      <c r="ISC10" s="239">
        <f t="shared" ref="ISC10" si="3300">ISC9</f>
        <v>0</v>
      </c>
      <c r="ISE10" s="239">
        <f t="shared" ref="ISE10" si="3301">ISE9</f>
        <v>0</v>
      </c>
      <c r="ISG10" s="239">
        <f t="shared" ref="ISG10" si="3302">ISG9</f>
        <v>0</v>
      </c>
      <c r="ISI10" s="239">
        <f t="shared" ref="ISI10" si="3303">ISI9</f>
        <v>0</v>
      </c>
      <c r="ISK10" s="239">
        <f t="shared" ref="ISK10" si="3304">ISK9</f>
        <v>0</v>
      </c>
      <c r="ISM10" s="239">
        <f t="shared" ref="ISM10" si="3305">ISM9</f>
        <v>0</v>
      </c>
      <c r="ISO10" s="239">
        <f t="shared" ref="ISO10" si="3306">ISO9</f>
        <v>0</v>
      </c>
      <c r="ISQ10" s="239">
        <f t="shared" ref="ISQ10" si="3307">ISQ9</f>
        <v>0</v>
      </c>
      <c r="ISS10" s="239">
        <f t="shared" ref="ISS10" si="3308">ISS9</f>
        <v>0</v>
      </c>
      <c r="ISU10" s="239">
        <f t="shared" ref="ISU10" si="3309">ISU9</f>
        <v>0</v>
      </c>
      <c r="ISW10" s="239">
        <f t="shared" ref="ISW10" si="3310">ISW9</f>
        <v>0</v>
      </c>
      <c r="ISY10" s="239">
        <f t="shared" ref="ISY10" si="3311">ISY9</f>
        <v>0</v>
      </c>
      <c r="ITA10" s="239">
        <f t="shared" ref="ITA10" si="3312">ITA9</f>
        <v>0</v>
      </c>
      <c r="ITC10" s="239">
        <f t="shared" ref="ITC10" si="3313">ITC9</f>
        <v>0</v>
      </c>
      <c r="ITE10" s="239">
        <f t="shared" ref="ITE10" si="3314">ITE9</f>
        <v>0</v>
      </c>
      <c r="ITG10" s="239">
        <f t="shared" ref="ITG10" si="3315">ITG9</f>
        <v>0</v>
      </c>
      <c r="ITI10" s="239">
        <f t="shared" ref="ITI10" si="3316">ITI9</f>
        <v>0</v>
      </c>
      <c r="ITK10" s="239">
        <f t="shared" ref="ITK10" si="3317">ITK9</f>
        <v>0</v>
      </c>
      <c r="ITM10" s="239">
        <f t="shared" ref="ITM10" si="3318">ITM9</f>
        <v>0</v>
      </c>
      <c r="ITO10" s="239">
        <f t="shared" ref="ITO10" si="3319">ITO9</f>
        <v>0</v>
      </c>
      <c r="ITQ10" s="239">
        <f t="shared" ref="ITQ10" si="3320">ITQ9</f>
        <v>0</v>
      </c>
      <c r="ITS10" s="239">
        <f t="shared" ref="ITS10" si="3321">ITS9</f>
        <v>0</v>
      </c>
      <c r="ITU10" s="239">
        <f t="shared" ref="ITU10" si="3322">ITU9</f>
        <v>0</v>
      </c>
      <c r="ITW10" s="239">
        <f t="shared" ref="ITW10" si="3323">ITW9</f>
        <v>0</v>
      </c>
      <c r="ITY10" s="239">
        <f t="shared" ref="ITY10" si="3324">ITY9</f>
        <v>0</v>
      </c>
      <c r="IUA10" s="239">
        <f t="shared" ref="IUA10" si="3325">IUA9</f>
        <v>0</v>
      </c>
      <c r="IUC10" s="239">
        <f t="shared" ref="IUC10" si="3326">IUC9</f>
        <v>0</v>
      </c>
      <c r="IUE10" s="239">
        <f t="shared" ref="IUE10" si="3327">IUE9</f>
        <v>0</v>
      </c>
      <c r="IUG10" s="239">
        <f t="shared" ref="IUG10" si="3328">IUG9</f>
        <v>0</v>
      </c>
      <c r="IUI10" s="239">
        <f t="shared" ref="IUI10" si="3329">IUI9</f>
        <v>0</v>
      </c>
      <c r="IUK10" s="239">
        <f t="shared" ref="IUK10" si="3330">IUK9</f>
        <v>0</v>
      </c>
      <c r="IUM10" s="239">
        <f t="shared" ref="IUM10" si="3331">IUM9</f>
        <v>0</v>
      </c>
      <c r="IUO10" s="239">
        <f t="shared" ref="IUO10" si="3332">IUO9</f>
        <v>0</v>
      </c>
      <c r="IUQ10" s="239">
        <f t="shared" ref="IUQ10" si="3333">IUQ9</f>
        <v>0</v>
      </c>
      <c r="IUS10" s="239">
        <f t="shared" ref="IUS10" si="3334">IUS9</f>
        <v>0</v>
      </c>
      <c r="IUU10" s="239">
        <f t="shared" ref="IUU10" si="3335">IUU9</f>
        <v>0</v>
      </c>
      <c r="IUW10" s="239">
        <f t="shared" ref="IUW10" si="3336">IUW9</f>
        <v>0</v>
      </c>
      <c r="IUY10" s="239">
        <f t="shared" ref="IUY10" si="3337">IUY9</f>
        <v>0</v>
      </c>
      <c r="IVA10" s="239">
        <f t="shared" ref="IVA10" si="3338">IVA9</f>
        <v>0</v>
      </c>
      <c r="IVC10" s="239">
        <f t="shared" ref="IVC10" si="3339">IVC9</f>
        <v>0</v>
      </c>
      <c r="IVE10" s="239">
        <f t="shared" ref="IVE10" si="3340">IVE9</f>
        <v>0</v>
      </c>
      <c r="IVG10" s="239">
        <f t="shared" ref="IVG10" si="3341">IVG9</f>
        <v>0</v>
      </c>
      <c r="IVI10" s="239">
        <f t="shared" ref="IVI10" si="3342">IVI9</f>
        <v>0</v>
      </c>
      <c r="IVK10" s="239">
        <f t="shared" ref="IVK10" si="3343">IVK9</f>
        <v>0</v>
      </c>
      <c r="IVM10" s="239">
        <f t="shared" ref="IVM10" si="3344">IVM9</f>
        <v>0</v>
      </c>
      <c r="IVO10" s="239">
        <f t="shared" ref="IVO10" si="3345">IVO9</f>
        <v>0</v>
      </c>
      <c r="IVQ10" s="239">
        <f t="shared" ref="IVQ10" si="3346">IVQ9</f>
        <v>0</v>
      </c>
      <c r="IVS10" s="239">
        <f t="shared" ref="IVS10" si="3347">IVS9</f>
        <v>0</v>
      </c>
      <c r="IVU10" s="239">
        <f t="shared" ref="IVU10" si="3348">IVU9</f>
        <v>0</v>
      </c>
      <c r="IVW10" s="239">
        <f t="shared" ref="IVW10" si="3349">IVW9</f>
        <v>0</v>
      </c>
      <c r="IVY10" s="239">
        <f t="shared" ref="IVY10" si="3350">IVY9</f>
        <v>0</v>
      </c>
      <c r="IWA10" s="239">
        <f t="shared" ref="IWA10" si="3351">IWA9</f>
        <v>0</v>
      </c>
      <c r="IWC10" s="239">
        <f t="shared" ref="IWC10" si="3352">IWC9</f>
        <v>0</v>
      </c>
      <c r="IWE10" s="239">
        <f t="shared" ref="IWE10" si="3353">IWE9</f>
        <v>0</v>
      </c>
      <c r="IWG10" s="239">
        <f t="shared" ref="IWG10" si="3354">IWG9</f>
        <v>0</v>
      </c>
      <c r="IWI10" s="239">
        <f t="shared" ref="IWI10" si="3355">IWI9</f>
        <v>0</v>
      </c>
      <c r="IWK10" s="239">
        <f t="shared" ref="IWK10" si="3356">IWK9</f>
        <v>0</v>
      </c>
      <c r="IWM10" s="239">
        <f t="shared" ref="IWM10" si="3357">IWM9</f>
        <v>0</v>
      </c>
      <c r="IWO10" s="239">
        <f t="shared" ref="IWO10" si="3358">IWO9</f>
        <v>0</v>
      </c>
      <c r="IWQ10" s="239">
        <f t="shared" ref="IWQ10" si="3359">IWQ9</f>
        <v>0</v>
      </c>
      <c r="IWS10" s="239">
        <f t="shared" ref="IWS10" si="3360">IWS9</f>
        <v>0</v>
      </c>
      <c r="IWU10" s="239">
        <f t="shared" ref="IWU10" si="3361">IWU9</f>
        <v>0</v>
      </c>
      <c r="IWW10" s="239">
        <f t="shared" ref="IWW10" si="3362">IWW9</f>
        <v>0</v>
      </c>
      <c r="IWY10" s="239">
        <f t="shared" ref="IWY10" si="3363">IWY9</f>
        <v>0</v>
      </c>
      <c r="IXA10" s="239">
        <f t="shared" ref="IXA10" si="3364">IXA9</f>
        <v>0</v>
      </c>
      <c r="IXC10" s="239">
        <f t="shared" ref="IXC10" si="3365">IXC9</f>
        <v>0</v>
      </c>
      <c r="IXE10" s="239">
        <f t="shared" ref="IXE10" si="3366">IXE9</f>
        <v>0</v>
      </c>
      <c r="IXG10" s="239">
        <f t="shared" ref="IXG10" si="3367">IXG9</f>
        <v>0</v>
      </c>
      <c r="IXI10" s="239">
        <f t="shared" ref="IXI10" si="3368">IXI9</f>
        <v>0</v>
      </c>
      <c r="IXK10" s="239">
        <f t="shared" ref="IXK10" si="3369">IXK9</f>
        <v>0</v>
      </c>
      <c r="IXM10" s="239">
        <f t="shared" ref="IXM10" si="3370">IXM9</f>
        <v>0</v>
      </c>
      <c r="IXO10" s="239">
        <f t="shared" ref="IXO10" si="3371">IXO9</f>
        <v>0</v>
      </c>
      <c r="IXQ10" s="239">
        <f t="shared" ref="IXQ10" si="3372">IXQ9</f>
        <v>0</v>
      </c>
      <c r="IXS10" s="239">
        <f t="shared" ref="IXS10" si="3373">IXS9</f>
        <v>0</v>
      </c>
      <c r="IXU10" s="239">
        <f t="shared" ref="IXU10" si="3374">IXU9</f>
        <v>0</v>
      </c>
      <c r="IXW10" s="239">
        <f t="shared" ref="IXW10" si="3375">IXW9</f>
        <v>0</v>
      </c>
      <c r="IXY10" s="239">
        <f t="shared" ref="IXY10" si="3376">IXY9</f>
        <v>0</v>
      </c>
      <c r="IYA10" s="239">
        <f t="shared" ref="IYA10" si="3377">IYA9</f>
        <v>0</v>
      </c>
      <c r="IYC10" s="239">
        <f t="shared" ref="IYC10" si="3378">IYC9</f>
        <v>0</v>
      </c>
      <c r="IYE10" s="239">
        <f t="shared" ref="IYE10" si="3379">IYE9</f>
        <v>0</v>
      </c>
      <c r="IYG10" s="239">
        <f t="shared" ref="IYG10" si="3380">IYG9</f>
        <v>0</v>
      </c>
      <c r="IYI10" s="239">
        <f t="shared" ref="IYI10" si="3381">IYI9</f>
        <v>0</v>
      </c>
      <c r="IYK10" s="239">
        <f t="shared" ref="IYK10" si="3382">IYK9</f>
        <v>0</v>
      </c>
      <c r="IYM10" s="239">
        <f t="shared" ref="IYM10" si="3383">IYM9</f>
        <v>0</v>
      </c>
      <c r="IYO10" s="239">
        <f t="shared" ref="IYO10" si="3384">IYO9</f>
        <v>0</v>
      </c>
      <c r="IYQ10" s="239">
        <f t="shared" ref="IYQ10" si="3385">IYQ9</f>
        <v>0</v>
      </c>
      <c r="IYS10" s="239">
        <f t="shared" ref="IYS10" si="3386">IYS9</f>
        <v>0</v>
      </c>
      <c r="IYU10" s="239">
        <f t="shared" ref="IYU10" si="3387">IYU9</f>
        <v>0</v>
      </c>
      <c r="IYW10" s="239">
        <f t="shared" ref="IYW10" si="3388">IYW9</f>
        <v>0</v>
      </c>
      <c r="IYY10" s="239">
        <f t="shared" ref="IYY10" si="3389">IYY9</f>
        <v>0</v>
      </c>
      <c r="IZA10" s="239">
        <f t="shared" ref="IZA10" si="3390">IZA9</f>
        <v>0</v>
      </c>
      <c r="IZC10" s="239">
        <f t="shared" ref="IZC10" si="3391">IZC9</f>
        <v>0</v>
      </c>
      <c r="IZE10" s="239">
        <f t="shared" ref="IZE10" si="3392">IZE9</f>
        <v>0</v>
      </c>
      <c r="IZG10" s="239">
        <f t="shared" ref="IZG10" si="3393">IZG9</f>
        <v>0</v>
      </c>
      <c r="IZI10" s="239">
        <f t="shared" ref="IZI10" si="3394">IZI9</f>
        <v>0</v>
      </c>
      <c r="IZK10" s="239">
        <f t="shared" ref="IZK10" si="3395">IZK9</f>
        <v>0</v>
      </c>
      <c r="IZM10" s="239">
        <f t="shared" ref="IZM10" si="3396">IZM9</f>
        <v>0</v>
      </c>
      <c r="IZO10" s="239">
        <f t="shared" ref="IZO10" si="3397">IZO9</f>
        <v>0</v>
      </c>
      <c r="IZQ10" s="239">
        <f t="shared" ref="IZQ10" si="3398">IZQ9</f>
        <v>0</v>
      </c>
      <c r="IZS10" s="239">
        <f t="shared" ref="IZS10" si="3399">IZS9</f>
        <v>0</v>
      </c>
      <c r="IZU10" s="239">
        <f t="shared" ref="IZU10" si="3400">IZU9</f>
        <v>0</v>
      </c>
      <c r="IZW10" s="239">
        <f t="shared" ref="IZW10" si="3401">IZW9</f>
        <v>0</v>
      </c>
      <c r="IZY10" s="239">
        <f t="shared" ref="IZY10" si="3402">IZY9</f>
        <v>0</v>
      </c>
      <c r="JAA10" s="239">
        <f t="shared" ref="JAA10" si="3403">JAA9</f>
        <v>0</v>
      </c>
      <c r="JAC10" s="239">
        <f t="shared" ref="JAC10" si="3404">JAC9</f>
        <v>0</v>
      </c>
      <c r="JAE10" s="239">
        <f t="shared" ref="JAE10" si="3405">JAE9</f>
        <v>0</v>
      </c>
      <c r="JAG10" s="239">
        <f t="shared" ref="JAG10" si="3406">JAG9</f>
        <v>0</v>
      </c>
      <c r="JAI10" s="239">
        <f t="shared" ref="JAI10" si="3407">JAI9</f>
        <v>0</v>
      </c>
      <c r="JAK10" s="239">
        <f t="shared" ref="JAK10" si="3408">JAK9</f>
        <v>0</v>
      </c>
      <c r="JAM10" s="239">
        <f t="shared" ref="JAM10" si="3409">JAM9</f>
        <v>0</v>
      </c>
      <c r="JAO10" s="239">
        <f t="shared" ref="JAO10" si="3410">JAO9</f>
        <v>0</v>
      </c>
      <c r="JAQ10" s="239">
        <f t="shared" ref="JAQ10" si="3411">JAQ9</f>
        <v>0</v>
      </c>
      <c r="JAS10" s="239">
        <f t="shared" ref="JAS10" si="3412">JAS9</f>
        <v>0</v>
      </c>
      <c r="JAU10" s="239">
        <f t="shared" ref="JAU10" si="3413">JAU9</f>
        <v>0</v>
      </c>
      <c r="JAW10" s="239">
        <f t="shared" ref="JAW10" si="3414">JAW9</f>
        <v>0</v>
      </c>
      <c r="JAY10" s="239">
        <f t="shared" ref="JAY10" si="3415">JAY9</f>
        <v>0</v>
      </c>
      <c r="JBA10" s="239">
        <f t="shared" ref="JBA10" si="3416">JBA9</f>
        <v>0</v>
      </c>
      <c r="JBC10" s="239">
        <f t="shared" ref="JBC10" si="3417">JBC9</f>
        <v>0</v>
      </c>
      <c r="JBE10" s="239">
        <f t="shared" ref="JBE10" si="3418">JBE9</f>
        <v>0</v>
      </c>
      <c r="JBG10" s="239">
        <f t="shared" ref="JBG10" si="3419">JBG9</f>
        <v>0</v>
      </c>
      <c r="JBI10" s="239">
        <f t="shared" ref="JBI10" si="3420">JBI9</f>
        <v>0</v>
      </c>
      <c r="JBK10" s="239">
        <f t="shared" ref="JBK10" si="3421">JBK9</f>
        <v>0</v>
      </c>
      <c r="JBM10" s="239">
        <f t="shared" ref="JBM10" si="3422">JBM9</f>
        <v>0</v>
      </c>
      <c r="JBO10" s="239">
        <f t="shared" ref="JBO10" si="3423">JBO9</f>
        <v>0</v>
      </c>
      <c r="JBQ10" s="239">
        <f t="shared" ref="JBQ10" si="3424">JBQ9</f>
        <v>0</v>
      </c>
      <c r="JBS10" s="239">
        <f t="shared" ref="JBS10" si="3425">JBS9</f>
        <v>0</v>
      </c>
      <c r="JBU10" s="239">
        <f t="shared" ref="JBU10" si="3426">JBU9</f>
        <v>0</v>
      </c>
      <c r="JBW10" s="239">
        <f t="shared" ref="JBW10" si="3427">JBW9</f>
        <v>0</v>
      </c>
      <c r="JBY10" s="239">
        <f t="shared" ref="JBY10" si="3428">JBY9</f>
        <v>0</v>
      </c>
      <c r="JCA10" s="239">
        <f t="shared" ref="JCA10" si="3429">JCA9</f>
        <v>0</v>
      </c>
      <c r="JCC10" s="239">
        <f t="shared" ref="JCC10" si="3430">JCC9</f>
        <v>0</v>
      </c>
      <c r="JCE10" s="239">
        <f t="shared" ref="JCE10" si="3431">JCE9</f>
        <v>0</v>
      </c>
      <c r="JCG10" s="239">
        <f t="shared" ref="JCG10" si="3432">JCG9</f>
        <v>0</v>
      </c>
      <c r="JCI10" s="239">
        <f t="shared" ref="JCI10" si="3433">JCI9</f>
        <v>0</v>
      </c>
      <c r="JCK10" s="239">
        <f t="shared" ref="JCK10" si="3434">JCK9</f>
        <v>0</v>
      </c>
      <c r="JCM10" s="239">
        <f t="shared" ref="JCM10" si="3435">JCM9</f>
        <v>0</v>
      </c>
      <c r="JCO10" s="239">
        <f t="shared" ref="JCO10" si="3436">JCO9</f>
        <v>0</v>
      </c>
      <c r="JCQ10" s="239">
        <f t="shared" ref="JCQ10" si="3437">JCQ9</f>
        <v>0</v>
      </c>
      <c r="JCS10" s="239">
        <f t="shared" ref="JCS10" si="3438">JCS9</f>
        <v>0</v>
      </c>
      <c r="JCU10" s="239">
        <f t="shared" ref="JCU10" si="3439">JCU9</f>
        <v>0</v>
      </c>
      <c r="JCW10" s="239">
        <f t="shared" ref="JCW10" si="3440">JCW9</f>
        <v>0</v>
      </c>
      <c r="JCY10" s="239">
        <f t="shared" ref="JCY10" si="3441">JCY9</f>
        <v>0</v>
      </c>
      <c r="JDA10" s="239">
        <f t="shared" ref="JDA10" si="3442">JDA9</f>
        <v>0</v>
      </c>
      <c r="JDC10" s="239">
        <f t="shared" ref="JDC10" si="3443">JDC9</f>
        <v>0</v>
      </c>
      <c r="JDE10" s="239">
        <f t="shared" ref="JDE10" si="3444">JDE9</f>
        <v>0</v>
      </c>
      <c r="JDG10" s="239">
        <f t="shared" ref="JDG10" si="3445">JDG9</f>
        <v>0</v>
      </c>
      <c r="JDI10" s="239">
        <f t="shared" ref="JDI10" si="3446">JDI9</f>
        <v>0</v>
      </c>
      <c r="JDK10" s="239">
        <f t="shared" ref="JDK10" si="3447">JDK9</f>
        <v>0</v>
      </c>
      <c r="JDM10" s="239">
        <f t="shared" ref="JDM10" si="3448">JDM9</f>
        <v>0</v>
      </c>
      <c r="JDO10" s="239">
        <f t="shared" ref="JDO10" si="3449">JDO9</f>
        <v>0</v>
      </c>
      <c r="JDQ10" s="239">
        <f t="shared" ref="JDQ10" si="3450">JDQ9</f>
        <v>0</v>
      </c>
      <c r="JDS10" s="239">
        <f t="shared" ref="JDS10" si="3451">JDS9</f>
        <v>0</v>
      </c>
      <c r="JDU10" s="239">
        <f t="shared" ref="JDU10" si="3452">JDU9</f>
        <v>0</v>
      </c>
      <c r="JDW10" s="239">
        <f t="shared" ref="JDW10" si="3453">JDW9</f>
        <v>0</v>
      </c>
      <c r="JDY10" s="239">
        <f t="shared" ref="JDY10" si="3454">JDY9</f>
        <v>0</v>
      </c>
      <c r="JEA10" s="239">
        <f t="shared" ref="JEA10" si="3455">JEA9</f>
        <v>0</v>
      </c>
      <c r="JEC10" s="239">
        <f t="shared" ref="JEC10" si="3456">JEC9</f>
        <v>0</v>
      </c>
      <c r="JEE10" s="239">
        <f t="shared" ref="JEE10" si="3457">JEE9</f>
        <v>0</v>
      </c>
      <c r="JEG10" s="239">
        <f t="shared" ref="JEG10" si="3458">JEG9</f>
        <v>0</v>
      </c>
      <c r="JEI10" s="239">
        <f t="shared" ref="JEI10" si="3459">JEI9</f>
        <v>0</v>
      </c>
      <c r="JEK10" s="239">
        <f t="shared" ref="JEK10" si="3460">JEK9</f>
        <v>0</v>
      </c>
      <c r="JEM10" s="239">
        <f t="shared" ref="JEM10" si="3461">JEM9</f>
        <v>0</v>
      </c>
      <c r="JEO10" s="239">
        <f t="shared" ref="JEO10" si="3462">JEO9</f>
        <v>0</v>
      </c>
      <c r="JEQ10" s="239">
        <f t="shared" ref="JEQ10" si="3463">JEQ9</f>
        <v>0</v>
      </c>
      <c r="JES10" s="239">
        <f t="shared" ref="JES10" si="3464">JES9</f>
        <v>0</v>
      </c>
      <c r="JEU10" s="239">
        <f t="shared" ref="JEU10" si="3465">JEU9</f>
        <v>0</v>
      </c>
      <c r="JEW10" s="239">
        <f t="shared" ref="JEW10" si="3466">JEW9</f>
        <v>0</v>
      </c>
      <c r="JEY10" s="239">
        <f t="shared" ref="JEY10" si="3467">JEY9</f>
        <v>0</v>
      </c>
      <c r="JFA10" s="239">
        <f t="shared" ref="JFA10" si="3468">JFA9</f>
        <v>0</v>
      </c>
      <c r="JFC10" s="239">
        <f t="shared" ref="JFC10" si="3469">JFC9</f>
        <v>0</v>
      </c>
      <c r="JFE10" s="239">
        <f t="shared" ref="JFE10" si="3470">JFE9</f>
        <v>0</v>
      </c>
      <c r="JFG10" s="239">
        <f t="shared" ref="JFG10" si="3471">JFG9</f>
        <v>0</v>
      </c>
      <c r="JFI10" s="239">
        <f t="shared" ref="JFI10" si="3472">JFI9</f>
        <v>0</v>
      </c>
      <c r="JFK10" s="239">
        <f t="shared" ref="JFK10" si="3473">JFK9</f>
        <v>0</v>
      </c>
      <c r="JFM10" s="239">
        <f t="shared" ref="JFM10" si="3474">JFM9</f>
        <v>0</v>
      </c>
      <c r="JFO10" s="239">
        <f t="shared" ref="JFO10" si="3475">JFO9</f>
        <v>0</v>
      </c>
      <c r="JFQ10" s="239">
        <f t="shared" ref="JFQ10" si="3476">JFQ9</f>
        <v>0</v>
      </c>
      <c r="JFS10" s="239">
        <f t="shared" ref="JFS10" si="3477">JFS9</f>
        <v>0</v>
      </c>
      <c r="JFU10" s="239">
        <f t="shared" ref="JFU10" si="3478">JFU9</f>
        <v>0</v>
      </c>
      <c r="JFW10" s="239">
        <f t="shared" ref="JFW10" si="3479">JFW9</f>
        <v>0</v>
      </c>
      <c r="JFY10" s="239">
        <f t="shared" ref="JFY10" si="3480">JFY9</f>
        <v>0</v>
      </c>
      <c r="JGA10" s="239">
        <f t="shared" ref="JGA10" si="3481">JGA9</f>
        <v>0</v>
      </c>
      <c r="JGC10" s="239">
        <f t="shared" ref="JGC10" si="3482">JGC9</f>
        <v>0</v>
      </c>
      <c r="JGE10" s="239">
        <f t="shared" ref="JGE10" si="3483">JGE9</f>
        <v>0</v>
      </c>
      <c r="JGG10" s="239">
        <f t="shared" ref="JGG10" si="3484">JGG9</f>
        <v>0</v>
      </c>
      <c r="JGI10" s="239">
        <f t="shared" ref="JGI10" si="3485">JGI9</f>
        <v>0</v>
      </c>
      <c r="JGK10" s="239">
        <f t="shared" ref="JGK10" si="3486">JGK9</f>
        <v>0</v>
      </c>
      <c r="JGM10" s="239">
        <f t="shared" ref="JGM10" si="3487">JGM9</f>
        <v>0</v>
      </c>
      <c r="JGO10" s="239">
        <f t="shared" ref="JGO10" si="3488">JGO9</f>
        <v>0</v>
      </c>
      <c r="JGQ10" s="239">
        <f t="shared" ref="JGQ10" si="3489">JGQ9</f>
        <v>0</v>
      </c>
      <c r="JGS10" s="239">
        <f t="shared" ref="JGS10" si="3490">JGS9</f>
        <v>0</v>
      </c>
      <c r="JGU10" s="239">
        <f t="shared" ref="JGU10" si="3491">JGU9</f>
        <v>0</v>
      </c>
      <c r="JGW10" s="239">
        <f t="shared" ref="JGW10" si="3492">JGW9</f>
        <v>0</v>
      </c>
      <c r="JGY10" s="239">
        <f t="shared" ref="JGY10" si="3493">JGY9</f>
        <v>0</v>
      </c>
      <c r="JHA10" s="239">
        <f t="shared" ref="JHA10" si="3494">JHA9</f>
        <v>0</v>
      </c>
      <c r="JHC10" s="239">
        <f t="shared" ref="JHC10" si="3495">JHC9</f>
        <v>0</v>
      </c>
      <c r="JHE10" s="239">
        <f t="shared" ref="JHE10" si="3496">JHE9</f>
        <v>0</v>
      </c>
      <c r="JHG10" s="239">
        <f t="shared" ref="JHG10" si="3497">JHG9</f>
        <v>0</v>
      </c>
      <c r="JHI10" s="239">
        <f t="shared" ref="JHI10" si="3498">JHI9</f>
        <v>0</v>
      </c>
      <c r="JHK10" s="239">
        <f t="shared" ref="JHK10" si="3499">JHK9</f>
        <v>0</v>
      </c>
      <c r="JHM10" s="239">
        <f t="shared" ref="JHM10" si="3500">JHM9</f>
        <v>0</v>
      </c>
      <c r="JHO10" s="239">
        <f t="shared" ref="JHO10" si="3501">JHO9</f>
        <v>0</v>
      </c>
      <c r="JHQ10" s="239">
        <f t="shared" ref="JHQ10" si="3502">JHQ9</f>
        <v>0</v>
      </c>
      <c r="JHS10" s="239">
        <f t="shared" ref="JHS10" si="3503">JHS9</f>
        <v>0</v>
      </c>
      <c r="JHU10" s="239">
        <f t="shared" ref="JHU10" si="3504">JHU9</f>
        <v>0</v>
      </c>
      <c r="JHW10" s="239">
        <f t="shared" ref="JHW10" si="3505">JHW9</f>
        <v>0</v>
      </c>
      <c r="JHY10" s="239">
        <f t="shared" ref="JHY10" si="3506">JHY9</f>
        <v>0</v>
      </c>
      <c r="JIA10" s="239">
        <f t="shared" ref="JIA10" si="3507">JIA9</f>
        <v>0</v>
      </c>
      <c r="JIC10" s="239">
        <f t="shared" ref="JIC10" si="3508">JIC9</f>
        <v>0</v>
      </c>
      <c r="JIE10" s="239">
        <f t="shared" ref="JIE10" si="3509">JIE9</f>
        <v>0</v>
      </c>
      <c r="JIG10" s="239">
        <f t="shared" ref="JIG10" si="3510">JIG9</f>
        <v>0</v>
      </c>
      <c r="JII10" s="239">
        <f t="shared" ref="JII10" si="3511">JII9</f>
        <v>0</v>
      </c>
      <c r="JIK10" s="239">
        <f t="shared" ref="JIK10" si="3512">JIK9</f>
        <v>0</v>
      </c>
      <c r="JIM10" s="239">
        <f t="shared" ref="JIM10" si="3513">JIM9</f>
        <v>0</v>
      </c>
      <c r="JIO10" s="239">
        <f t="shared" ref="JIO10" si="3514">JIO9</f>
        <v>0</v>
      </c>
      <c r="JIQ10" s="239">
        <f t="shared" ref="JIQ10" si="3515">JIQ9</f>
        <v>0</v>
      </c>
      <c r="JIS10" s="239">
        <f t="shared" ref="JIS10" si="3516">JIS9</f>
        <v>0</v>
      </c>
      <c r="JIU10" s="239">
        <f t="shared" ref="JIU10" si="3517">JIU9</f>
        <v>0</v>
      </c>
      <c r="JIW10" s="239">
        <f t="shared" ref="JIW10" si="3518">JIW9</f>
        <v>0</v>
      </c>
      <c r="JIY10" s="239">
        <f t="shared" ref="JIY10" si="3519">JIY9</f>
        <v>0</v>
      </c>
      <c r="JJA10" s="239">
        <f t="shared" ref="JJA10" si="3520">JJA9</f>
        <v>0</v>
      </c>
      <c r="JJC10" s="239">
        <f t="shared" ref="JJC10" si="3521">JJC9</f>
        <v>0</v>
      </c>
      <c r="JJE10" s="239">
        <f t="shared" ref="JJE10" si="3522">JJE9</f>
        <v>0</v>
      </c>
      <c r="JJG10" s="239">
        <f t="shared" ref="JJG10" si="3523">JJG9</f>
        <v>0</v>
      </c>
      <c r="JJI10" s="239">
        <f t="shared" ref="JJI10" si="3524">JJI9</f>
        <v>0</v>
      </c>
      <c r="JJK10" s="239">
        <f t="shared" ref="JJK10" si="3525">JJK9</f>
        <v>0</v>
      </c>
      <c r="JJM10" s="239">
        <f t="shared" ref="JJM10" si="3526">JJM9</f>
        <v>0</v>
      </c>
      <c r="JJO10" s="239">
        <f t="shared" ref="JJO10" si="3527">JJO9</f>
        <v>0</v>
      </c>
      <c r="JJQ10" s="239">
        <f t="shared" ref="JJQ10" si="3528">JJQ9</f>
        <v>0</v>
      </c>
      <c r="JJS10" s="239">
        <f t="shared" ref="JJS10" si="3529">JJS9</f>
        <v>0</v>
      </c>
      <c r="JJU10" s="239">
        <f t="shared" ref="JJU10" si="3530">JJU9</f>
        <v>0</v>
      </c>
      <c r="JJW10" s="239">
        <f t="shared" ref="JJW10" si="3531">JJW9</f>
        <v>0</v>
      </c>
      <c r="JJY10" s="239">
        <f t="shared" ref="JJY10" si="3532">JJY9</f>
        <v>0</v>
      </c>
      <c r="JKA10" s="239">
        <f t="shared" ref="JKA10" si="3533">JKA9</f>
        <v>0</v>
      </c>
      <c r="JKC10" s="239">
        <f t="shared" ref="JKC10" si="3534">JKC9</f>
        <v>0</v>
      </c>
      <c r="JKE10" s="239">
        <f t="shared" ref="JKE10" si="3535">JKE9</f>
        <v>0</v>
      </c>
      <c r="JKG10" s="239">
        <f t="shared" ref="JKG10" si="3536">JKG9</f>
        <v>0</v>
      </c>
      <c r="JKI10" s="239">
        <f t="shared" ref="JKI10" si="3537">JKI9</f>
        <v>0</v>
      </c>
      <c r="JKK10" s="239">
        <f t="shared" ref="JKK10" si="3538">JKK9</f>
        <v>0</v>
      </c>
      <c r="JKM10" s="239">
        <f t="shared" ref="JKM10" si="3539">JKM9</f>
        <v>0</v>
      </c>
      <c r="JKO10" s="239">
        <f t="shared" ref="JKO10" si="3540">JKO9</f>
        <v>0</v>
      </c>
      <c r="JKQ10" s="239">
        <f t="shared" ref="JKQ10" si="3541">JKQ9</f>
        <v>0</v>
      </c>
      <c r="JKS10" s="239">
        <f t="shared" ref="JKS10" si="3542">JKS9</f>
        <v>0</v>
      </c>
      <c r="JKU10" s="239">
        <f t="shared" ref="JKU10" si="3543">JKU9</f>
        <v>0</v>
      </c>
      <c r="JKW10" s="239">
        <f t="shared" ref="JKW10" si="3544">JKW9</f>
        <v>0</v>
      </c>
      <c r="JKY10" s="239">
        <f t="shared" ref="JKY10" si="3545">JKY9</f>
        <v>0</v>
      </c>
      <c r="JLA10" s="239">
        <f t="shared" ref="JLA10" si="3546">JLA9</f>
        <v>0</v>
      </c>
      <c r="JLC10" s="239">
        <f t="shared" ref="JLC10" si="3547">JLC9</f>
        <v>0</v>
      </c>
      <c r="JLE10" s="239">
        <f t="shared" ref="JLE10" si="3548">JLE9</f>
        <v>0</v>
      </c>
      <c r="JLG10" s="239">
        <f t="shared" ref="JLG10" si="3549">JLG9</f>
        <v>0</v>
      </c>
      <c r="JLI10" s="239">
        <f t="shared" ref="JLI10" si="3550">JLI9</f>
        <v>0</v>
      </c>
      <c r="JLK10" s="239">
        <f t="shared" ref="JLK10" si="3551">JLK9</f>
        <v>0</v>
      </c>
      <c r="JLM10" s="239">
        <f t="shared" ref="JLM10" si="3552">JLM9</f>
        <v>0</v>
      </c>
      <c r="JLO10" s="239">
        <f t="shared" ref="JLO10" si="3553">JLO9</f>
        <v>0</v>
      </c>
      <c r="JLQ10" s="239">
        <f t="shared" ref="JLQ10" si="3554">JLQ9</f>
        <v>0</v>
      </c>
      <c r="JLS10" s="239">
        <f t="shared" ref="JLS10" si="3555">JLS9</f>
        <v>0</v>
      </c>
      <c r="JLU10" s="239">
        <f t="shared" ref="JLU10" si="3556">JLU9</f>
        <v>0</v>
      </c>
      <c r="JLW10" s="239">
        <f t="shared" ref="JLW10" si="3557">JLW9</f>
        <v>0</v>
      </c>
      <c r="JLY10" s="239">
        <f t="shared" ref="JLY10" si="3558">JLY9</f>
        <v>0</v>
      </c>
      <c r="JMA10" s="239">
        <f t="shared" ref="JMA10" si="3559">JMA9</f>
        <v>0</v>
      </c>
      <c r="JMC10" s="239">
        <f t="shared" ref="JMC10" si="3560">JMC9</f>
        <v>0</v>
      </c>
      <c r="JME10" s="239">
        <f t="shared" ref="JME10" si="3561">JME9</f>
        <v>0</v>
      </c>
      <c r="JMG10" s="239">
        <f t="shared" ref="JMG10" si="3562">JMG9</f>
        <v>0</v>
      </c>
      <c r="JMI10" s="239">
        <f t="shared" ref="JMI10" si="3563">JMI9</f>
        <v>0</v>
      </c>
      <c r="JMK10" s="239">
        <f t="shared" ref="JMK10" si="3564">JMK9</f>
        <v>0</v>
      </c>
      <c r="JMM10" s="239">
        <f t="shared" ref="JMM10" si="3565">JMM9</f>
        <v>0</v>
      </c>
      <c r="JMO10" s="239">
        <f t="shared" ref="JMO10" si="3566">JMO9</f>
        <v>0</v>
      </c>
      <c r="JMQ10" s="239">
        <f t="shared" ref="JMQ10" si="3567">JMQ9</f>
        <v>0</v>
      </c>
      <c r="JMS10" s="239">
        <f t="shared" ref="JMS10" si="3568">JMS9</f>
        <v>0</v>
      </c>
      <c r="JMU10" s="239">
        <f t="shared" ref="JMU10" si="3569">JMU9</f>
        <v>0</v>
      </c>
      <c r="JMW10" s="239">
        <f t="shared" ref="JMW10" si="3570">JMW9</f>
        <v>0</v>
      </c>
      <c r="JMY10" s="239">
        <f t="shared" ref="JMY10" si="3571">JMY9</f>
        <v>0</v>
      </c>
      <c r="JNA10" s="239">
        <f t="shared" ref="JNA10" si="3572">JNA9</f>
        <v>0</v>
      </c>
      <c r="JNC10" s="239">
        <f t="shared" ref="JNC10" si="3573">JNC9</f>
        <v>0</v>
      </c>
      <c r="JNE10" s="239">
        <f t="shared" ref="JNE10" si="3574">JNE9</f>
        <v>0</v>
      </c>
      <c r="JNG10" s="239">
        <f t="shared" ref="JNG10" si="3575">JNG9</f>
        <v>0</v>
      </c>
      <c r="JNI10" s="239">
        <f t="shared" ref="JNI10" si="3576">JNI9</f>
        <v>0</v>
      </c>
      <c r="JNK10" s="239">
        <f t="shared" ref="JNK10" si="3577">JNK9</f>
        <v>0</v>
      </c>
      <c r="JNM10" s="239">
        <f t="shared" ref="JNM10" si="3578">JNM9</f>
        <v>0</v>
      </c>
      <c r="JNO10" s="239">
        <f t="shared" ref="JNO10" si="3579">JNO9</f>
        <v>0</v>
      </c>
      <c r="JNQ10" s="239">
        <f t="shared" ref="JNQ10" si="3580">JNQ9</f>
        <v>0</v>
      </c>
      <c r="JNS10" s="239">
        <f t="shared" ref="JNS10" si="3581">JNS9</f>
        <v>0</v>
      </c>
      <c r="JNU10" s="239">
        <f t="shared" ref="JNU10" si="3582">JNU9</f>
        <v>0</v>
      </c>
      <c r="JNW10" s="239">
        <f t="shared" ref="JNW10" si="3583">JNW9</f>
        <v>0</v>
      </c>
      <c r="JNY10" s="239">
        <f t="shared" ref="JNY10" si="3584">JNY9</f>
        <v>0</v>
      </c>
      <c r="JOA10" s="239">
        <f t="shared" ref="JOA10" si="3585">JOA9</f>
        <v>0</v>
      </c>
      <c r="JOC10" s="239">
        <f t="shared" ref="JOC10" si="3586">JOC9</f>
        <v>0</v>
      </c>
      <c r="JOE10" s="239">
        <f t="shared" ref="JOE10" si="3587">JOE9</f>
        <v>0</v>
      </c>
      <c r="JOG10" s="239">
        <f t="shared" ref="JOG10" si="3588">JOG9</f>
        <v>0</v>
      </c>
      <c r="JOI10" s="239">
        <f t="shared" ref="JOI10" si="3589">JOI9</f>
        <v>0</v>
      </c>
      <c r="JOK10" s="239">
        <f t="shared" ref="JOK10" si="3590">JOK9</f>
        <v>0</v>
      </c>
      <c r="JOM10" s="239">
        <f t="shared" ref="JOM10" si="3591">JOM9</f>
        <v>0</v>
      </c>
      <c r="JOO10" s="239">
        <f t="shared" ref="JOO10" si="3592">JOO9</f>
        <v>0</v>
      </c>
      <c r="JOQ10" s="239">
        <f t="shared" ref="JOQ10" si="3593">JOQ9</f>
        <v>0</v>
      </c>
      <c r="JOS10" s="239">
        <f t="shared" ref="JOS10" si="3594">JOS9</f>
        <v>0</v>
      </c>
      <c r="JOU10" s="239">
        <f t="shared" ref="JOU10" si="3595">JOU9</f>
        <v>0</v>
      </c>
      <c r="JOW10" s="239">
        <f t="shared" ref="JOW10" si="3596">JOW9</f>
        <v>0</v>
      </c>
      <c r="JOY10" s="239">
        <f t="shared" ref="JOY10" si="3597">JOY9</f>
        <v>0</v>
      </c>
      <c r="JPA10" s="239">
        <f t="shared" ref="JPA10" si="3598">JPA9</f>
        <v>0</v>
      </c>
      <c r="JPC10" s="239">
        <f t="shared" ref="JPC10" si="3599">JPC9</f>
        <v>0</v>
      </c>
      <c r="JPE10" s="239">
        <f t="shared" ref="JPE10" si="3600">JPE9</f>
        <v>0</v>
      </c>
      <c r="JPG10" s="239">
        <f t="shared" ref="JPG10" si="3601">JPG9</f>
        <v>0</v>
      </c>
      <c r="JPI10" s="239">
        <f t="shared" ref="JPI10" si="3602">JPI9</f>
        <v>0</v>
      </c>
      <c r="JPK10" s="239">
        <f t="shared" ref="JPK10" si="3603">JPK9</f>
        <v>0</v>
      </c>
      <c r="JPM10" s="239">
        <f t="shared" ref="JPM10" si="3604">JPM9</f>
        <v>0</v>
      </c>
      <c r="JPO10" s="239">
        <f t="shared" ref="JPO10" si="3605">JPO9</f>
        <v>0</v>
      </c>
      <c r="JPQ10" s="239">
        <f t="shared" ref="JPQ10" si="3606">JPQ9</f>
        <v>0</v>
      </c>
      <c r="JPS10" s="239">
        <f t="shared" ref="JPS10" si="3607">JPS9</f>
        <v>0</v>
      </c>
      <c r="JPU10" s="239">
        <f t="shared" ref="JPU10" si="3608">JPU9</f>
        <v>0</v>
      </c>
      <c r="JPW10" s="239">
        <f t="shared" ref="JPW10" si="3609">JPW9</f>
        <v>0</v>
      </c>
      <c r="JPY10" s="239">
        <f t="shared" ref="JPY10" si="3610">JPY9</f>
        <v>0</v>
      </c>
      <c r="JQA10" s="239">
        <f t="shared" ref="JQA10" si="3611">JQA9</f>
        <v>0</v>
      </c>
      <c r="JQC10" s="239">
        <f t="shared" ref="JQC10" si="3612">JQC9</f>
        <v>0</v>
      </c>
      <c r="JQE10" s="239">
        <f t="shared" ref="JQE10" si="3613">JQE9</f>
        <v>0</v>
      </c>
      <c r="JQG10" s="239">
        <f t="shared" ref="JQG10" si="3614">JQG9</f>
        <v>0</v>
      </c>
      <c r="JQI10" s="239">
        <f t="shared" ref="JQI10" si="3615">JQI9</f>
        <v>0</v>
      </c>
      <c r="JQK10" s="239">
        <f t="shared" ref="JQK10" si="3616">JQK9</f>
        <v>0</v>
      </c>
      <c r="JQM10" s="239">
        <f t="shared" ref="JQM10" si="3617">JQM9</f>
        <v>0</v>
      </c>
      <c r="JQO10" s="239">
        <f t="shared" ref="JQO10" si="3618">JQO9</f>
        <v>0</v>
      </c>
      <c r="JQQ10" s="239">
        <f t="shared" ref="JQQ10" si="3619">JQQ9</f>
        <v>0</v>
      </c>
      <c r="JQS10" s="239">
        <f t="shared" ref="JQS10" si="3620">JQS9</f>
        <v>0</v>
      </c>
      <c r="JQU10" s="239">
        <f t="shared" ref="JQU10" si="3621">JQU9</f>
        <v>0</v>
      </c>
      <c r="JQW10" s="239">
        <f t="shared" ref="JQW10" si="3622">JQW9</f>
        <v>0</v>
      </c>
      <c r="JQY10" s="239">
        <f t="shared" ref="JQY10" si="3623">JQY9</f>
        <v>0</v>
      </c>
      <c r="JRA10" s="239">
        <f t="shared" ref="JRA10" si="3624">JRA9</f>
        <v>0</v>
      </c>
      <c r="JRC10" s="239">
        <f t="shared" ref="JRC10" si="3625">JRC9</f>
        <v>0</v>
      </c>
      <c r="JRE10" s="239">
        <f t="shared" ref="JRE10" si="3626">JRE9</f>
        <v>0</v>
      </c>
      <c r="JRG10" s="239">
        <f t="shared" ref="JRG10" si="3627">JRG9</f>
        <v>0</v>
      </c>
      <c r="JRI10" s="239">
        <f t="shared" ref="JRI10" si="3628">JRI9</f>
        <v>0</v>
      </c>
      <c r="JRK10" s="239">
        <f t="shared" ref="JRK10" si="3629">JRK9</f>
        <v>0</v>
      </c>
      <c r="JRM10" s="239">
        <f t="shared" ref="JRM10" si="3630">JRM9</f>
        <v>0</v>
      </c>
      <c r="JRO10" s="239">
        <f t="shared" ref="JRO10" si="3631">JRO9</f>
        <v>0</v>
      </c>
      <c r="JRQ10" s="239">
        <f t="shared" ref="JRQ10" si="3632">JRQ9</f>
        <v>0</v>
      </c>
      <c r="JRS10" s="239">
        <f t="shared" ref="JRS10" si="3633">JRS9</f>
        <v>0</v>
      </c>
      <c r="JRU10" s="239">
        <f t="shared" ref="JRU10" si="3634">JRU9</f>
        <v>0</v>
      </c>
      <c r="JRW10" s="239">
        <f t="shared" ref="JRW10" si="3635">JRW9</f>
        <v>0</v>
      </c>
      <c r="JRY10" s="239">
        <f t="shared" ref="JRY10" si="3636">JRY9</f>
        <v>0</v>
      </c>
      <c r="JSA10" s="239">
        <f t="shared" ref="JSA10" si="3637">JSA9</f>
        <v>0</v>
      </c>
      <c r="JSC10" s="239">
        <f t="shared" ref="JSC10" si="3638">JSC9</f>
        <v>0</v>
      </c>
      <c r="JSE10" s="239">
        <f t="shared" ref="JSE10" si="3639">JSE9</f>
        <v>0</v>
      </c>
      <c r="JSG10" s="239">
        <f t="shared" ref="JSG10" si="3640">JSG9</f>
        <v>0</v>
      </c>
      <c r="JSI10" s="239">
        <f t="shared" ref="JSI10" si="3641">JSI9</f>
        <v>0</v>
      </c>
      <c r="JSK10" s="239">
        <f t="shared" ref="JSK10" si="3642">JSK9</f>
        <v>0</v>
      </c>
      <c r="JSM10" s="239">
        <f t="shared" ref="JSM10" si="3643">JSM9</f>
        <v>0</v>
      </c>
      <c r="JSO10" s="239">
        <f t="shared" ref="JSO10" si="3644">JSO9</f>
        <v>0</v>
      </c>
      <c r="JSQ10" s="239">
        <f t="shared" ref="JSQ10" si="3645">JSQ9</f>
        <v>0</v>
      </c>
      <c r="JSS10" s="239">
        <f t="shared" ref="JSS10" si="3646">JSS9</f>
        <v>0</v>
      </c>
      <c r="JSU10" s="239">
        <f t="shared" ref="JSU10" si="3647">JSU9</f>
        <v>0</v>
      </c>
      <c r="JSW10" s="239">
        <f t="shared" ref="JSW10" si="3648">JSW9</f>
        <v>0</v>
      </c>
      <c r="JSY10" s="239">
        <f t="shared" ref="JSY10" si="3649">JSY9</f>
        <v>0</v>
      </c>
      <c r="JTA10" s="239">
        <f t="shared" ref="JTA10" si="3650">JTA9</f>
        <v>0</v>
      </c>
      <c r="JTC10" s="239">
        <f t="shared" ref="JTC10" si="3651">JTC9</f>
        <v>0</v>
      </c>
      <c r="JTE10" s="239">
        <f t="shared" ref="JTE10" si="3652">JTE9</f>
        <v>0</v>
      </c>
      <c r="JTG10" s="239">
        <f t="shared" ref="JTG10" si="3653">JTG9</f>
        <v>0</v>
      </c>
      <c r="JTI10" s="239">
        <f t="shared" ref="JTI10" si="3654">JTI9</f>
        <v>0</v>
      </c>
      <c r="JTK10" s="239">
        <f t="shared" ref="JTK10" si="3655">JTK9</f>
        <v>0</v>
      </c>
      <c r="JTM10" s="239">
        <f t="shared" ref="JTM10" si="3656">JTM9</f>
        <v>0</v>
      </c>
      <c r="JTO10" s="239">
        <f t="shared" ref="JTO10" si="3657">JTO9</f>
        <v>0</v>
      </c>
      <c r="JTQ10" s="239">
        <f t="shared" ref="JTQ10" si="3658">JTQ9</f>
        <v>0</v>
      </c>
      <c r="JTS10" s="239">
        <f t="shared" ref="JTS10" si="3659">JTS9</f>
        <v>0</v>
      </c>
      <c r="JTU10" s="239">
        <f t="shared" ref="JTU10" si="3660">JTU9</f>
        <v>0</v>
      </c>
      <c r="JTW10" s="239">
        <f t="shared" ref="JTW10" si="3661">JTW9</f>
        <v>0</v>
      </c>
      <c r="JTY10" s="239">
        <f t="shared" ref="JTY10" si="3662">JTY9</f>
        <v>0</v>
      </c>
      <c r="JUA10" s="239">
        <f t="shared" ref="JUA10" si="3663">JUA9</f>
        <v>0</v>
      </c>
      <c r="JUC10" s="239">
        <f t="shared" ref="JUC10" si="3664">JUC9</f>
        <v>0</v>
      </c>
      <c r="JUE10" s="239">
        <f t="shared" ref="JUE10" si="3665">JUE9</f>
        <v>0</v>
      </c>
      <c r="JUG10" s="239">
        <f t="shared" ref="JUG10" si="3666">JUG9</f>
        <v>0</v>
      </c>
      <c r="JUI10" s="239">
        <f t="shared" ref="JUI10" si="3667">JUI9</f>
        <v>0</v>
      </c>
      <c r="JUK10" s="239">
        <f t="shared" ref="JUK10" si="3668">JUK9</f>
        <v>0</v>
      </c>
      <c r="JUM10" s="239">
        <f t="shared" ref="JUM10" si="3669">JUM9</f>
        <v>0</v>
      </c>
      <c r="JUO10" s="239">
        <f t="shared" ref="JUO10" si="3670">JUO9</f>
        <v>0</v>
      </c>
      <c r="JUQ10" s="239">
        <f t="shared" ref="JUQ10" si="3671">JUQ9</f>
        <v>0</v>
      </c>
      <c r="JUS10" s="239">
        <f t="shared" ref="JUS10" si="3672">JUS9</f>
        <v>0</v>
      </c>
      <c r="JUU10" s="239">
        <f t="shared" ref="JUU10" si="3673">JUU9</f>
        <v>0</v>
      </c>
      <c r="JUW10" s="239">
        <f t="shared" ref="JUW10" si="3674">JUW9</f>
        <v>0</v>
      </c>
      <c r="JUY10" s="239">
        <f t="shared" ref="JUY10" si="3675">JUY9</f>
        <v>0</v>
      </c>
      <c r="JVA10" s="239">
        <f t="shared" ref="JVA10" si="3676">JVA9</f>
        <v>0</v>
      </c>
      <c r="JVC10" s="239">
        <f t="shared" ref="JVC10" si="3677">JVC9</f>
        <v>0</v>
      </c>
      <c r="JVE10" s="239">
        <f t="shared" ref="JVE10" si="3678">JVE9</f>
        <v>0</v>
      </c>
      <c r="JVG10" s="239">
        <f t="shared" ref="JVG10" si="3679">JVG9</f>
        <v>0</v>
      </c>
      <c r="JVI10" s="239">
        <f t="shared" ref="JVI10" si="3680">JVI9</f>
        <v>0</v>
      </c>
      <c r="JVK10" s="239">
        <f t="shared" ref="JVK10" si="3681">JVK9</f>
        <v>0</v>
      </c>
      <c r="JVM10" s="239">
        <f t="shared" ref="JVM10" si="3682">JVM9</f>
        <v>0</v>
      </c>
      <c r="JVO10" s="239">
        <f t="shared" ref="JVO10" si="3683">JVO9</f>
        <v>0</v>
      </c>
      <c r="JVQ10" s="239">
        <f t="shared" ref="JVQ10" si="3684">JVQ9</f>
        <v>0</v>
      </c>
      <c r="JVS10" s="239">
        <f t="shared" ref="JVS10" si="3685">JVS9</f>
        <v>0</v>
      </c>
      <c r="JVU10" s="239">
        <f t="shared" ref="JVU10" si="3686">JVU9</f>
        <v>0</v>
      </c>
      <c r="JVW10" s="239">
        <f t="shared" ref="JVW10" si="3687">JVW9</f>
        <v>0</v>
      </c>
      <c r="JVY10" s="239">
        <f t="shared" ref="JVY10" si="3688">JVY9</f>
        <v>0</v>
      </c>
      <c r="JWA10" s="239">
        <f t="shared" ref="JWA10" si="3689">JWA9</f>
        <v>0</v>
      </c>
      <c r="JWC10" s="239">
        <f t="shared" ref="JWC10" si="3690">JWC9</f>
        <v>0</v>
      </c>
      <c r="JWE10" s="239">
        <f t="shared" ref="JWE10" si="3691">JWE9</f>
        <v>0</v>
      </c>
      <c r="JWG10" s="239">
        <f t="shared" ref="JWG10" si="3692">JWG9</f>
        <v>0</v>
      </c>
      <c r="JWI10" s="239">
        <f t="shared" ref="JWI10" si="3693">JWI9</f>
        <v>0</v>
      </c>
      <c r="JWK10" s="239">
        <f t="shared" ref="JWK10" si="3694">JWK9</f>
        <v>0</v>
      </c>
      <c r="JWM10" s="239">
        <f t="shared" ref="JWM10" si="3695">JWM9</f>
        <v>0</v>
      </c>
      <c r="JWO10" s="239">
        <f t="shared" ref="JWO10" si="3696">JWO9</f>
        <v>0</v>
      </c>
      <c r="JWQ10" s="239">
        <f t="shared" ref="JWQ10" si="3697">JWQ9</f>
        <v>0</v>
      </c>
      <c r="JWS10" s="239">
        <f t="shared" ref="JWS10" si="3698">JWS9</f>
        <v>0</v>
      </c>
      <c r="JWU10" s="239">
        <f t="shared" ref="JWU10" si="3699">JWU9</f>
        <v>0</v>
      </c>
      <c r="JWW10" s="239">
        <f t="shared" ref="JWW10" si="3700">JWW9</f>
        <v>0</v>
      </c>
      <c r="JWY10" s="239">
        <f t="shared" ref="JWY10" si="3701">JWY9</f>
        <v>0</v>
      </c>
      <c r="JXA10" s="239">
        <f t="shared" ref="JXA10" si="3702">JXA9</f>
        <v>0</v>
      </c>
      <c r="JXC10" s="239">
        <f t="shared" ref="JXC10" si="3703">JXC9</f>
        <v>0</v>
      </c>
      <c r="JXE10" s="239">
        <f t="shared" ref="JXE10" si="3704">JXE9</f>
        <v>0</v>
      </c>
      <c r="JXG10" s="239">
        <f t="shared" ref="JXG10" si="3705">JXG9</f>
        <v>0</v>
      </c>
      <c r="JXI10" s="239">
        <f t="shared" ref="JXI10" si="3706">JXI9</f>
        <v>0</v>
      </c>
      <c r="JXK10" s="239">
        <f t="shared" ref="JXK10" si="3707">JXK9</f>
        <v>0</v>
      </c>
      <c r="JXM10" s="239">
        <f t="shared" ref="JXM10" si="3708">JXM9</f>
        <v>0</v>
      </c>
      <c r="JXO10" s="239">
        <f t="shared" ref="JXO10" si="3709">JXO9</f>
        <v>0</v>
      </c>
      <c r="JXQ10" s="239">
        <f t="shared" ref="JXQ10" si="3710">JXQ9</f>
        <v>0</v>
      </c>
      <c r="JXS10" s="239">
        <f t="shared" ref="JXS10" si="3711">JXS9</f>
        <v>0</v>
      </c>
      <c r="JXU10" s="239">
        <f t="shared" ref="JXU10" si="3712">JXU9</f>
        <v>0</v>
      </c>
      <c r="JXW10" s="239">
        <f t="shared" ref="JXW10" si="3713">JXW9</f>
        <v>0</v>
      </c>
      <c r="JXY10" s="239">
        <f t="shared" ref="JXY10" si="3714">JXY9</f>
        <v>0</v>
      </c>
      <c r="JYA10" s="239">
        <f t="shared" ref="JYA10" si="3715">JYA9</f>
        <v>0</v>
      </c>
      <c r="JYC10" s="239">
        <f t="shared" ref="JYC10" si="3716">JYC9</f>
        <v>0</v>
      </c>
      <c r="JYE10" s="239">
        <f t="shared" ref="JYE10" si="3717">JYE9</f>
        <v>0</v>
      </c>
      <c r="JYG10" s="239">
        <f t="shared" ref="JYG10" si="3718">JYG9</f>
        <v>0</v>
      </c>
      <c r="JYI10" s="239">
        <f t="shared" ref="JYI10" si="3719">JYI9</f>
        <v>0</v>
      </c>
      <c r="JYK10" s="239">
        <f t="shared" ref="JYK10" si="3720">JYK9</f>
        <v>0</v>
      </c>
      <c r="JYM10" s="239">
        <f t="shared" ref="JYM10" si="3721">JYM9</f>
        <v>0</v>
      </c>
      <c r="JYO10" s="239">
        <f t="shared" ref="JYO10" si="3722">JYO9</f>
        <v>0</v>
      </c>
      <c r="JYQ10" s="239">
        <f t="shared" ref="JYQ10" si="3723">JYQ9</f>
        <v>0</v>
      </c>
      <c r="JYS10" s="239">
        <f t="shared" ref="JYS10" si="3724">JYS9</f>
        <v>0</v>
      </c>
      <c r="JYU10" s="239">
        <f t="shared" ref="JYU10" si="3725">JYU9</f>
        <v>0</v>
      </c>
      <c r="JYW10" s="239">
        <f t="shared" ref="JYW10" si="3726">JYW9</f>
        <v>0</v>
      </c>
      <c r="JYY10" s="239">
        <f t="shared" ref="JYY10" si="3727">JYY9</f>
        <v>0</v>
      </c>
      <c r="JZA10" s="239">
        <f t="shared" ref="JZA10" si="3728">JZA9</f>
        <v>0</v>
      </c>
      <c r="JZC10" s="239">
        <f t="shared" ref="JZC10" si="3729">JZC9</f>
        <v>0</v>
      </c>
      <c r="JZE10" s="239">
        <f t="shared" ref="JZE10" si="3730">JZE9</f>
        <v>0</v>
      </c>
      <c r="JZG10" s="239">
        <f t="shared" ref="JZG10" si="3731">JZG9</f>
        <v>0</v>
      </c>
      <c r="JZI10" s="239">
        <f t="shared" ref="JZI10" si="3732">JZI9</f>
        <v>0</v>
      </c>
      <c r="JZK10" s="239">
        <f t="shared" ref="JZK10" si="3733">JZK9</f>
        <v>0</v>
      </c>
      <c r="JZM10" s="239">
        <f t="shared" ref="JZM10" si="3734">JZM9</f>
        <v>0</v>
      </c>
      <c r="JZO10" s="239">
        <f t="shared" ref="JZO10" si="3735">JZO9</f>
        <v>0</v>
      </c>
      <c r="JZQ10" s="239">
        <f t="shared" ref="JZQ10" si="3736">JZQ9</f>
        <v>0</v>
      </c>
      <c r="JZS10" s="239">
        <f t="shared" ref="JZS10" si="3737">JZS9</f>
        <v>0</v>
      </c>
      <c r="JZU10" s="239">
        <f t="shared" ref="JZU10" si="3738">JZU9</f>
        <v>0</v>
      </c>
      <c r="JZW10" s="239">
        <f t="shared" ref="JZW10" si="3739">JZW9</f>
        <v>0</v>
      </c>
      <c r="JZY10" s="239">
        <f t="shared" ref="JZY10" si="3740">JZY9</f>
        <v>0</v>
      </c>
      <c r="KAA10" s="239">
        <f t="shared" ref="KAA10" si="3741">KAA9</f>
        <v>0</v>
      </c>
      <c r="KAC10" s="239">
        <f t="shared" ref="KAC10" si="3742">KAC9</f>
        <v>0</v>
      </c>
      <c r="KAE10" s="239">
        <f t="shared" ref="KAE10" si="3743">KAE9</f>
        <v>0</v>
      </c>
      <c r="KAG10" s="239">
        <f t="shared" ref="KAG10" si="3744">KAG9</f>
        <v>0</v>
      </c>
      <c r="KAI10" s="239">
        <f t="shared" ref="KAI10" si="3745">KAI9</f>
        <v>0</v>
      </c>
      <c r="KAK10" s="239">
        <f t="shared" ref="KAK10" si="3746">KAK9</f>
        <v>0</v>
      </c>
      <c r="KAM10" s="239">
        <f t="shared" ref="KAM10" si="3747">KAM9</f>
        <v>0</v>
      </c>
      <c r="KAO10" s="239">
        <f t="shared" ref="KAO10" si="3748">KAO9</f>
        <v>0</v>
      </c>
      <c r="KAQ10" s="239">
        <f t="shared" ref="KAQ10" si="3749">KAQ9</f>
        <v>0</v>
      </c>
      <c r="KAS10" s="239">
        <f t="shared" ref="KAS10" si="3750">KAS9</f>
        <v>0</v>
      </c>
      <c r="KAU10" s="239">
        <f t="shared" ref="KAU10" si="3751">KAU9</f>
        <v>0</v>
      </c>
      <c r="KAW10" s="239">
        <f t="shared" ref="KAW10" si="3752">KAW9</f>
        <v>0</v>
      </c>
      <c r="KAY10" s="239">
        <f t="shared" ref="KAY10" si="3753">KAY9</f>
        <v>0</v>
      </c>
      <c r="KBA10" s="239">
        <f t="shared" ref="KBA10" si="3754">KBA9</f>
        <v>0</v>
      </c>
      <c r="KBC10" s="239">
        <f t="shared" ref="KBC10" si="3755">KBC9</f>
        <v>0</v>
      </c>
      <c r="KBE10" s="239">
        <f t="shared" ref="KBE10" si="3756">KBE9</f>
        <v>0</v>
      </c>
      <c r="KBG10" s="239">
        <f t="shared" ref="KBG10" si="3757">KBG9</f>
        <v>0</v>
      </c>
      <c r="KBI10" s="239">
        <f t="shared" ref="KBI10" si="3758">KBI9</f>
        <v>0</v>
      </c>
      <c r="KBK10" s="239">
        <f t="shared" ref="KBK10" si="3759">KBK9</f>
        <v>0</v>
      </c>
      <c r="KBM10" s="239">
        <f t="shared" ref="KBM10" si="3760">KBM9</f>
        <v>0</v>
      </c>
      <c r="KBO10" s="239">
        <f t="shared" ref="KBO10" si="3761">KBO9</f>
        <v>0</v>
      </c>
      <c r="KBQ10" s="239">
        <f t="shared" ref="KBQ10" si="3762">KBQ9</f>
        <v>0</v>
      </c>
      <c r="KBS10" s="239">
        <f t="shared" ref="KBS10" si="3763">KBS9</f>
        <v>0</v>
      </c>
      <c r="KBU10" s="239">
        <f t="shared" ref="KBU10" si="3764">KBU9</f>
        <v>0</v>
      </c>
      <c r="KBW10" s="239">
        <f t="shared" ref="KBW10" si="3765">KBW9</f>
        <v>0</v>
      </c>
      <c r="KBY10" s="239">
        <f t="shared" ref="KBY10" si="3766">KBY9</f>
        <v>0</v>
      </c>
      <c r="KCA10" s="239">
        <f t="shared" ref="KCA10" si="3767">KCA9</f>
        <v>0</v>
      </c>
      <c r="KCC10" s="239">
        <f t="shared" ref="KCC10" si="3768">KCC9</f>
        <v>0</v>
      </c>
      <c r="KCE10" s="239">
        <f t="shared" ref="KCE10" si="3769">KCE9</f>
        <v>0</v>
      </c>
      <c r="KCG10" s="239">
        <f t="shared" ref="KCG10" si="3770">KCG9</f>
        <v>0</v>
      </c>
      <c r="KCI10" s="239">
        <f t="shared" ref="KCI10" si="3771">KCI9</f>
        <v>0</v>
      </c>
      <c r="KCK10" s="239">
        <f t="shared" ref="KCK10" si="3772">KCK9</f>
        <v>0</v>
      </c>
      <c r="KCM10" s="239">
        <f t="shared" ref="KCM10" si="3773">KCM9</f>
        <v>0</v>
      </c>
      <c r="KCO10" s="239">
        <f t="shared" ref="KCO10" si="3774">KCO9</f>
        <v>0</v>
      </c>
      <c r="KCQ10" s="239">
        <f t="shared" ref="KCQ10" si="3775">KCQ9</f>
        <v>0</v>
      </c>
      <c r="KCS10" s="239">
        <f t="shared" ref="KCS10" si="3776">KCS9</f>
        <v>0</v>
      </c>
      <c r="KCU10" s="239">
        <f t="shared" ref="KCU10" si="3777">KCU9</f>
        <v>0</v>
      </c>
      <c r="KCW10" s="239">
        <f t="shared" ref="KCW10" si="3778">KCW9</f>
        <v>0</v>
      </c>
      <c r="KCY10" s="239">
        <f t="shared" ref="KCY10" si="3779">KCY9</f>
        <v>0</v>
      </c>
      <c r="KDA10" s="239">
        <f t="shared" ref="KDA10" si="3780">KDA9</f>
        <v>0</v>
      </c>
      <c r="KDC10" s="239">
        <f t="shared" ref="KDC10" si="3781">KDC9</f>
        <v>0</v>
      </c>
      <c r="KDE10" s="239">
        <f t="shared" ref="KDE10" si="3782">KDE9</f>
        <v>0</v>
      </c>
      <c r="KDG10" s="239">
        <f t="shared" ref="KDG10" si="3783">KDG9</f>
        <v>0</v>
      </c>
      <c r="KDI10" s="239">
        <f t="shared" ref="KDI10" si="3784">KDI9</f>
        <v>0</v>
      </c>
      <c r="KDK10" s="239">
        <f t="shared" ref="KDK10" si="3785">KDK9</f>
        <v>0</v>
      </c>
      <c r="KDM10" s="239">
        <f t="shared" ref="KDM10" si="3786">KDM9</f>
        <v>0</v>
      </c>
      <c r="KDO10" s="239">
        <f t="shared" ref="KDO10" si="3787">KDO9</f>
        <v>0</v>
      </c>
      <c r="KDQ10" s="239">
        <f t="shared" ref="KDQ10" si="3788">KDQ9</f>
        <v>0</v>
      </c>
      <c r="KDS10" s="239">
        <f t="shared" ref="KDS10" si="3789">KDS9</f>
        <v>0</v>
      </c>
      <c r="KDU10" s="239">
        <f t="shared" ref="KDU10" si="3790">KDU9</f>
        <v>0</v>
      </c>
      <c r="KDW10" s="239">
        <f t="shared" ref="KDW10" si="3791">KDW9</f>
        <v>0</v>
      </c>
      <c r="KDY10" s="239">
        <f t="shared" ref="KDY10" si="3792">KDY9</f>
        <v>0</v>
      </c>
      <c r="KEA10" s="239">
        <f t="shared" ref="KEA10" si="3793">KEA9</f>
        <v>0</v>
      </c>
      <c r="KEC10" s="239">
        <f t="shared" ref="KEC10" si="3794">KEC9</f>
        <v>0</v>
      </c>
      <c r="KEE10" s="239">
        <f t="shared" ref="KEE10" si="3795">KEE9</f>
        <v>0</v>
      </c>
      <c r="KEG10" s="239">
        <f t="shared" ref="KEG10" si="3796">KEG9</f>
        <v>0</v>
      </c>
      <c r="KEI10" s="239">
        <f t="shared" ref="KEI10" si="3797">KEI9</f>
        <v>0</v>
      </c>
      <c r="KEK10" s="239">
        <f t="shared" ref="KEK10" si="3798">KEK9</f>
        <v>0</v>
      </c>
      <c r="KEM10" s="239">
        <f t="shared" ref="KEM10" si="3799">KEM9</f>
        <v>0</v>
      </c>
      <c r="KEO10" s="239">
        <f t="shared" ref="KEO10" si="3800">KEO9</f>
        <v>0</v>
      </c>
      <c r="KEQ10" s="239">
        <f t="shared" ref="KEQ10" si="3801">KEQ9</f>
        <v>0</v>
      </c>
      <c r="KES10" s="239">
        <f t="shared" ref="KES10" si="3802">KES9</f>
        <v>0</v>
      </c>
      <c r="KEU10" s="239">
        <f t="shared" ref="KEU10" si="3803">KEU9</f>
        <v>0</v>
      </c>
      <c r="KEW10" s="239">
        <f t="shared" ref="KEW10" si="3804">KEW9</f>
        <v>0</v>
      </c>
      <c r="KEY10" s="239">
        <f t="shared" ref="KEY10" si="3805">KEY9</f>
        <v>0</v>
      </c>
      <c r="KFA10" s="239">
        <f t="shared" ref="KFA10" si="3806">KFA9</f>
        <v>0</v>
      </c>
      <c r="KFC10" s="239">
        <f t="shared" ref="KFC10" si="3807">KFC9</f>
        <v>0</v>
      </c>
      <c r="KFE10" s="239">
        <f t="shared" ref="KFE10" si="3808">KFE9</f>
        <v>0</v>
      </c>
      <c r="KFG10" s="239">
        <f t="shared" ref="KFG10" si="3809">KFG9</f>
        <v>0</v>
      </c>
      <c r="KFI10" s="239">
        <f t="shared" ref="KFI10" si="3810">KFI9</f>
        <v>0</v>
      </c>
      <c r="KFK10" s="239">
        <f t="shared" ref="KFK10" si="3811">KFK9</f>
        <v>0</v>
      </c>
      <c r="KFM10" s="239">
        <f t="shared" ref="KFM10" si="3812">KFM9</f>
        <v>0</v>
      </c>
      <c r="KFO10" s="239">
        <f t="shared" ref="KFO10" si="3813">KFO9</f>
        <v>0</v>
      </c>
      <c r="KFQ10" s="239">
        <f t="shared" ref="KFQ10" si="3814">KFQ9</f>
        <v>0</v>
      </c>
      <c r="KFS10" s="239">
        <f t="shared" ref="KFS10" si="3815">KFS9</f>
        <v>0</v>
      </c>
      <c r="KFU10" s="239">
        <f t="shared" ref="KFU10" si="3816">KFU9</f>
        <v>0</v>
      </c>
      <c r="KFW10" s="239">
        <f t="shared" ref="KFW10" si="3817">KFW9</f>
        <v>0</v>
      </c>
      <c r="KFY10" s="239">
        <f t="shared" ref="KFY10" si="3818">KFY9</f>
        <v>0</v>
      </c>
      <c r="KGA10" s="239">
        <f t="shared" ref="KGA10" si="3819">KGA9</f>
        <v>0</v>
      </c>
      <c r="KGC10" s="239">
        <f t="shared" ref="KGC10" si="3820">KGC9</f>
        <v>0</v>
      </c>
      <c r="KGE10" s="239">
        <f t="shared" ref="KGE10" si="3821">KGE9</f>
        <v>0</v>
      </c>
      <c r="KGG10" s="239">
        <f t="shared" ref="KGG10" si="3822">KGG9</f>
        <v>0</v>
      </c>
      <c r="KGI10" s="239">
        <f t="shared" ref="KGI10" si="3823">KGI9</f>
        <v>0</v>
      </c>
      <c r="KGK10" s="239">
        <f t="shared" ref="KGK10" si="3824">KGK9</f>
        <v>0</v>
      </c>
      <c r="KGM10" s="239">
        <f t="shared" ref="KGM10" si="3825">KGM9</f>
        <v>0</v>
      </c>
      <c r="KGO10" s="239">
        <f t="shared" ref="KGO10" si="3826">KGO9</f>
        <v>0</v>
      </c>
      <c r="KGQ10" s="239">
        <f t="shared" ref="KGQ10" si="3827">KGQ9</f>
        <v>0</v>
      </c>
      <c r="KGS10" s="239">
        <f t="shared" ref="KGS10" si="3828">KGS9</f>
        <v>0</v>
      </c>
      <c r="KGU10" s="239">
        <f t="shared" ref="KGU10" si="3829">KGU9</f>
        <v>0</v>
      </c>
      <c r="KGW10" s="239">
        <f t="shared" ref="KGW10" si="3830">KGW9</f>
        <v>0</v>
      </c>
      <c r="KGY10" s="239">
        <f t="shared" ref="KGY10" si="3831">KGY9</f>
        <v>0</v>
      </c>
      <c r="KHA10" s="239">
        <f t="shared" ref="KHA10" si="3832">KHA9</f>
        <v>0</v>
      </c>
      <c r="KHC10" s="239">
        <f t="shared" ref="KHC10" si="3833">KHC9</f>
        <v>0</v>
      </c>
      <c r="KHE10" s="239">
        <f t="shared" ref="KHE10" si="3834">KHE9</f>
        <v>0</v>
      </c>
      <c r="KHG10" s="239">
        <f t="shared" ref="KHG10" si="3835">KHG9</f>
        <v>0</v>
      </c>
      <c r="KHI10" s="239">
        <f t="shared" ref="KHI10" si="3836">KHI9</f>
        <v>0</v>
      </c>
      <c r="KHK10" s="239">
        <f t="shared" ref="KHK10" si="3837">KHK9</f>
        <v>0</v>
      </c>
      <c r="KHM10" s="239">
        <f t="shared" ref="KHM10" si="3838">KHM9</f>
        <v>0</v>
      </c>
      <c r="KHO10" s="239">
        <f t="shared" ref="KHO10" si="3839">KHO9</f>
        <v>0</v>
      </c>
      <c r="KHQ10" s="239">
        <f t="shared" ref="KHQ10" si="3840">KHQ9</f>
        <v>0</v>
      </c>
      <c r="KHS10" s="239">
        <f t="shared" ref="KHS10" si="3841">KHS9</f>
        <v>0</v>
      </c>
      <c r="KHU10" s="239">
        <f t="shared" ref="KHU10" si="3842">KHU9</f>
        <v>0</v>
      </c>
      <c r="KHW10" s="239">
        <f t="shared" ref="KHW10" si="3843">KHW9</f>
        <v>0</v>
      </c>
      <c r="KHY10" s="239">
        <f t="shared" ref="KHY10" si="3844">KHY9</f>
        <v>0</v>
      </c>
      <c r="KIA10" s="239">
        <f t="shared" ref="KIA10" si="3845">KIA9</f>
        <v>0</v>
      </c>
      <c r="KIC10" s="239">
        <f t="shared" ref="KIC10" si="3846">KIC9</f>
        <v>0</v>
      </c>
      <c r="KIE10" s="239">
        <f t="shared" ref="KIE10" si="3847">KIE9</f>
        <v>0</v>
      </c>
      <c r="KIG10" s="239">
        <f t="shared" ref="KIG10" si="3848">KIG9</f>
        <v>0</v>
      </c>
      <c r="KII10" s="239">
        <f t="shared" ref="KII10" si="3849">KII9</f>
        <v>0</v>
      </c>
      <c r="KIK10" s="239">
        <f t="shared" ref="KIK10" si="3850">KIK9</f>
        <v>0</v>
      </c>
      <c r="KIM10" s="239">
        <f t="shared" ref="KIM10" si="3851">KIM9</f>
        <v>0</v>
      </c>
      <c r="KIO10" s="239">
        <f t="shared" ref="KIO10" si="3852">KIO9</f>
        <v>0</v>
      </c>
      <c r="KIQ10" s="239">
        <f t="shared" ref="KIQ10" si="3853">KIQ9</f>
        <v>0</v>
      </c>
      <c r="KIS10" s="239">
        <f t="shared" ref="KIS10" si="3854">KIS9</f>
        <v>0</v>
      </c>
      <c r="KIU10" s="239">
        <f t="shared" ref="KIU10" si="3855">KIU9</f>
        <v>0</v>
      </c>
      <c r="KIW10" s="239">
        <f t="shared" ref="KIW10" si="3856">KIW9</f>
        <v>0</v>
      </c>
      <c r="KIY10" s="239">
        <f t="shared" ref="KIY10" si="3857">KIY9</f>
        <v>0</v>
      </c>
      <c r="KJA10" s="239">
        <f t="shared" ref="KJA10" si="3858">KJA9</f>
        <v>0</v>
      </c>
      <c r="KJC10" s="239">
        <f t="shared" ref="KJC10" si="3859">KJC9</f>
        <v>0</v>
      </c>
      <c r="KJE10" s="239">
        <f t="shared" ref="KJE10" si="3860">KJE9</f>
        <v>0</v>
      </c>
      <c r="KJG10" s="239">
        <f t="shared" ref="KJG10" si="3861">KJG9</f>
        <v>0</v>
      </c>
      <c r="KJI10" s="239">
        <f t="shared" ref="KJI10" si="3862">KJI9</f>
        <v>0</v>
      </c>
      <c r="KJK10" s="239">
        <f t="shared" ref="KJK10" si="3863">KJK9</f>
        <v>0</v>
      </c>
      <c r="KJM10" s="239">
        <f t="shared" ref="KJM10" si="3864">KJM9</f>
        <v>0</v>
      </c>
      <c r="KJO10" s="239">
        <f t="shared" ref="KJO10" si="3865">KJO9</f>
        <v>0</v>
      </c>
      <c r="KJQ10" s="239">
        <f t="shared" ref="KJQ10" si="3866">KJQ9</f>
        <v>0</v>
      </c>
      <c r="KJS10" s="239">
        <f t="shared" ref="KJS10" si="3867">KJS9</f>
        <v>0</v>
      </c>
      <c r="KJU10" s="239">
        <f t="shared" ref="KJU10" si="3868">KJU9</f>
        <v>0</v>
      </c>
      <c r="KJW10" s="239">
        <f t="shared" ref="KJW10" si="3869">KJW9</f>
        <v>0</v>
      </c>
      <c r="KJY10" s="239">
        <f t="shared" ref="KJY10" si="3870">KJY9</f>
        <v>0</v>
      </c>
      <c r="KKA10" s="239">
        <f t="shared" ref="KKA10" si="3871">KKA9</f>
        <v>0</v>
      </c>
      <c r="KKC10" s="239">
        <f t="shared" ref="KKC10" si="3872">KKC9</f>
        <v>0</v>
      </c>
      <c r="KKE10" s="239">
        <f t="shared" ref="KKE10" si="3873">KKE9</f>
        <v>0</v>
      </c>
      <c r="KKG10" s="239">
        <f t="shared" ref="KKG10" si="3874">KKG9</f>
        <v>0</v>
      </c>
      <c r="KKI10" s="239">
        <f t="shared" ref="KKI10" si="3875">KKI9</f>
        <v>0</v>
      </c>
      <c r="KKK10" s="239">
        <f t="shared" ref="KKK10" si="3876">KKK9</f>
        <v>0</v>
      </c>
      <c r="KKM10" s="239">
        <f t="shared" ref="KKM10" si="3877">KKM9</f>
        <v>0</v>
      </c>
      <c r="KKO10" s="239">
        <f t="shared" ref="KKO10" si="3878">KKO9</f>
        <v>0</v>
      </c>
      <c r="KKQ10" s="239">
        <f t="shared" ref="KKQ10" si="3879">KKQ9</f>
        <v>0</v>
      </c>
      <c r="KKS10" s="239">
        <f t="shared" ref="KKS10" si="3880">KKS9</f>
        <v>0</v>
      </c>
      <c r="KKU10" s="239">
        <f t="shared" ref="KKU10" si="3881">KKU9</f>
        <v>0</v>
      </c>
      <c r="KKW10" s="239">
        <f t="shared" ref="KKW10" si="3882">KKW9</f>
        <v>0</v>
      </c>
      <c r="KKY10" s="239">
        <f t="shared" ref="KKY10" si="3883">KKY9</f>
        <v>0</v>
      </c>
      <c r="KLA10" s="239">
        <f t="shared" ref="KLA10" si="3884">KLA9</f>
        <v>0</v>
      </c>
      <c r="KLC10" s="239">
        <f t="shared" ref="KLC10" si="3885">KLC9</f>
        <v>0</v>
      </c>
      <c r="KLE10" s="239">
        <f t="shared" ref="KLE10" si="3886">KLE9</f>
        <v>0</v>
      </c>
      <c r="KLG10" s="239">
        <f t="shared" ref="KLG10" si="3887">KLG9</f>
        <v>0</v>
      </c>
      <c r="KLI10" s="239">
        <f t="shared" ref="KLI10" si="3888">KLI9</f>
        <v>0</v>
      </c>
      <c r="KLK10" s="239">
        <f t="shared" ref="KLK10" si="3889">KLK9</f>
        <v>0</v>
      </c>
      <c r="KLM10" s="239">
        <f t="shared" ref="KLM10" si="3890">KLM9</f>
        <v>0</v>
      </c>
      <c r="KLO10" s="239">
        <f t="shared" ref="KLO10" si="3891">KLO9</f>
        <v>0</v>
      </c>
      <c r="KLQ10" s="239">
        <f t="shared" ref="KLQ10" si="3892">KLQ9</f>
        <v>0</v>
      </c>
      <c r="KLS10" s="239">
        <f t="shared" ref="KLS10" si="3893">KLS9</f>
        <v>0</v>
      </c>
      <c r="KLU10" s="239">
        <f t="shared" ref="KLU10" si="3894">KLU9</f>
        <v>0</v>
      </c>
      <c r="KLW10" s="239">
        <f t="shared" ref="KLW10" si="3895">KLW9</f>
        <v>0</v>
      </c>
      <c r="KLY10" s="239">
        <f t="shared" ref="KLY10" si="3896">KLY9</f>
        <v>0</v>
      </c>
      <c r="KMA10" s="239">
        <f t="shared" ref="KMA10" si="3897">KMA9</f>
        <v>0</v>
      </c>
      <c r="KMC10" s="239">
        <f t="shared" ref="KMC10" si="3898">KMC9</f>
        <v>0</v>
      </c>
      <c r="KME10" s="239">
        <f t="shared" ref="KME10" si="3899">KME9</f>
        <v>0</v>
      </c>
      <c r="KMG10" s="239">
        <f t="shared" ref="KMG10" si="3900">KMG9</f>
        <v>0</v>
      </c>
      <c r="KMI10" s="239">
        <f t="shared" ref="KMI10" si="3901">KMI9</f>
        <v>0</v>
      </c>
      <c r="KMK10" s="239">
        <f t="shared" ref="KMK10" si="3902">KMK9</f>
        <v>0</v>
      </c>
      <c r="KMM10" s="239">
        <f t="shared" ref="KMM10" si="3903">KMM9</f>
        <v>0</v>
      </c>
      <c r="KMO10" s="239">
        <f t="shared" ref="KMO10" si="3904">KMO9</f>
        <v>0</v>
      </c>
      <c r="KMQ10" s="239">
        <f t="shared" ref="KMQ10" si="3905">KMQ9</f>
        <v>0</v>
      </c>
      <c r="KMS10" s="239">
        <f t="shared" ref="KMS10" si="3906">KMS9</f>
        <v>0</v>
      </c>
      <c r="KMU10" s="239">
        <f t="shared" ref="KMU10" si="3907">KMU9</f>
        <v>0</v>
      </c>
      <c r="KMW10" s="239">
        <f t="shared" ref="KMW10" si="3908">KMW9</f>
        <v>0</v>
      </c>
      <c r="KMY10" s="239">
        <f t="shared" ref="KMY10" si="3909">KMY9</f>
        <v>0</v>
      </c>
      <c r="KNA10" s="239">
        <f t="shared" ref="KNA10" si="3910">KNA9</f>
        <v>0</v>
      </c>
      <c r="KNC10" s="239">
        <f t="shared" ref="KNC10" si="3911">KNC9</f>
        <v>0</v>
      </c>
      <c r="KNE10" s="239">
        <f t="shared" ref="KNE10" si="3912">KNE9</f>
        <v>0</v>
      </c>
      <c r="KNG10" s="239">
        <f t="shared" ref="KNG10" si="3913">KNG9</f>
        <v>0</v>
      </c>
      <c r="KNI10" s="239">
        <f t="shared" ref="KNI10" si="3914">KNI9</f>
        <v>0</v>
      </c>
      <c r="KNK10" s="239">
        <f t="shared" ref="KNK10" si="3915">KNK9</f>
        <v>0</v>
      </c>
      <c r="KNM10" s="239">
        <f t="shared" ref="KNM10" si="3916">KNM9</f>
        <v>0</v>
      </c>
      <c r="KNO10" s="239">
        <f t="shared" ref="KNO10" si="3917">KNO9</f>
        <v>0</v>
      </c>
      <c r="KNQ10" s="239">
        <f t="shared" ref="KNQ10" si="3918">KNQ9</f>
        <v>0</v>
      </c>
      <c r="KNS10" s="239">
        <f t="shared" ref="KNS10" si="3919">KNS9</f>
        <v>0</v>
      </c>
      <c r="KNU10" s="239">
        <f t="shared" ref="KNU10" si="3920">KNU9</f>
        <v>0</v>
      </c>
      <c r="KNW10" s="239">
        <f t="shared" ref="KNW10" si="3921">KNW9</f>
        <v>0</v>
      </c>
      <c r="KNY10" s="239">
        <f t="shared" ref="KNY10" si="3922">KNY9</f>
        <v>0</v>
      </c>
      <c r="KOA10" s="239">
        <f t="shared" ref="KOA10" si="3923">KOA9</f>
        <v>0</v>
      </c>
      <c r="KOC10" s="239">
        <f t="shared" ref="KOC10" si="3924">KOC9</f>
        <v>0</v>
      </c>
      <c r="KOE10" s="239">
        <f t="shared" ref="KOE10" si="3925">KOE9</f>
        <v>0</v>
      </c>
      <c r="KOG10" s="239">
        <f t="shared" ref="KOG10" si="3926">KOG9</f>
        <v>0</v>
      </c>
      <c r="KOI10" s="239">
        <f t="shared" ref="KOI10" si="3927">KOI9</f>
        <v>0</v>
      </c>
      <c r="KOK10" s="239">
        <f t="shared" ref="KOK10" si="3928">KOK9</f>
        <v>0</v>
      </c>
      <c r="KOM10" s="239">
        <f t="shared" ref="KOM10" si="3929">KOM9</f>
        <v>0</v>
      </c>
      <c r="KOO10" s="239">
        <f t="shared" ref="KOO10" si="3930">KOO9</f>
        <v>0</v>
      </c>
      <c r="KOQ10" s="239">
        <f t="shared" ref="KOQ10" si="3931">KOQ9</f>
        <v>0</v>
      </c>
      <c r="KOS10" s="239">
        <f t="shared" ref="KOS10" si="3932">KOS9</f>
        <v>0</v>
      </c>
      <c r="KOU10" s="239">
        <f t="shared" ref="KOU10" si="3933">KOU9</f>
        <v>0</v>
      </c>
      <c r="KOW10" s="239">
        <f t="shared" ref="KOW10" si="3934">KOW9</f>
        <v>0</v>
      </c>
      <c r="KOY10" s="239">
        <f t="shared" ref="KOY10" si="3935">KOY9</f>
        <v>0</v>
      </c>
      <c r="KPA10" s="239">
        <f t="shared" ref="KPA10" si="3936">KPA9</f>
        <v>0</v>
      </c>
      <c r="KPC10" s="239">
        <f t="shared" ref="KPC10" si="3937">KPC9</f>
        <v>0</v>
      </c>
      <c r="KPE10" s="239">
        <f t="shared" ref="KPE10" si="3938">KPE9</f>
        <v>0</v>
      </c>
      <c r="KPG10" s="239">
        <f t="shared" ref="KPG10" si="3939">KPG9</f>
        <v>0</v>
      </c>
      <c r="KPI10" s="239">
        <f t="shared" ref="KPI10" si="3940">KPI9</f>
        <v>0</v>
      </c>
      <c r="KPK10" s="239">
        <f t="shared" ref="KPK10" si="3941">KPK9</f>
        <v>0</v>
      </c>
      <c r="KPM10" s="239">
        <f t="shared" ref="KPM10" si="3942">KPM9</f>
        <v>0</v>
      </c>
      <c r="KPO10" s="239">
        <f t="shared" ref="KPO10" si="3943">KPO9</f>
        <v>0</v>
      </c>
      <c r="KPQ10" s="239">
        <f t="shared" ref="KPQ10" si="3944">KPQ9</f>
        <v>0</v>
      </c>
      <c r="KPS10" s="239">
        <f t="shared" ref="KPS10" si="3945">KPS9</f>
        <v>0</v>
      </c>
      <c r="KPU10" s="239">
        <f t="shared" ref="KPU10" si="3946">KPU9</f>
        <v>0</v>
      </c>
      <c r="KPW10" s="239">
        <f t="shared" ref="KPW10" si="3947">KPW9</f>
        <v>0</v>
      </c>
      <c r="KPY10" s="239">
        <f t="shared" ref="KPY10" si="3948">KPY9</f>
        <v>0</v>
      </c>
      <c r="KQA10" s="239">
        <f t="shared" ref="KQA10" si="3949">KQA9</f>
        <v>0</v>
      </c>
      <c r="KQC10" s="239">
        <f t="shared" ref="KQC10" si="3950">KQC9</f>
        <v>0</v>
      </c>
      <c r="KQE10" s="239">
        <f t="shared" ref="KQE10" si="3951">KQE9</f>
        <v>0</v>
      </c>
      <c r="KQG10" s="239">
        <f t="shared" ref="KQG10" si="3952">KQG9</f>
        <v>0</v>
      </c>
      <c r="KQI10" s="239">
        <f t="shared" ref="KQI10" si="3953">KQI9</f>
        <v>0</v>
      </c>
      <c r="KQK10" s="239">
        <f t="shared" ref="KQK10" si="3954">KQK9</f>
        <v>0</v>
      </c>
      <c r="KQM10" s="239">
        <f t="shared" ref="KQM10" si="3955">KQM9</f>
        <v>0</v>
      </c>
      <c r="KQO10" s="239">
        <f t="shared" ref="KQO10" si="3956">KQO9</f>
        <v>0</v>
      </c>
      <c r="KQQ10" s="239">
        <f t="shared" ref="KQQ10" si="3957">KQQ9</f>
        <v>0</v>
      </c>
      <c r="KQS10" s="239">
        <f t="shared" ref="KQS10" si="3958">KQS9</f>
        <v>0</v>
      </c>
      <c r="KQU10" s="239">
        <f t="shared" ref="KQU10" si="3959">KQU9</f>
        <v>0</v>
      </c>
      <c r="KQW10" s="239">
        <f t="shared" ref="KQW10" si="3960">KQW9</f>
        <v>0</v>
      </c>
      <c r="KQY10" s="239">
        <f t="shared" ref="KQY10" si="3961">KQY9</f>
        <v>0</v>
      </c>
      <c r="KRA10" s="239">
        <f t="shared" ref="KRA10" si="3962">KRA9</f>
        <v>0</v>
      </c>
      <c r="KRC10" s="239">
        <f t="shared" ref="KRC10" si="3963">KRC9</f>
        <v>0</v>
      </c>
      <c r="KRE10" s="239">
        <f t="shared" ref="KRE10" si="3964">KRE9</f>
        <v>0</v>
      </c>
      <c r="KRG10" s="239">
        <f t="shared" ref="KRG10" si="3965">KRG9</f>
        <v>0</v>
      </c>
      <c r="KRI10" s="239">
        <f t="shared" ref="KRI10" si="3966">KRI9</f>
        <v>0</v>
      </c>
      <c r="KRK10" s="239">
        <f t="shared" ref="KRK10" si="3967">KRK9</f>
        <v>0</v>
      </c>
      <c r="KRM10" s="239">
        <f t="shared" ref="KRM10" si="3968">KRM9</f>
        <v>0</v>
      </c>
      <c r="KRO10" s="239">
        <f t="shared" ref="KRO10" si="3969">KRO9</f>
        <v>0</v>
      </c>
      <c r="KRQ10" s="239">
        <f t="shared" ref="KRQ10" si="3970">KRQ9</f>
        <v>0</v>
      </c>
      <c r="KRS10" s="239">
        <f t="shared" ref="KRS10" si="3971">KRS9</f>
        <v>0</v>
      </c>
      <c r="KRU10" s="239">
        <f t="shared" ref="KRU10" si="3972">KRU9</f>
        <v>0</v>
      </c>
      <c r="KRW10" s="239">
        <f t="shared" ref="KRW10" si="3973">KRW9</f>
        <v>0</v>
      </c>
      <c r="KRY10" s="239">
        <f t="shared" ref="KRY10" si="3974">KRY9</f>
        <v>0</v>
      </c>
      <c r="KSA10" s="239">
        <f t="shared" ref="KSA10" si="3975">KSA9</f>
        <v>0</v>
      </c>
      <c r="KSC10" s="239">
        <f t="shared" ref="KSC10" si="3976">KSC9</f>
        <v>0</v>
      </c>
      <c r="KSE10" s="239">
        <f t="shared" ref="KSE10" si="3977">KSE9</f>
        <v>0</v>
      </c>
      <c r="KSG10" s="239">
        <f t="shared" ref="KSG10" si="3978">KSG9</f>
        <v>0</v>
      </c>
      <c r="KSI10" s="239">
        <f t="shared" ref="KSI10" si="3979">KSI9</f>
        <v>0</v>
      </c>
      <c r="KSK10" s="239">
        <f t="shared" ref="KSK10" si="3980">KSK9</f>
        <v>0</v>
      </c>
      <c r="KSM10" s="239">
        <f t="shared" ref="KSM10" si="3981">KSM9</f>
        <v>0</v>
      </c>
      <c r="KSO10" s="239">
        <f t="shared" ref="KSO10" si="3982">KSO9</f>
        <v>0</v>
      </c>
      <c r="KSQ10" s="239">
        <f t="shared" ref="KSQ10" si="3983">KSQ9</f>
        <v>0</v>
      </c>
      <c r="KSS10" s="239">
        <f t="shared" ref="KSS10" si="3984">KSS9</f>
        <v>0</v>
      </c>
      <c r="KSU10" s="239">
        <f t="shared" ref="KSU10" si="3985">KSU9</f>
        <v>0</v>
      </c>
      <c r="KSW10" s="239">
        <f t="shared" ref="KSW10" si="3986">KSW9</f>
        <v>0</v>
      </c>
      <c r="KSY10" s="239">
        <f t="shared" ref="KSY10" si="3987">KSY9</f>
        <v>0</v>
      </c>
      <c r="KTA10" s="239">
        <f t="shared" ref="KTA10" si="3988">KTA9</f>
        <v>0</v>
      </c>
      <c r="KTC10" s="239">
        <f t="shared" ref="KTC10" si="3989">KTC9</f>
        <v>0</v>
      </c>
      <c r="KTE10" s="239">
        <f t="shared" ref="KTE10" si="3990">KTE9</f>
        <v>0</v>
      </c>
      <c r="KTG10" s="239">
        <f t="shared" ref="KTG10" si="3991">KTG9</f>
        <v>0</v>
      </c>
      <c r="KTI10" s="239">
        <f t="shared" ref="KTI10" si="3992">KTI9</f>
        <v>0</v>
      </c>
      <c r="KTK10" s="239">
        <f t="shared" ref="KTK10" si="3993">KTK9</f>
        <v>0</v>
      </c>
      <c r="KTM10" s="239">
        <f t="shared" ref="KTM10" si="3994">KTM9</f>
        <v>0</v>
      </c>
      <c r="KTO10" s="239">
        <f t="shared" ref="KTO10" si="3995">KTO9</f>
        <v>0</v>
      </c>
      <c r="KTQ10" s="239">
        <f t="shared" ref="KTQ10" si="3996">KTQ9</f>
        <v>0</v>
      </c>
      <c r="KTS10" s="239">
        <f t="shared" ref="KTS10" si="3997">KTS9</f>
        <v>0</v>
      </c>
      <c r="KTU10" s="239">
        <f t="shared" ref="KTU10" si="3998">KTU9</f>
        <v>0</v>
      </c>
      <c r="KTW10" s="239">
        <f t="shared" ref="KTW10" si="3999">KTW9</f>
        <v>0</v>
      </c>
      <c r="KTY10" s="239">
        <f t="shared" ref="KTY10" si="4000">KTY9</f>
        <v>0</v>
      </c>
      <c r="KUA10" s="239">
        <f t="shared" ref="KUA10" si="4001">KUA9</f>
        <v>0</v>
      </c>
      <c r="KUC10" s="239">
        <f t="shared" ref="KUC10" si="4002">KUC9</f>
        <v>0</v>
      </c>
      <c r="KUE10" s="239">
        <f t="shared" ref="KUE10" si="4003">KUE9</f>
        <v>0</v>
      </c>
      <c r="KUG10" s="239">
        <f t="shared" ref="KUG10" si="4004">KUG9</f>
        <v>0</v>
      </c>
      <c r="KUI10" s="239">
        <f t="shared" ref="KUI10" si="4005">KUI9</f>
        <v>0</v>
      </c>
      <c r="KUK10" s="239">
        <f t="shared" ref="KUK10" si="4006">KUK9</f>
        <v>0</v>
      </c>
      <c r="KUM10" s="239">
        <f t="shared" ref="KUM10" si="4007">KUM9</f>
        <v>0</v>
      </c>
      <c r="KUO10" s="239">
        <f t="shared" ref="KUO10" si="4008">KUO9</f>
        <v>0</v>
      </c>
      <c r="KUQ10" s="239">
        <f t="shared" ref="KUQ10" si="4009">KUQ9</f>
        <v>0</v>
      </c>
      <c r="KUS10" s="239">
        <f t="shared" ref="KUS10" si="4010">KUS9</f>
        <v>0</v>
      </c>
      <c r="KUU10" s="239">
        <f t="shared" ref="KUU10" si="4011">KUU9</f>
        <v>0</v>
      </c>
      <c r="KUW10" s="239">
        <f t="shared" ref="KUW10" si="4012">KUW9</f>
        <v>0</v>
      </c>
      <c r="KUY10" s="239">
        <f t="shared" ref="KUY10" si="4013">KUY9</f>
        <v>0</v>
      </c>
      <c r="KVA10" s="239">
        <f t="shared" ref="KVA10" si="4014">KVA9</f>
        <v>0</v>
      </c>
      <c r="KVC10" s="239">
        <f t="shared" ref="KVC10" si="4015">KVC9</f>
        <v>0</v>
      </c>
      <c r="KVE10" s="239">
        <f t="shared" ref="KVE10" si="4016">KVE9</f>
        <v>0</v>
      </c>
      <c r="KVG10" s="239">
        <f t="shared" ref="KVG10" si="4017">KVG9</f>
        <v>0</v>
      </c>
      <c r="KVI10" s="239">
        <f t="shared" ref="KVI10" si="4018">KVI9</f>
        <v>0</v>
      </c>
      <c r="KVK10" s="239">
        <f t="shared" ref="KVK10" si="4019">KVK9</f>
        <v>0</v>
      </c>
      <c r="KVM10" s="239">
        <f t="shared" ref="KVM10" si="4020">KVM9</f>
        <v>0</v>
      </c>
      <c r="KVO10" s="239">
        <f t="shared" ref="KVO10" si="4021">KVO9</f>
        <v>0</v>
      </c>
      <c r="KVQ10" s="239">
        <f t="shared" ref="KVQ10" si="4022">KVQ9</f>
        <v>0</v>
      </c>
      <c r="KVS10" s="239">
        <f t="shared" ref="KVS10" si="4023">KVS9</f>
        <v>0</v>
      </c>
      <c r="KVU10" s="239">
        <f t="shared" ref="KVU10" si="4024">KVU9</f>
        <v>0</v>
      </c>
      <c r="KVW10" s="239">
        <f t="shared" ref="KVW10" si="4025">KVW9</f>
        <v>0</v>
      </c>
      <c r="KVY10" s="239">
        <f t="shared" ref="KVY10" si="4026">KVY9</f>
        <v>0</v>
      </c>
      <c r="KWA10" s="239">
        <f t="shared" ref="KWA10" si="4027">KWA9</f>
        <v>0</v>
      </c>
      <c r="KWC10" s="239">
        <f t="shared" ref="KWC10" si="4028">KWC9</f>
        <v>0</v>
      </c>
      <c r="KWE10" s="239">
        <f t="shared" ref="KWE10" si="4029">KWE9</f>
        <v>0</v>
      </c>
      <c r="KWG10" s="239">
        <f t="shared" ref="KWG10" si="4030">KWG9</f>
        <v>0</v>
      </c>
      <c r="KWI10" s="239">
        <f t="shared" ref="KWI10" si="4031">KWI9</f>
        <v>0</v>
      </c>
      <c r="KWK10" s="239">
        <f t="shared" ref="KWK10" si="4032">KWK9</f>
        <v>0</v>
      </c>
      <c r="KWM10" s="239">
        <f t="shared" ref="KWM10" si="4033">KWM9</f>
        <v>0</v>
      </c>
      <c r="KWO10" s="239">
        <f t="shared" ref="KWO10" si="4034">KWO9</f>
        <v>0</v>
      </c>
      <c r="KWQ10" s="239">
        <f t="shared" ref="KWQ10" si="4035">KWQ9</f>
        <v>0</v>
      </c>
      <c r="KWS10" s="239">
        <f t="shared" ref="KWS10" si="4036">KWS9</f>
        <v>0</v>
      </c>
      <c r="KWU10" s="239">
        <f t="shared" ref="KWU10" si="4037">KWU9</f>
        <v>0</v>
      </c>
      <c r="KWW10" s="239">
        <f t="shared" ref="KWW10" si="4038">KWW9</f>
        <v>0</v>
      </c>
      <c r="KWY10" s="239">
        <f t="shared" ref="KWY10" si="4039">KWY9</f>
        <v>0</v>
      </c>
      <c r="KXA10" s="239">
        <f t="shared" ref="KXA10" si="4040">KXA9</f>
        <v>0</v>
      </c>
      <c r="KXC10" s="239">
        <f t="shared" ref="KXC10" si="4041">KXC9</f>
        <v>0</v>
      </c>
      <c r="KXE10" s="239">
        <f t="shared" ref="KXE10" si="4042">KXE9</f>
        <v>0</v>
      </c>
      <c r="KXG10" s="239">
        <f t="shared" ref="KXG10" si="4043">KXG9</f>
        <v>0</v>
      </c>
      <c r="KXI10" s="239">
        <f t="shared" ref="KXI10" si="4044">KXI9</f>
        <v>0</v>
      </c>
      <c r="KXK10" s="239">
        <f t="shared" ref="KXK10" si="4045">KXK9</f>
        <v>0</v>
      </c>
      <c r="KXM10" s="239">
        <f t="shared" ref="KXM10" si="4046">KXM9</f>
        <v>0</v>
      </c>
      <c r="KXO10" s="239">
        <f t="shared" ref="KXO10" si="4047">KXO9</f>
        <v>0</v>
      </c>
      <c r="KXQ10" s="239">
        <f t="shared" ref="KXQ10" si="4048">KXQ9</f>
        <v>0</v>
      </c>
      <c r="KXS10" s="239">
        <f t="shared" ref="KXS10" si="4049">KXS9</f>
        <v>0</v>
      </c>
      <c r="KXU10" s="239">
        <f t="shared" ref="KXU10" si="4050">KXU9</f>
        <v>0</v>
      </c>
      <c r="KXW10" s="239">
        <f t="shared" ref="KXW10" si="4051">KXW9</f>
        <v>0</v>
      </c>
      <c r="KXY10" s="239">
        <f t="shared" ref="KXY10" si="4052">KXY9</f>
        <v>0</v>
      </c>
      <c r="KYA10" s="239">
        <f t="shared" ref="KYA10" si="4053">KYA9</f>
        <v>0</v>
      </c>
      <c r="KYC10" s="239">
        <f t="shared" ref="KYC10" si="4054">KYC9</f>
        <v>0</v>
      </c>
      <c r="KYE10" s="239">
        <f t="shared" ref="KYE10" si="4055">KYE9</f>
        <v>0</v>
      </c>
      <c r="KYG10" s="239">
        <f t="shared" ref="KYG10" si="4056">KYG9</f>
        <v>0</v>
      </c>
      <c r="KYI10" s="239">
        <f t="shared" ref="KYI10" si="4057">KYI9</f>
        <v>0</v>
      </c>
      <c r="KYK10" s="239">
        <f t="shared" ref="KYK10" si="4058">KYK9</f>
        <v>0</v>
      </c>
      <c r="KYM10" s="239">
        <f t="shared" ref="KYM10" si="4059">KYM9</f>
        <v>0</v>
      </c>
      <c r="KYO10" s="239">
        <f t="shared" ref="KYO10" si="4060">KYO9</f>
        <v>0</v>
      </c>
      <c r="KYQ10" s="239">
        <f t="shared" ref="KYQ10" si="4061">KYQ9</f>
        <v>0</v>
      </c>
      <c r="KYS10" s="239">
        <f t="shared" ref="KYS10" si="4062">KYS9</f>
        <v>0</v>
      </c>
      <c r="KYU10" s="239">
        <f t="shared" ref="KYU10" si="4063">KYU9</f>
        <v>0</v>
      </c>
      <c r="KYW10" s="239">
        <f t="shared" ref="KYW10" si="4064">KYW9</f>
        <v>0</v>
      </c>
      <c r="KYY10" s="239">
        <f t="shared" ref="KYY10" si="4065">KYY9</f>
        <v>0</v>
      </c>
      <c r="KZA10" s="239">
        <f t="shared" ref="KZA10" si="4066">KZA9</f>
        <v>0</v>
      </c>
      <c r="KZC10" s="239">
        <f t="shared" ref="KZC10" si="4067">KZC9</f>
        <v>0</v>
      </c>
      <c r="KZE10" s="239">
        <f t="shared" ref="KZE10" si="4068">KZE9</f>
        <v>0</v>
      </c>
      <c r="KZG10" s="239">
        <f t="shared" ref="KZG10" si="4069">KZG9</f>
        <v>0</v>
      </c>
      <c r="KZI10" s="239">
        <f t="shared" ref="KZI10" si="4070">KZI9</f>
        <v>0</v>
      </c>
      <c r="KZK10" s="239">
        <f t="shared" ref="KZK10" si="4071">KZK9</f>
        <v>0</v>
      </c>
      <c r="KZM10" s="239">
        <f t="shared" ref="KZM10" si="4072">KZM9</f>
        <v>0</v>
      </c>
      <c r="KZO10" s="239">
        <f t="shared" ref="KZO10" si="4073">KZO9</f>
        <v>0</v>
      </c>
      <c r="KZQ10" s="239">
        <f t="shared" ref="KZQ10" si="4074">KZQ9</f>
        <v>0</v>
      </c>
      <c r="KZS10" s="239">
        <f t="shared" ref="KZS10" si="4075">KZS9</f>
        <v>0</v>
      </c>
      <c r="KZU10" s="239">
        <f t="shared" ref="KZU10" si="4076">KZU9</f>
        <v>0</v>
      </c>
      <c r="KZW10" s="239">
        <f t="shared" ref="KZW10" si="4077">KZW9</f>
        <v>0</v>
      </c>
      <c r="KZY10" s="239">
        <f t="shared" ref="KZY10" si="4078">KZY9</f>
        <v>0</v>
      </c>
      <c r="LAA10" s="239">
        <f t="shared" ref="LAA10" si="4079">LAA9</f>
        <v>0</v>
      </c>
      <c r="LAC10" s="239">
        <f t="shared" ref="LAC10" si="4080">LAC9</f>
        <v>0</v>
      </c>
      <c r="LAE10" s="239">
        <f t="shared" ref="LAE10" si="4081">LAE9</f>
        <v>0</v>
      </c>
      <c r="LAG10" s="239">
        <f t="shared" ref="LAG10" si="4082">LAG9</f>
        <v>0</v>
      </c>
      <c r="LAI10" s="239">
        <f t="shared" ref="LAI10" si="4083">LAI9</f>
        <v>0</v>
      </c>
      <c r="LAK10" s="239">
        <f t="shared" ref="LAK10" si="4084">LAK9</f>
        <v>0</v>
      </c>
      <c r="LAM10" s="239">
        <f t="shared" ref="LAM10" si="4085">LAM9</f>
        <v>0</v>
      </c>
      <c r="LAO10" s="239">
        <f t="shared" ref="LAO10" si="4086">LAO9</f>
        <v>0</v>
      </c>
      <c r="LAQ10" s="239">
        <f t="shared" ref="LAQ10" si="4087">LAQ9</f>
        <v>0</v>
      </c>
      <c r="LAS10" s="239">
        <f t="shared" ref="LAS10" si="4088">LAS9</f>
        <v>0</v>
      </c>
      <c r="LAU10" s="239">
        <f t="shared" ref="LAU10" si="4089">LAU9</f>
        <v>0</v>
      </c>
      <c r="LAW10" s="239">
        <f t="shared" ref="LAW10" si="4090">LAW9</f>
        <v>0</v>
      </c>
      <c r="LAY10" s="239">
        <f t="shared" ref="LAY10" si="4091">LAY9</f>
        <v>0</v>
      </c>
      <c r="LBA10" s="239">
        <f t="shared" ref="LBA10" si="4092">LBA9</f>
        <v>0</v>
      </c>
      <c r="LBC10" s="239">
        <f t="shared" ref="LBC10" si="4093">LBC9</f>
        <v>0</v>
      </c>
      <c r="LBE10" s="239">
        <f t="shared" ref="LBE10" si="4094">LBE9</f>
        <v>0</v>
      </c>
      <c r="LBG10" s="239">
        <f t="shared" ref="LBG10" si="4095">LBG9</f>
        <v>0</v>
      </c>
      <c r="LBI10" s="239">
        <f t="shared" ref="LBI10" si="4096">LBI9</f>
        <v>0</v>
      </c>
      <c r="LBK10" s="239">
        <f t="shared" ref="LBK10" si="4097">LBK9</f>
        <v>0</v>
      </c>
      <c r="LBM10" s="239">
        <f t="shared" ref="LBM10" si="4098">LBM9</f>
        <v>0</v>
      </c>
      <c r="LBO10" s="239">
        <f t="shared" ref="LBO10" si="4099">LBO9</f>
        <v>0</v>
      </c>
      <c r="LBQ10" s="239">
        <f t="shared" ref="LBQ10" si="4100">LBQ9</f>
        <v>0</v>
      </c>
      <c r="LBS10" s="239">
        <f t="shared" ref="LBS10" si="4101">LBS9</f>
        <v>0</v>
      </c>
      <c r="LBU10" s="239">
        <f t="shared" ref="LBU10" si="4102">LBU9</f>
        <v>0</v>
      </c>
      <c r="LBW10" s="239">
        <f t="shared" ref="LBW10" si="4103">LBW9</f>
        <v>0</v>
      </c>
      <c r="LBY10" s="239">
        <f t="shared" ref="LBY10" si="4104">LBY9</f>
        <v>0</v>
      </c>
      <c r="LCA10" s="239">
        <f t="shared" ref="LCA10" si="4105">LCA9</f>
        <v>0</v>
      </c>
      <c r="LCC10" s="239">
        <f t="shared" ref="LCC10" si="4106">LCC9</f>
        <v>0</v>
      </c>
      <c r="LCE10" s="239">
        <f t="shared" ref="LCE10" si="4107">LCE9</f>
        <v>0</v>
      </c>
      <c r="LCG10" s="239">
        <f t="shared" ref="LCG10" si="4108">LCG9</f>
        <v>0</v>
      </c>
      <c r="LCI10" s="239">
        <f t="shared" ref="LCI10" si="4109">LCI9</f>
        <v>0</v>
      </c>
      <c r="LCK10" s="239">
        <f t="shared" ref="LCK10" si="4110">LCK9</f>
        <v>0</v>
      </c>
      <c r="LCM10" s="239">
        <f t="shared" ref="LCM10" si="4111">LCM9</f>
        <v>0</v>
      </c>
      <c r="LCO10" s="239">
        <f t="shared" ref="LCO10" si="4112">LCO9</f>
        <v>0</v>
      </c>
      <c r="LCQ10" s="239">
        <f t="shared" ref="LCQ10" si="4113">LCQ9</f>
        <v>0</v>
      </c>
      <c r="LCS10" s="239">
        <f t="shared" ref="LCS10" si="4114">LCS9</f>
        <v>0</v>
      </c>
      <c r="LCU10" s="239">
        <f t="shared" ref="LCU10" si="4115">LCU9</f>
        <v>0</v>
      </c>
      <c r="LCW10" s="239">
        <f t="shared" ref="LCW10" si="4116">LCW9</f>
        <v>0</v>
      </c>
      <c r="LCY10" s="239">
        <f t="shared" ref="LCY10" si="4117">LCY9</f>
        <v>0</v>
      </c>
      <c r="LDA10" s="239">
        <f t="shared" ref="LDA10" si="4118">LDA9</f>
        <v>0</v>
      </c>
      <c r="LDC10" s="239">
        <f t="shared" ref="LDC10" si="4119">LDC9</f>
        <v>0</v>
      </c>
      <c r="LDE10" s="239">
        <f t="shared" ref="LDE10" si="4120">LDE9</f>
        <v>0</v>
      </c>
      <c r="LDG10" s="239">
        <f t="shared" ref="LDG10" si="4121">LDG9</f>
        <v>0</v>
      </c>
      <c r="LDI10" s="239">
        <f t="shared" ref="LDI10" si="4122">LDI9</f>
        <v>0</v>
      </c>
      <c r="LDK10" s="239">
        <f t="shared" ref="LDK10" si="4123">LDK9</f>
        <v>0</v>
      </c>
      <c r="LDM10" s="239">
        <f t="shared" ref="LDM10" si="4124">LDM9</f>
        <v>0</v>
      </c>
      <c r="LDO10" s="239">
        <f t="shared" ref="LDO10" si="4125">LDO9</f>
        <v>0</v>
      </c>
      <c r="LDQ10" s="239">
        <f t="shared" ref="LDQ10" si="4126">LDQ9</f>
        <v>0</v>
      </c>
      <c r="LDS10" s="239">
        <f t="shared" ref="LDS10" si="4127">LDS9</f>
        <v>0</v>
      </c>
      <c r="LDU10" s="239">
        <f t="shared" ref="LDU10" si="4128">LDU9</f>
        <v>0</v>
      </c>
      <c r="LDW10" s="239">
        <f t="shared" ref="LDW10" si="4129">LDW9</f>
        <v>0</v>
      </c>
      <c r="LDY10" s="239">
        <f t="shared" ref="LDY10" si="4130">LDY9</f>
        <v>0</v>
      </c>
      <c r="LEA10" s="239">
        <f t="shared" ref="LEA10" si="4131">LEA9</f>
        <v>0</v>
      </c>
      <c r="LEC10" s="239">
        <f t="shared" ref="LEC10" si="4132">LEC9</f>
        <v>0</v>
      </c>
      <c r="LEE10" s="239">
        <f t="shared" ref="LEE10" si="4133">LEE9</f>
        <v>0</v>
      </c>
      <c r="LEG10" s="239">
        <f t="shared" ref="LEG10" si="4134">LEG9</f>
        <v>0</v>
      </c>
      <c r="LEI10" s="239">
        <f t="shared" ref="LEI10" si="4135">LEI9</f>
        <v>0</v>
      </c>
      <c r="LEK10" s="239">
        <f t="shared" ref="LEK10" si="4136">LEK9</f>
        <v>0</v>
      </c>
      <c r="LEM10" s="239">
        <f t="shared" ref="LEM10" si="4137">LEM9</f>
        <v>0</v>
      </c>
      <c r="LEO10" s="239">
        <f t="shared" ref="LEO10" si="4138">LEO9</f>
        <v>0</v>
      </c>
      <c r="LEQ10" s="239">
        <f t="shared" ref="LEQ10" si="4139">LEQ9</f>
        <v>0</v>
      </c>
      <c r="LES10" s="239">
        <f t="shared" ref="LES10" si="4140">LES9</f>
        <v>0</v>
      </c>
      <c r="LEU10" s="239">
        <f t="shared" ref="LEU10" si="4141">LEU9</f>
        <v>0</v>
      </c>
      <c r="LEW10" s="239">
        <f t="shared" ref="LEW10" si="4142">LEW9</f>
        <v>0</v>
      </c>
      <c r="LEY10" s="239">
        <f t="shared" ref="LEY10" si="4143">LEY9</f>
        <v>0</v>
      </c>
      <c r="LFA10" s="239">
        <f t="shared" ref="LFA10" si="4144">LFA9</f>
        <v>0</v>
      </c>
      <c r="LFC10" s="239">
        <f t="shared" ref="LFC10" si="4145">LFC9</f>
        <v>0</v>
      </c>
      <c r="LFE10" s="239">
        <f t="shared" ref="LFE10" si="4146">LFE9</f>
        <v>0</v>
      </c>
      <c r="LFG10" s="239">
        <f t="shared" ref="LFG10" si="4147">LFG9</f>
        <v>0</v>
      </c>
      <c r="LFI10" s="239">
        <f t="shared" ref="LFI10" si="4148">LFI9</f>
        <v>0</v>
      </c>
      <c r="LFK10" s="239">
        <f t="shared" ref="LFK10" si="4149">LFK9</f>
        <v>0</v>
      </c>
      <c r="LFM10" s="239">
        <f t="shared" ref="LFM10" si="4150">LFM9</f>
        <v>0</v>
      </c>
      <c r="LFO10" s="239">
        <f t="shared" ref="LFO10" si="4151">LFO9</f>
        <v>0</v>
      </c>
      <c r="LFQ10" s="239">
        <f t="shared" ref="LFQ10" si="4152">LFQ9</f>
        <v>0</v>
      </c>
      <c r="LFS10" s="239">
        <f t="shared" ref="LFS10" si="4153">LFS9</f>
        <v>0</v>
      </c>
      <c r="LFU10" s="239">
        <f t="shared" ref="LFU10" si="4154">LFU9</f>
        <v>0</v>
      </c>
      <c r="LFW10" s="239">
        <f t="shared" ref="LFW10" si="4155">LFW9</f>
        <v>0</v>
      </c>
      <c r="LFY10" s="239">
        <f t="shared" ref="LFY10" si="4156">LFY9</f>
        <v>0</v>
      </c>
      <c r="LGA10" s="239">
        <f t="shared" ref="LGA10" si="4157">LGA9</f>
        <v>0</v>
      </c>
      <c r="LGC10" s="239">
        <f t="shared" ref="LGC10" si="4158">LGC9</f>
        <v>0</v>
      </c>
      <c r="LGE10" s="239">
        <f t="shared" ref="LGE10" si="4159">LGE9</f>
        <v>0</v>
      </c>
      <c r="LGG10" s="239">
        <f t="shared" ref="LGG10" si="4160">LGG9</f>
        <v>0</v>
      </c>
      <c r="LGI10" s="239">
        <f t="shared" ref="LGI10" si="4161">LGI9</f>
        <v>0</v>
      </c>
      <c r="LGK10" s="239">
        <f t="shared" ref="LGK10" si="4162">LGK9</f>
        <v>0</v>
      </c>
      <c r="LGM10" s="239">
        <f t="shared" ref="LGM10" si="4163">LGM9</f>
        <v>0</v>
      </c>
      <c r="LGO10" s="239">
        <f t="shared" ref="LGO10" si="4164">LGO9</f>
        <v>0</v>
      </c>
      <c r="LGQ10" s="239">
        <f t="shared" ref="LGQ10" si="4165">LGQ9</f>
        <v>0</v>
      </c>
      <c r="LGS10" s="239">
        <f t="shared" ref="LGS10" si="4166">LGS9</f>
        <v>0</v>
      </c>
      <c r="LGU10" s="239">
        <f t="shared" ref="LGU10" si="4167">LGU9</f>
        <v>0</v>
      </c>
      <c r="LGW10" s="239">
        <f t="shared" ref="LGW10" si="4168">LGW9</f>
        <v>0</v>
      </c>
      <c r="LGY10" s="239">
        <f t="shared" ref="LGY10" si="4169">LGY9</f>
        <v>0</v>
      </c>
      <c r="LHA10" s="239">
        <f t="shared" ref="LHA10" si="4170">LHA9</f>
        <v>0</v>
      </c>
      <c r="LHC10" s="239">
        <f t="shared" ref="LHC10" si="4171">LHC9</f>
        <v>0</v>
      </c>
      <c r="LHE10" s="239">
        <f t="shared" ref="LHE10" si="4172">LHE9</f>
        <v>0</v>
      </c>
      <c r="LHG10" s="239">
        <f t="shared" ref="LHG10" si="4173">LHG9</f>
        <v>0</v>
      </c>
      <c r="LHI10" s="239">
        <f t="shared" ref="LHI10" si="4174">LHI9</f>
        <v>0</v>
      </c>
      <c r="LHK10" s="239">
        <f t="shared" ref="LHK10" si="4175">LHK9</f>
        <v>0</v>
      </c>
      <c r="LHM10" s="239">
        <f t="shared" ref="LHM10" si="4176">LHM9</f>
        <v>0</v>
      </c>
      <c r="LHO10" s="239">
        <f t="shared" ref="LHO10" si="4177">LHO9</f>
        <v>0</v>
      </c>
      <c r="LHQ10" s="239">
        <f t="shared" ref="LHQ10" si="4178">LHQ9</f>
        <v>0</v>
      </c>
      <c r="LHS10" s="239">
        <f t="shared" ref="LHS10" si="4179">LHS9</f>
        <v>0</v>
      </c>
      <c r="LHU10" s="239">
        <f t="shared" ref="LHU10" si="4180">LHU9</f>
        <v>0</v>
      </c>
      <c r="LHW10" s="239">
        <f t="shared" ref="LHW10" si="4181">LHW9</f>
        <v>0</v>
      </c>
      <c r="LHY10" s="239">
        <f t="shared" ref="LHY10" si="4182">LHY9</f>
        <v>0</v>
      </c>
      <c r="LIA10" s="239">
        <f t="shared" ref="LIA10" si="4183">LIA9</f>
        <v>0</v>
      </c>
      <c r="LIC10" s="239">
        <f t="shared" ref="LIC10" si="4184">LIC9</f>
        <v>0</v>
      </c>
      <c r="LIE10" s="239">
        <f t="shared" ref="LIE10" si="4185">LIE9</f>
        <v>0</v>
      </c>
      <c r="LIG10" s="239">
        <f t="shared" ref="LIG10" si="4186">LIG9</f>
        <v>0</v>
      </c>
      <c r="LII10" s="239">
        <f t="shared" ref="LII10" si="4187">LII9</f>
        <v>0</v>
      </c>
      <c r="LIK10" s="239">
        <f t="shared" ref="LIK10" si="4188">LIK9</f>
        <v>0</v>
      </c>
      <c r="LIM10" s="239">
        <f t="shared" ref="LIM10" si="4189">LIM9</f>
        <v>0</v>
      </c>
      <c r="LIO10" s="239">
        <f t="shared" ref="LIO10" si="4190">LIO9</f>
        <v>0</v>
      </c>
      <c r="LIQ10" s="239">
        <f t="shared" ref="LIQ10" si="4191">LIQ9</f>
        <v>0</v>
      </c>
      <c r="LIS10" s="239">
        <f t="shared" ref="LIS10" si="4192">LIS9</f>
        <v>0</v>
      </c>
      <c r="LIU10" s="239">
        <f t="shared" ref="LIU10" si="4193">LIU9</f>
        <v>0</v>
      </c>
      <c r="LIW10" s="239">
        <f t="shared" ref="LIW10" si="4194">LIW9</f>
        <v>0</v>
      </c>
      <c r="LIY10" s="239">
        <f t="shared" ref="LIY10" si="4195">LIY9</f>
        <v>0</v>
      </c>
      <c r="LJA10" s="239">
        <f t="shared" ref="LJA10" si="4196">LJA9</f>
        <v>0</v>
      </c>
      <c r="LJC10" s="239">
        <f t="shared" ref="LJC10" si="4197">LJC9</f>
        <v>0</v>
      </c>
      <c r="LJE10" s="239">
        <f t="shared" ref="LJE10" si="4198">LJE9</f>
        <v>0</v>
      </c>
      <c r="LJG10" s="239">
        <f t="shared" ref="LJG10" si="4199">LJG9</f>
        <v>0</v>
      </c>
      <c r="LJI10" s="239">
        <f t="shared" ref="LJI10" si="4200">LJI9</f>
        <v>0</v>
      </c>
      <c r="LJK10" s="239">
        <f t="shared" ref="LJK10" si="4201">LJK9</f>
        <v>0</v>
      </c>
      <c r="LJM10" s="239">
        <f t="shared" ref="LJM10" si="4202">LJM9</f>
        <v>0</v>
      </c>
      <c r="LJO10" s="239">
        <f t="shared" ref="LJO10" si="4203">LJO9</f>
        <v>0</v>
      </c>
      <c r="LJQ10" s="239">
        <f t="shared" ref="LJQ10" si="4204">LJQ9</f>
        <v>0</v>
      </c>
      <c r="LJS10" s="239">
        <f t="shared" ref="LJS10" si="4205">LJS9</f>
        <v>0</v>
      </c>
      <c r="LJU10" s="239">
        <f t="shared" ref="LJU10" si="4206">LJU9</f>
        <v>0</v>
      </c>
      <c r="LJW10" s="239">
        <f t="shared" ref="LJW10" si="4207">LJW9</f>
        <v>0</v>
      </c>
      <c r="LJY10" s="239">
        <f t="shared" ref="LJY10" si="4208">LJY9</f>
        <v>0</v>
      </c>
      <c r="LKA10" s="239">
        <f t="shared" ref="LKA10" si="4209">LKA9</f>
        <v>0</v>
      </c>
      <c r="LKC10" s="239">
        <f t="shared" ref="LKC10" si="4210">LKC9</f>
        <v>0</v>
      </c>
      <c r="LKE10" s="239">
        <f t="shared" ref="LKE10" si="4211">LKE9</f>
        <v>0</v>
      </c>
      <c r="LKG10" s="239">
        <f t="shared" ref="LKG10" si="4212">LKG9</f>
        <v>0</v>
      </c>
      <c r="LKI10" s="239">
        <f t="shared" ref="LKI10" si="4213">LKI9</f>
        <v>0</v>
      </c>
      <c r="LKK10" s="239">
        <f t="shared" ref="LKK10" si="4214">LKK9</f>
        <v>0</v>
      </c>
      <c r="LKM10" s="239">
        <f t="shared" ref="LKM10" si="4215">LKM9</f>
        <v>0</v>
      </c>
      <c r="LKO10" s="239">
        <f t="shared" ref="LKO10" si="4216">LKO9</f>
        <v>0</v>
      </c>
      <c r="LKQ10" s="239">
        <f t="shared" ref="LKQ10" si="4217">LKQ9</f>
        <v>0</v>
      </c>
      <c r="LKS10" s="239">
        <f t="shared" ref="LKS10" si="4218">LKS9</f>
        <v>0</v>
      </c>
      <c r="LKU10" s="239">
        <f t="shared" ref="LKU10" si="4219">LKU9</f>
        <v>0</v>
      </c>
      <c r="LKW10" s="239">
        <f t="shared" ref="LKW10" si="4220">LKW9</f>
        <v>0</v>
      </c>
      <c r="LKY10" s="239">
        <f t="shared" ref="LKY10" si="4221">LKY9</f>
        <v>0</v>
      </c>
      <c r="LLA10" s="239">
        <f t="shared" ref="LLA10" si="4222">LLA9</f>
        <v>0</v>
      </c>
      <c r="LLC10" s="239">
        <f t="shared" ref="LLC10" si="4223">LLC9</f>
        <v>0</v>
      </c>
      <c r="LLE10" s="239">
        <f t="shared" ref="LLE10" si="4224">LLE9</f>
        <v>0</v>
      </c>
      <c r="LLG10" s="239">
        <f t="shared" ref="LLG10" si="4225">LLG9</f>
        <v>0</v>
      </c>
      <c r="LLI10" s="239">
        <f t="shared" ref="LLI10" si="4226">LLI9</f>
        <v>0</v>
      </c>
      <c r="LLK10" s="239">
        <f t="shared" ref="LLK10" si="4227">LLK9</f>
        <v>0</v>
      </c>
      <c r="LLM10" s="239">
        <f t="shared" ref="LLM10" si="4228">LLM9</f>
        <v>0</v>
      </c>
      <c r="LLO10" s="239">
        <f t="shared" ref="LLO10" si="4229">LLO9</f>
        <v>0</v>
      </c>
      <c r="LLQ10" s="239">
        <f t="shared" ref="LLQ10" si="4230">LLQ9</f>
        <v>0</v>
      </c>
      <c r="LLS10" s="239">
        <f t="shared" ref="LLS10" si="4231">LLS9</f>
        <v>0</v>
      </c>
      <c r="LLU10" s="239">
        <f t="shared" ref="LLU10" si="4232">LLU9</f>
        <v>0</v>
      </c>
      <c r="LLW10" s="239">
        <f t="shared" ref="LLW10" si="4233">LLW9</f>
        <v>0</v>
      </c>
      <c r="LLY10" s="239">
        <f t="shared" ref="LLY10" si="4234">LLY9</f>
        <v>0</v>
      </c>
      <c r="LMA10" s="239">
        <f t="shared" ref="LMA10" si="4235">LMA9</f>
        <v>0</v>
      </c>
      <c r="LMC10" s="239">
        <f t="shared" ref="LMC10" si="4236">LMC9</f>
        <v>0</v>
      </c>
      <c r="LME10" s="239">
        <f t="shared" ref="LME10" si="4237">LME9</f>
        <v>0</v>
      </c>
      <c r="LMG10" s="239">
        <f t="shared" ref="LMG10" si="4238">LMG9</f>
        <v>0</v>
      </c>
      <c r="LMI10" s="239">
        <f t="shared" ref="LMI10" si="4239">LMI9</f>
        <v>0</v>
      </c>
      <c r="LMK10" s="239">
        <f t="shared" ref="LMK10" si="4240">LMK9</f>
        <v>0</v>
      </c>
      <c r="LMM10" s="239">
        <f t="shared" ref="LMM10" si="4241">LMM9</f>
        <v>0</v>
      </c>
      <c r="LMO10" s="239">
        <f t="shared" ref="LMO10" si="4242">LMO9</f>
        <v>0</v>
      </c>
      <c r="LMQ10" s="239">
        <f t="shared" ref="LMQ10" si="4243">LMQ9</f>
        <v>0</v>
      </c>
      <c r="LMS10" s="239">
        <f t="shared" ref="LMS10" si="4244">LMS9</f>
        <v>0</v>
      </c>
      <c r="LMU10" s="239">
        <f t="shared" ref="LMU10" si="4245">LMU9</f>
        <v>0</v>
      </c>
      <c r="LMW10" s="239">
        <f t="shared" ref="LMW10" si="4246">LMW9</f>
        <v>0</v>
      </c>
      <c r="LMY10" s="239">
        <f t="shared" ref="LMY10" si="4247">LMY9</f>
        <v>0</v>
      </c>
      <c r="LNA10" s="239">
        <f t="shared" ref="LNA10" si="4248">LNA9</f>
        <v>0</v>
      </c>
      <c r="LNC10" s="239">
        <f t="shared" ref="LNC10" si="4249">LNC9</f>
        <v>0</v>
      </c>
      <c r="LNE10" s="239">
        <f t="shared" ref="LNE10" si="4250">LNE9</f>
        <v>0</v>
      </c>
      <c r="LNG10" s="239">
        <f t="shared" ref="LNG10" si="4251">LNG9</f>
        <v>0</v>
      </c>
      <c r="LNI10" s="239">
        <f t="shared" ref="LNI10" si="4252">LNI9</f>
        <v>0</v>
      </c>
      <c r="LNK10" s="239">
        <f t="shared" ref="LNK10" si="4253">LNK9</f>
        <v>0</v>
      </c>
      <c r="LNM10" s="239">
        <f t="shared" ref="LNM10" si="4254">LNM9</f>
        <v>0</v>
      </c>
      <c r="LNO10" s="239">
        <f t="shared" ref="LNO10" si="4255">LNO9</f>
        <v>0</v>
      </c>
      <c r="LNQ10" s="239">
        <f t="shared" ref="LNQ10" si="4256">LNQ9</f>
        <v>0</v>
      </c>
      <c r="LNS10" s="239">
        <f t="shared" ref="LNS10" si="4257">LNS9</f>
        <v>0</v>
      </c>
      <c r="LNU10" s="239">
        <f t="shared" ref="LNU10" si="4258">LNU9</f>
        <v>0</v>
      </c>
      <c r="LNW10" s="239">
        <f t="shared" ref="LNW10" si="4259">LNW9</f>
        <v>0</v>
      </c>
      <c r="LNY10" s="239">
        <f t="shared" ref="LNY10" si="4260">LNY9</f>
        <v>0</v>
      </c>
      <c r="LOA10" s="239">
        <f t="shared" ref="LOA10" si="4261">LOA9</f>
        <v>0</v>
      </c>
      <c r="LOC10" s="239">
        <f t="shared" ref="LOC10" si="4262">LOC9</f>
        <v>0</v>
      </c>
      <c r="LOE10" s="239">
        <f t="shared" ref="LOE10" si="4263">LOE9</f>
        <v>0</v>
      </c>
      <c r="LOG10" s="239">
        <f t="shared" ref="LOG10" si="4264">LOG9</f>
        <v>0</v>
      </c>
      <c r="LOI10" s="239">
        <f t="shared" ref="LOI10" si="4265">LOI9</f>
        <v>0</v>
      </c>
      <c r="LOK10" s="239">
        <f t="shared" ref="LOK10" si="4266">LOK9</f>
        <v>0</v>
      </c>
      <c r="LOM10" s="239">
        <f t="shared" ref="LOM10" si="4267">LOM9</f>
        <v>0</v>
      </c>
      <c r="LOO10" s="239">
        <f t="shared" ref="LOO10" si="4268">LOO9</f>
        <v>0</v>
      </c>
      <c r="LOQ10" s="239">
        <f t="shared" ref="LOQ10" si="4269">LOQ9</f>
        <v>0</v>
      </c>
      <c r="LOS10" s="239">
        <f t="shared" ref="LOS10" si="4270">LOS9</f>
        <v>0</v>
      </c>
      <c r="LOU10" s="239">
        <f t="shared" ref="LOU10" si="4271">LOU9</f>
        <v>0</v>
      </c>
      <c r="LOW10" s="239">
        <f t="shared" ref="LOW10" si="4272">LOW9</f>
        <v>0</v>
      </c>
      <c r="LOY10" s="239">
        <f t="shared" ref="LOY10" si="4273">LOY9</f>
        <v>0</v>
      </c>
      <c r="LPA10" s="239">
        <f t="shared" ref="LPA10" si="4274">LPA9</f>
        <v>0</v>
      </c>
      <c r="LPC10" s="239">
        <f t="shared" ref="LPC10" si="4275">LPC9</f>
        <v>0</v>
      </c>
      <c r="LPE10" s="239">
        <f t="shared" ref="LPE10" si="4276">LPE9</f>
        <v>0</v>
      </c>
      <c r="LPG10" s="239">
        <f t="shared" ref="LPG10" si="4277">LPG9</f>
        <v>0</v>
      </c>
      <c r="LPI10" s="239">
        <f t="shared" ref="LPI10" si="4278">LPI9</f>
        <v>0</v>
      </c>
      <c r="LPK10" s="239">
        <f t="shared" ref="LPK10" si="4279">LPK9</f>
        <v>0</v>
      </c>
      <c r="LPM10" s="239">
        <f t="shared" ref="LPM10" si="4280">LPM9</f>
        <v>0</v>
      </c>
      <c r="LPO10" s="239">
        <f t="shared" ref="LPO10" si="4281">LPO9</f>
        <v>0</v>
      </c>
      <c r="LPQ10" s="239">
        <f t="shared" ref="LPQ10" si="4282">LPQ9</f>
        <v>0</v>
      </c>
      <c r="LPS10" s="239">
        <f t="shared" ref="LPS10" si="4283">LPS9</f>
        <v>0</v>
      </c>
      <c r="LPU10" s="239">
        <f t="shared" ref="LPU10" si="4284">LPU9</f>
        <v>0</v>
      </c>
      <c r="LPW10" s="239">
        <f t="shared" ref="LPW10" si="4285">LPW9</f>
        <v>0</v>
      </c>
      <c r="LPY10" s="239">
        <f t="shared" ref="LPY10" si="4286">LPY9</f>
        <v>0</v>
      </c>
      <c r="LQA10" s="239">
        <f t="shared" ref="LQA10" si="4287">LQA9</f>
        <v>0</v>
      </c>
      <c r="LQC10" s="239">
        <f t="shared" ref="LQC10" si="4288">LQC9</f>
        <v>0</v>
      </c>
      <c r="LQE10" s="239">
        <f t="shared" ref="LQE10" si="4289">LQE9</f>
        <v>0</v>
      </c>
      <c r="LQG10" s="239">
        <f t="shared" ref="LQG10" si="4290">LQG9</f>
        <v>0</v>
      </c>
      <c r="LQI10" s="239">
        <f t="shared" ref="LQI10" si="4291">LQI9</f>
        <v>0</v>
      </c>
      <c r="LQK10" s="239">
        <f t="shared" ref="LQK10" si="4292">LQK9</f>
        <v>0</v>
      </c>
      <c r="LQM10" s="239">
        <f t="shared" ref="LQM10" si="4293">LQM9</f>
        <v>0</v>
      </c>
      <c r="LQO10" s="239">
        <f t="shared" ref="LQO10" si="4294">LQO9</f>
        <v>0</v>
      </c>
      <c r="LQQ10" s="239">
        <f t="shared" ref="LQQ10" si="4295">LQQ9</f>
        <v>0</v>
      </c>
      <c r="LQS10" s="239">
        <f t="shared" ref="LQS10" si="4296">LQS9</f>
        <v>0</v>
      </c>
      <c r="LQU10" s="239">
        <f t="shared" ref="LQU10" si="4297">LQU9</f>
        <v>0</v>
      </c>
      <c r="LQW10" s="239">
        <f t="shared" ref="LQW10" si="4298">LQW9</f>
        <v>0</v>
      </c>
      <c r="LQY10" s="239">
        <f t="shared" ref="LQY10" si="4299">LQY9</f>
        <v>0</v>
      </c>
      <c r="LRA10" s="239">
        <f t="shared" ref="LRA10" si="4300">LRA9</f>
        <v>0</v>
      </c>
      <c r="LRC10" s="239">
        <f t="shared" ref="LRC10" si="4301">LRC9</f>
        <v>0</v>
      </c>
      <c r="LRE10" s="239">
        <f t="shared" ref="LRE10" si="4302">LRE9</f>
        <v>0</v>
      </c>
      <c r="LRG10" s="239">
        <f t="shared" ref="LRG10" si="4303">LRG9</f>
        <v>0</v>
      </c>
      <c r="LRI10" s="239">
        <f t="shared" ref="LRI10" si="4304">LRI9</f>
        <v>0</v>
      </c>
      <c r="LRK10" s="239">
        <f t="shared" ref="LRK10" si="4305">LRK9</f>
        <v>0</v>
      </c>
      <c r="LRM10" s="239">
        <f t="shared" ref="LRM10" si="4306">LRM9</f>
        <v>0</v>
      </c>
      <c r="LRO10" s="239">
        <f t="shared" ref="LRO10" si="4307">LRO9</f>
        <v>0</v>
      </c>
      <c r="LRQ10" s="239">
        <f t="shared" ref="LRQ10" si="4308">LRQ9</f>
        <v>0</v>
      </c>
      <c r="LRS10" s="239">
        <f t="shared" ref="LRS10" si="4309">LRS9</f>
        <v>0</v>
      </c>
      <c r="LRU10" s="239">
        <f t="shared" ref="LRU10" si="4310">LRU9</f>
        <v>0</v>
      </c>
      <c r="LRW10" s="239">
        <f t="shared" ref="LRW10" si="4311">LRW9</f>
        <v>0</v>
      </c>
      <c r="LRY10" s="239">
        <f t="shared" ref="LRY10" si="4312">LRY9</f>
        <v>0</v>
      </c>
      <c r="LSA10" s="239">
        <f t="shared" ref="LSA10" si="4313">LSA9</f>
        <v>0</v>
      </c>
      <c r="LSC10" s="239">
        <f t="shared" ref="LSC10" si="4314">LSC9</f>
        <v>0</v>
      </c>
      <c r="LSE10" s="239">
        <f t="shared" ref="LSE10" si="4315">LSE9</f>
        <v>0</v>
      </c>
      <c r="LSG10" s="239">
        <f t="shared" ref="LSG10" si="4316">LSG9</f>
        <v>0</v>
      </c>
      <c r="LSI10" s="239">
        <f t="shared" ref="LSI10" si="4317">LSI9</f>
        <v>0</v>
      </c>
      <c r="LSK10" s="239">
        <f t="shared" ref="LSK10" si="4318">LSK9</f>
        <v>0</v>
      </c>
      <c r="LSM10" s="239">
        <f t="shared" ref="LSM10" si="4319">LSM9</f>
        <v>0</v>
      </c>
      <c r="LSO10" s="239">
        <f t="shared" ref="LSO10" si="4320">LSO9</f>
        <v>0</v>
      </c>
      <c r="LSQ10" s="239">
        <f t="shared" ref="LSQ10" si="4321">LSQ9</f>
        <v>0</v>
      </c>
      <c r="LSS10" s="239">
        <f t="shared" ref="LSS10" si="4322">LSS9</f>
        <v>0</v>
      </c>
      <c r="LSU10" s="239">
        <f t="shared" ref="LSU10" si="4323">LSU9</f>
        <v>0</v>
      </c>
      <c r="LSW10" s="239">
        <f t="shared" ref="LSW10" si="4324">LSW9</f>
        <v>0</v>
      </c>
      <c r="LSY10" s="239">
        <f t="shared" ref="LSY10" si="4325">LSY9</f>
        <v>0</v>
      </c>
      <c r="LTA10" s="239">
        <f t="shared" ref="LTA10" si="4326">LTA9</f>
        <v>0</v>
      </c>
      <c r="LTC10" s="239">
        <f t="shared" ref="LTC10" si="4327">LTC9</f>
        <v>0</v>
      </c>
      <c r="LTE10" s="239">
        <f t="shared" ref="LTE10" si="4328">LTE9</f>
        <v>0</v>
      </c>
      <c r="LTG10" s="239">
        <f t="shared" ref="LTG10" si="4329">LTG9</f>
        <v>0</v>
      </c>
      <c r="LTI10" s="239">
        <f t="shared" ref="LTI10" si="4330">LTI9</f>
        <v>0</v>
      </c>
      <c r="LTK10" s="239">
        <f t="shared" ref="LTK10" si="4331">LTK9</f>
        <v>0</v>
      </c>
      <c r="LTM10" s="239">
        <f t="shared" ref="LTM10" si="4332">LTM9</f>
        <v>0</v>
      </c>
      <c r="LTO10" s="239">
        <f t="shared" ref="LTO10" si="4333">LTO9</f>
        <v>0</v>
      </c>
      <c r="LTQ10" s="239">
        <f t="shared" ref="LTQ10" si="4334">LTQ9</f>
        <v>0</v>
      </c>
      <c r="LTS10" s="239">
        <f t="shared" ref="LTS10" si="4335">LTS9</f>
        <v>0</v>
      </c>
      <c r="LTU10" s="239">
        <f t="shared" ref="LTU10" si="4336">LTU9</f>
        <v>0</v>
      </c>
      <c r="LTW10" s="239">
        <f t="shared" ref="LTW10" si="4337">LTW9</f>
        <v>0</v>
      </c>
      <c r="LTY10" s="239">
        <f t="shared" ref="LTY10" si="4338">LTY9</f>
        <v>0</v>
      </c>
      <c r="LUA10" s="239">
        <f t="shared" ref="LUA10" si="4339">LUA9</f>
        <v>0</v>
      </c>
      <c r="LUC10" s="239">
        <f t="shared" ref="LUC10" si="4340">LUC9</f>
        <v>0</v>
      </c>
      <c r="LUE10" s="239">
        <f t="shared" ref="LUE10" si="4341">LUE9</f>
        <v>0</v>
      </c>
      <c r="LUG10" s="239">
        <f t="shared" ref="LUG10" si="4342">LUG9</f>
        <v>0</v>
      </c>
      <c r="LUI10" s="239">
        <f t="shared" ref="LUI10" si="4343">LUI9</f>
        <v>0</v>
      </c>
      <c r="LUK10" s="239">
        <f t="shared" ref="LUK10" si="4344">LUK9</f>
        <v>0</v>
      </c>
      <c r="LUM10" s="239">
        <f t="shared" ref="LUM10" si="4345">LUM9</f>
        <v>0</v>
      </c>
      <c r="LUO10" s="239">
        <f t="shared" ref="LUO10" si="4346">LUO9</f>
        <v>0</v>
      </c>
      <c r="LUQ10" s="239">
        <f t="shared" ref="LUQ10" si="4347">LUQ9</f>
        <v>0</v>
      </c>
      <c r="LUS10" s="239">
        <f t="shared" ref="LUS10" si="4348">LUS9</f>
        <v>0</v>
      </c>
      <c r="LUU10" s="239">
        <f t="shared" ref="LUU10" si="4349">LUU9</f>
        <v>0</v>
      </c>
      <c r="LUW10" s="239">
        <f t="shared" ref="LUW10" si="4350">LUW9</f>
        <v>0</v>
      </c>
      <c r="LUY10" s="239">
        <f t="shared" ref="LUY10" si="4351">LUY9</f>
        <v>0</v>
      </c>
      <c r="LVA10" s="239">
        <f t="shared" ref="LVA10" si="4352">LVA9</f>
        <v>0</v>
      </c>
      <c r="LVC10" s="239">
        <f t="shared" ref="LVC10" si="4353">LVC9</f>
        <v>0</v>
      </c>
      <c r="LVE10" s="239">
        <f t="shared" ref="LVE10" si="4354">LVE9</f>
        <v>0</v>
      </c>
      <c r="LVG10" s="239">
        <f t="shared" ref="LVG10" si="4355">LVG9</f>
        <v>0</v>
      </c>
      <c r="LVI10" s="239">
        <f t="shared" ref="LVI10" si="4356">LVI9</f>
        <v>0</v>
      </c>
      <c r="LVK10" s="239">
        <f t="shared" ref="LVK10" si="4357">LVK9</f>
        <v>0</v>
      </c>
      <c r="LVM10" s="239">
        <f t="shared" ref="LVM10" si="4358">LVM9</f>
        <v>0</v>
      </c>
      <c r="LVO10" s="239">
        <f t="shared" ref="LVO10" si="4359">LVO9</f>
        <v>0</v>
      </c>
      <c r="LVQ10" s="239">
        <f t="shared" ref="LVQ10" si="4360">LVQ9</f>
        <v>0</v>
      </c>
      <c r="LVS10" s="239">
        <f t="shared" ref="LVS10" si="4361">LVS9</f>
        <v>0</v>
      </c>
      <c r="LVU10" s="239">
        <f t="shared" ref="LVU10" si="4362">LVU9</f>
        <v>0</v>
      </c>
      <c r="LVW10" s="239">
        <f t="shared" ref="LVW10" si="4363">LVW9</f>
        <v>0</v>
      </c>
      <c r="LVY10" s="239">
        <f t="shared" ref="LVY10" si="4364">LVY9</f>
        <v>0</v>
      </c>
      <c r="LWA10" s="239">
        <f t="shared" ref="LWA10" si="4365">LWA9</f>
        <v>0</v>
      </c>
      <c r="LWC10" s="239">
        <f t="shared" ref="LWC10" si="4366">LWC9</f>
        <v>0</v>
      </c>
      <c r="LWE10" s="239">
        <f t="shared" ref="LWE10" si="4367">LWE9</f>
        <v>0</v>
      </c>
      <c r="LWG10" s="239">
        <f t="shared" ref="LWG10" si="4368">LWG9</f>
        <v>0</v>
      </c>
      <c r="LWI10" s="239">
        <f t="shared" ref="LWI10" si="4369">LWI9</f>
        <v>0</v>
      </c>
      <c r="LWK10" s="239">
        <f t="shared" ref="LWK10" si="4370">LWK9</f>
        <v>0</v>
      </c>
      <c r="LWM10" s="239">
        <f t="shared" ref="LWM10" si="4371">LWM9</f>
        <v>0</v>
      </c>
      <c r="LWO10" s="239">
        <f t="shared" ref="LWO10" si="4372">LWO9</f>
        <v>0</v>
      </c>
      <c r="LWQ10" s="239">
        <f t="shared" ref="LWQ10" si="4373">LWQ9</f>
        <v>0</v>
      </c>
      <c r="LWS10" s="239">
        <f t="shared" ref="LWS10" si="4374">LWS9</f>
        <v>0</v>
      </c>
      <c r="LWU10" s="239">
        <f t="shared" ref="LWU10" si="4375">LWU9</f>
        <v>0</v>
      </c>
      <c r="LWW10" s="239">
        <f t="shared" ref="LWW10" si="4376">LWW9</f>
        <v>0</v>
      </c>
      <c r="LWY10" s="239">
        <f t="shared" ref="LWY10" si="4377">LWY9</f>
        <v>0</v>
      </c>
      <c r="LXA10" s="239">
        <f t="shared" ref="LXA10" si="4378">LXA9</f>
        <v>0</v>
      </c>
      <c r="LXC10" s="239">
        <f t="shared" ref="LXC10" si="4379">LXC9</f>
        <v>0</v>
      </c>
      <c r="LXE10" s="239">
        <f t="shared" ref="LXE10" si="4380">LXE9</f>
        <v>0</v>
      </c>
      <c r="LXG10" s="239">
        <f t="shared" ref="LXG10" si="4381">LXG9</f>
        <v>0</v>
      </c>
      <c r="LXI10" s="239">
        <f t="shared" ref="LXI10" si="4382">LXI9</f>
        <v>0</v>
      </c>
      <c r="LXK10" s="239">
        <f t="shared" ref="LXK10" si="4383">LXK9</f>
        <v>0</v>
      </c>
      <c r="LXM10" s="239">
        <f t="shared" ref="LXM10" si="4384">LXM9</f>
        <v>0</v>
      </c>
      <c r="LXO10" s="239">
        <f t="shared" ref="LXO10" si="4385">LXO9</f>
        <v>0</v>
      </c>
      <c r="LXQ10" s="239">
        <f t="shared" ref="LXQ10" si="4386">LXQ9</f>
        <v>0</v>
      </c>
      <c r="LXS10" s="239">
        <f t="shared" ref="LXS10" si="4387">LXS9</f>
        <v>0</v>
      </c>
      <c r="LXU10" s="239">
        <f t="shared" ref="LXU10" si="4388">LXU9</f>
        <v>0</v>
      </c>
      <c r="LXW10" s="239">
        <f t="shared" ref="LXW10" si="4389">LXW9</f>
        <v>0</v>
      </c>
      <c r="LXY10" s="239">
        <f t="shared" ref="LXY10" si="4390">LXY9</f>
        <v>0</v>
      </c>
      <c r="LYA10" s="239">
        <f t="shared" ref="LYA10" si="4391">LYA9</f>
        <v>0</v>
      </c>
      <c r="LYC10" s="239">
        <f t="shared" ref="LYC10" si="4392">LYC9</f>
        <v>0</v>
      </c>
      <c r="LYE10" s="239">
        <f t="shared" ref="LYE10" si="4393">LYE9</f>
        <v>0</v>
      </c>
      <c r="LYG10" s="239">
        <f t="shared" ref="LYG10" si="4394">LYG9</f>
        <v>0</v>
      </c>
      <c r="LYI10" s="239">
        <f t="shared" ref="LYI10" si="4395">LYI9</f>
        <v>0</v>
      </c>
      <c r="LYK10" s="239">
        <f t="shared" ref="LYK10" si="4396">LYK9</f>
        <v>0</v>
      </c>
      <c r="LYM10" s="239">
        <f t="shared" ref="LYM10" si="4397">LYM9</f>
        <v>0</v>
      </c>
      <c r="LYO10" s="239">
        <f t="shared" ref="LYO10" si="4398">LYO9</f>
        <v>0</v>
      </c>
      <c r="LYQ10" s="239">
        <f t="shared" ref="LYQ10" si="4399">LYQ9</f>
        <v>0</v>
      </c>
      <c r="LYS10" s="239">
        <f t="shared" ref="LYS10" si="4400">LYS9</f>
        <v>0</v>
      </c>
      <c r="LYU10" s="239">
        <f t="shared" ref="LYU10" si="4401">LYU9</f>
        <v>0</v>
      </c>
      <c r="LYW10" s="239">
        <f t="shared" ref="LYW10" si="4402">LYW9</f>
        <v>0</v>
      </c>
      <c r="LYY10" s="239">
        <f t="shared" ref="LYY10" si="4403">LYY9</f>
        <v>0</v>
      </c>
      <c r="LZA10" s="239">
        <f t="shared" ref="LZA10" si="4404">LZA9</f>
        <v>0</v>
      </c>
      <c r="LZC10" s="239">
        <f t="shared" ref="LZC10" si="4405">LZC9</f>
        <v>0</v>
      </c>
      <c r="LZE10" s="239">
        <f t="shared" ref="LZE10" si="4406">LZE9</f>
        <v>0</v>
      </c>
      <c r="LZG10" s="239">
        <f t="shared" ref="LZG10" si="4407">LZG9</f>
        <v>0</v>
      </c>
      <c r="LZI10" s="239">
        <f t="shared" ref="LZI10" si="4408">LZI9</f>
        <v>0</v>
      </c>
      <c r="LZK10" s="239">
        <f t="shared" ref="LZK10" si="4409">LZK9</f>
        <v>0</v>
      </c>
      <c r="LZM10" s="239">
        <f t="shared" ref="LZM10" si="4410">LZM9</f>
        <v>0</v>
      </c>
      <c r="LZO10" s="239">
        <f t="shared" ref="LZO10" si="4411">LZO9</f>
        <v>0</v>
      </c>
      <c r="LZQ10" s="239">
        <f t="shared" ref="LZQ10" si="4412">LZQ9</f>
        <v>0</v>
      </c>
      <c r="LZS10" s="239">
        <f t="shared" ref="LZS10" si="4413">LZS9</f>
        <v>0</v>
      </c>
      <c r="LZU10" s="239">
        <f t="shared" ref="LZU10" si="4414">LZU9</f>
        <v>0</v>
      </c>
      <c r="LZW10" s="239">
        <f t="shared" ref="LZW10" si="4415">LZW9</f>
        <v>0</v>
      </c>
      <c r="LZY10" s="239">
        <f t="shared" ref="LZY10" si="4416">LZY9</f>
        <v>0</v>
      </c>
      <c r="MAA10" s="239">
        <f t="shared" ref="MAA10" si="4417">MAA9</f>
        <v>0</v>
      </c>
      <c r="MAC10" s="239">
        <f t="shared" ref="MAC10" si="4418">MAC9</f>
        <v>0</v>
      </c>
      <c r="MAE10" s="239">
        <f t="shared" ref="MAE10" si="4419">MAE9</f>
        <v>0</v>
      </c>
      <c r="MAG10" s="239">
        <f t="shared" ref="MAG10" si="4420">MAG9</f>
        <v>0</v>
      </c>
      <c r="MAI10" s="239">
        <f t="shared" ref="MAI10" si="4421">MAI9</f>
        <v>0</v>
      </c>
      <c r="MAK10" s="239">
        <f t="shared" ref="MAK10" si="4422">MAK9</f>
        <v>0</v>
      </c>
      <c r="MAM10" s="239">
        <f t="shared" ref="MAM10" si="4423">MAM9</f>
        <v>0</v>
      </c>
      <c r="MAO10" s="239">
        <f t="shared" ref="MAO10" si="4424">MAO9</f>
        <v>0</v>
      </c>
      <c r="MAQ10" s="239">
        <f t="shared" ref="MAQ10" si="4425">MAQ9</f>
        <v>0</v>
      </c>
      <c r="MAS10" s="239">
        <f t="shared" ref="MAS10" si="4426">MAS9</f>
        <v>0</v>
      </c>
      <c r="MAU10" s="239">
        <f t="shared" ref="MAU10" si="4427">MAU9</f>
        <v>0</v>
      </c>
      <c r="MAW10" s="239">
        <f t="shared" ref="MAW10" si="4428">MAW9</f>
        <v>0</v>
      </c>
      <c r="MAY10" s="239">
        <f t="shared" ref="MAY10" si="4429">MAY9</f>
        <v>0</v>
      </c>
      <c r="MBA10" s="239">
        <f t="shared" ref="MBA10" si="4430">MBA9</f>
        <v>0</v>
      </c>
      <c r="MBC10" s="239">
        <f t="shared" ref="MBC10" si="4431">MBC9</f>
        <v>0</v>
      </c>
      <c r="MBE10" s="239">
        <f t="shared" ref="MBE10" si="4432">MBE9</f>
        <v>0</v>
      </c>
      <c r="MBG10" s="239">
        <f t="shared" ref="MBG10" si="4433">MBG9</f>
        <v>0</v>
      </c>
      <c r="MBI10" s="239">
        <f t="shared" ref="MBI10" si="4434">MBI9</f>
        <v>0</v>
      </c>
      <c r="MBK10" s="239">
        <f t="shared" ref="MBK10" si="4435">MBK9</f>
        <v>0</v>
      </c>
      <c r="MBM10" s="239">
        <f t="shared" ref="MBM10" si="4436">MBM9</f>
        <v>0</v>
      </c>
      <c r="MBO10" s="239">
        <f t="shared" ref="MBO10" si="4437">MBO9</f>
        <v>0</v>
      </c>
      <c r="MBQ10" s="239">
        <f t="shared" ref="MBQ10" si="4438">MBQ9</f>
        <v>0</v>
      </c>
      <c r="MBS10" s="239">
        <f t="shared" ref="MBS10" si="4439">MBS9</f>
        <v>0</v>
      </c>
      <c r="MBU10" s="239">
        <f t="shared" ref="MBU10" si="4440">MBU9</f>
        <v>0</v>
      </c>
      <c r="MBW10" s="239">
        <f t="shared" ref="MBW10" si="4441">MBW9</f>
        <v>0</v>
      </c>
      <c r="MBY10" s="239">
        <f t="shared" ref="MBY10" si="4442">MBY9</f>
        <v>0</v>
      </c>
      <c r="MCA10" s="239">
        <f t="shared" ref="MCA10" si="4443">MCA9</f>
        <v>0</v>
      </c>
      <c r="MCC10" s="239">
        <f t="shared" ref="MCC10" si="4444">MCC9</f>
        <v>0</v>
      </c>
      <c r="MCE10" s="239">
        <f t="shared" ref="MCE10" si="4445">MCE9</f>
        <v>0</v>
      </c>
      <c r="MCG10" s="239">
        <f t="shared" ref="MCG10" si="4446">MCG9</f>
        <v>0</v>
      </c>
      <c r="MCI10" s="239">
        <f t="shared" ref="MCI10" si="4447">MCI9</f>
        <v>0</v>
      </c>
      <c r="MCK10" s="239">
        <f t="shared" ref="MCK10" si="4448">MCK9</f>
        <v>0</v>
      </c>
      <c r="MCM10" s="239">
        <f t="shared" ref="MCM10" si="4449">MCM9</f>
        <v>0</v>
      </c>
      <c r="MCO10" s="239">
        <f t="shared" ref="MCO10" si="4450">MCO9</f>
        <v>0</v>
      </c>
      <c r="MCQ10" s="239">
        <f t="shared" ref="MCQ10" si="4451">MCQ9</f>
        <v>0</v>
      </c>
      <c r="MCS10" s="239">
        <f t="shared" ref="MCS10" si="4452">MCS9</f>
        <v>0</v>
      </c>
      <c r="MCU10" s="239">
        <f t="shared" ref="MCU10" si="4453">MCU9</f>
        <v>0</v>
      </c>
      <c r="MCW10" s="239">
        <f t="shared" ref="MCW10" si="4454">MCW9</f>
        <v>0</v>
      </c>
      <c r="MCY10" s="239">
        <f t="shared" ref="MCY10" si="4455">MCY9</f>
        <v>0</v>
      </c>
      <c r="MDA10" s="239">
        <f t="shared" ref="MDA10" si="4456">MDA9</f>
        <v>0</v>
      </c>
      <c r="MDC10" s="239">
        <f t="shared" ref="MDC10" si="4457">MDC9</f>
        <v>0</v>
      </c>
      <c r="MDE10" s="239">
        <f t="shared" ref="MDE10" si="4458">MDE9</f>
        <v>0</v>
      </c>
      <c r="MDG10" s="239">
        <f t="shared" ref="MDG10" si="4459">MDG9</f>
        <v>0</v>
      </c>
      <c r="MDI10" s="239">
        <f t="shared" ref="MDI10" si="4460">MDI9</f>
        <v>0</v>
      </c>
      <c r="MDK10" s="239">
        <f t="shared" ref="MDK10" si="4461">MDK9</f>
        <v>0</v>
      </c>
      <c r="MDM10" s="239">
        <f t="shared" ref="MDM10" si="4462">MDM9</f>
        <v>0</v>
      </c>
      <c r="MDO10" s="239">
        <f t="shared" ref="MDO10" si="4463">MDO9</f>
        <v>0</v>
      </c>
      <c r="MDQ10" s="239">
        <f t="shared" ref="MDQ10" si="4464">MDQ9</f>
        <v>0</v>
      </c>
      <c r="MDS10" s="239">
        <f t="shared" ref="MDS10" si="4465">MDS9</f>
        <v>0</v>
      </c>
      <c r="MDU10" s="239">
        <f t="shared" ref="MDU10" si="4466">MDU9</f>
        <v>0</v>
      </c>
      <c r="MDW10" s="239">
        <f t="shared" ref="MDW10" si="4467">MDW9</f>
        <v>0</v>
      </c>
      <c r="MDY10" s="239">
        <f t="shared" ref="MDY10" si="4468">MDY9</f>
        <v>0</v>
      </c>
      <c r="MEA10" s="239">
        <f t="shared" ref="MEA10" si="4469">MEA9</f>
        <v>0</v>
      </c>
      <c r="MEC10" s="239">
        <f t="shared" ref="MEC10" si="4470">MEC9</f>
        <v>0</v>
      </c>
      <c r="MEE10" s="239">
        <f t="shared" ref="MEE10" si="4471">MEE9</f>
        <v>0</v>
      </c>
      <c r="MEG10" s="239">
        <f t="shared" ref="MEG10" si="4472">MEG9</f>
        <v>0</v>
      </c>
      <c r="MEI10" s="239">
        <f t="shared" ref="MEI10" si="4473">MEI9</f>
        <v>0</v>
      </c>
      <c r="MEK10" s="239">
        <f t="shared" ref="MEK10" si="4474">MEK9</f>
        <v>0</v>
      </c>
      <c r="MEM10" s="239">
        <f t="shared" ref="MEM10" si="4475">MEM9</f>
        <v>0</v>
      </c>
      <c r="MEO10" s="239">
        <f t="shared" ref="MEO10" si="4476">MEO9</f>
        <v>0</v>
      </c>
      <c r="MEQ10" s="239">
        <f t="shared" ref="MEQ10" si="4477">MEQ9</f>
        <v>0</v>
      </c>
      <c r="MES10" s="239">
        <f t="shared" ref="MES10" si="4478">MES9</f>
        <v>0</v>
      </c>
      <c r="MEU10" s="239">
        <f t="shared" ref="MEU10" si="4479">MEU9</f>
        <v>0</v>
      </c>
      <c r="MEW10" s="239">
        <f t="shared" ref="MEW10" si="4480">MEW9</f>
        <v>0</v>
      </c>
      <c r="MEY10" s="239">
        <f t="shared" ref="MEY10" si="4481">MEY9</f>
        <v>0</v>
      </c>
      <c r="MFA10" s="239">
        <f t="shared" ref="MFA10" si="4482">MFA9</f>
        <v>0</v>
      </c>
      <c r="MFC10" s="239">
        <f t="shared" ref="MFC10" si="4483">MFC9</f>
        <v>0</v>
      </c>
      <c r="MFE10" s="239">
        <f t="shared" ref="MFE10" si="4484">MFE9</f>
        <v>0</v>
      </c>
      <c r="MFG10" s="239">
        <f t="shared" ref="MFG10" si="4485">MFG9</f>
        <v>0</v>
      </c>
      <c r="MFI10" s="239">
        <f t="shared" ref="MFI10" si="4486">MFI9</f>
        <v>0</v>
      </c>
      <c r="MFK10" s="239">
        <f t="shared" ref="MFK10" si="4487">MFK9</f>
        <v>0</v>
      </c>
      <c r="MFM10" s="239">
        <f t="shared" ref="MFM10" si="4488">MFM9</f>
        <v>0</v>
      </c>
      <c r="MFO10" s="239">
        <f t="shared" ref="MFO10" si="4489">MFO9</f>
        <v>0</v>
      </c>
      <c r="MFQ10" s="239">
        <f t="shared" ref="MFQ10" si="4490">MFQ9</f>
        <v>0</v>
      </c>
      <c r="MFS10" s="239">
        <f t="shared" ref="MFS10" si="4491">MFS9</f>
        <v>0</v>
      </c>
      <c r="MFU10" s="239">
        <f t="shared" ref="MFU10" si="4492">MFU9</f>
        <v>0</v>
      </c>
      <c r="MFW10" s="239">
        <f t="shared" ref="MFW10" si="4493">MFW9</f>
        <v>0</v>
      </c>
      <c r="MFY10" s="239">
        <f t="shared" ref="MFY10" si="4494">MFY9</f>
        <v>0</v>
      </c>
      <c r="MGA10" s="239">
        <f t="shared" ref="MGA10" si="4495">MGA9</f>
        <v>0</v>
      </c>
      <c r="MGC10" s="239">
        <f t="shared" ref="MGC10" si="4496">MGC9</f>
        <v>0</v>
      </c>
      <c r="MGE10" s="239">
        <f t="shared" ref="MGE10" si="4497">MGE9</f>
        <v>0</v>
      </c>
      <c r="MGG10" s="239">
        <f t="shared" ref="MGG10" si="4498">MGG9</f>
        <v>0</v>
      </c>
      <c r="MGI10" s="239">
        <f t="shared" ref="MGI10" si="4499">MGI9</f>
        <v>0</v>
      </c>
      <c r="MGK10" s="239">
        <f t="shared" ref="MGK10" si="4500">MGK9</f>
        <v>0</v>
      </c>
      <c r="MGM10" s="239">
        <f t="shared" ref="MGM10" si="4501">MGM9</f>
        <v>0</v>
      </c>
      <c r="MGO10" s="239">
        <f t="shared" ref="MGO10" si="4502">MGO9</f>
        <v>0</v>
      </c>
      <c r="MGQ10" s="239">
        <f t="shared" ref="MGQ10" si="4503">MGQ9</f>
        <v>0</v>
      </c>
      <c r="MGS10" s="239">
        <f t="shared" ref="MGS10" si="4504">MGS9</f>
        <v>0</v>
      </c>
      <c r="MGU10" s="239">
        <f t="shared" ref="MGU10" si="4505">MGU9</f>
        <v>0</v>
      </c>
      <c r="MGW10" s="239">
        <f t="shared" ref="MGW10" si="4506">MGW9</f>
        <v>0</v>
      </c>
      <c r="MGY10" s="239">
        <f t="shared" ref="MGY10" si="4507">MGY9</f>
        <v>0</v>
      </c>
      <c r="MHA10" s="239">
        <f t="shared" ref="MHA10" si="4508">MHA9</f>
        <v>0</v>
      </c>
      <c r="MHC10" s="239">
        <f t="shared" ref="MHC10" si="4509">MHC9</f>
        <v>0</v>
      </c>
      <c r="MHE10" s="239">
        <f t="shared" ref="MHE10" si="4510">MHE9</f>
        <v>0</v>
      </c>
      <c r="MHG10" s="239">
        <f t="shared" ref="MHG10" si="4511">MHG9</f>
        <v>0</v>
      </c>
      <c r="MHI10" s="239">
        <f t="shared" ref="MHI10" si="4512">MHI9</f>
        <v>0</v>
      </c>
      <c r="MHK10" s="239">
        <f t="shared" ref="MHK10" si="4513">MHK9</f>
        <v>0</v>
      </c>
      <c r="MHM10" s="239">
        <f t="shared" ref="MHM10" si="4514">MHM9</f>
        <v>0</v>
      </c>
      <c r="MHO10" s="239">
        <f t="shared" ref="MHO10" si="4515">MHO9</f>
        <v>0</v>
      </c>
      <c r="MHQ10" s="239">
        <f t="shared" ref="MHQ10" si="4516">MHQ9</f>
        <v>0</v>
      </c>
      <c r="MHS10" s="239">
        <f t="shared" ref="MHS10" si="4517">MHS9</f>
        <v>0</v>
      </c>
      <c r="MHU10" s="239">
        <f t="shared" ref="MHU10" si="4518">MHU9</f>
        <v>0</v>
      </c>
      <c r="MHW10" s="239">
        <f t="shared" ref="MHW10" si="4519">MHW9</f>
        <v>0</v>
      </c>
      <c r="MHY10" s="239">
        <f t="shared" ref="MHY10" si="4520">MHY9</f>
        <v>0</v>
      </c>
      <c r="MIA10" s="239">
        <f t="shared" ref="MIA10" si="4521">MIA9</f>
        <v>0</v>
      </c>
      <c r="MIC10" s="239">
        <f t="shared" ref="MIC10" si="4522">MIC9</f>
        <v>0</v>
      </c>
      <c r="MIE10" s="239">
        <f t="shared" ref="MIE10" si="4523">MIE9</f>
        <v>0</v>
      </c>
      <c r="MIG10" s="239">
        <f t="shared" ref="MIG10" si="4524">MIG9</f>
        <v>0</v>
      </c>
      <c r="MII10" s="239">
        <f t="shared" ref="MII10" si="4525">MII9</f>
        <v>0</v>
      </c>
      <c r="MIK10" s="239">
        <f t="shared" ref="MIK10" si="4526">MIK9</f>
        <v>0</v>
      </c>
      <c r="MIM10" s="239">
        <f t="shared" ref="MIM10" si="4527">MIM9</f>
        <v>0</v>
      </c>
      <c r="MIO10" s="239">
        <f t="shared" ref="MIO10" si="4528">MIO9</f>
        <v>0</v>
      </c>
      <c r="MIQ10" s="239">
        <f t="shared" ref="MIQ10" si="4529">MIQ9</f>
        <v>0</v>
      </c>
      <c r="MIS10" s="239">
        <f t="shared" ref="MIS10" si="4530">MIS9</f>
        <v>0</v>
      </c>
      <c r="MIU10" s="239">
        <f t="shared" ref="MIU10" si="4531">MIU9</f>
        <v>0</v>
      </c>
      <c r="MIW10" s="239">
        <f t="shared" ref="MIW10" si="4532">MIW9</f>
        <v>0</v>
      </c>
      <c r="MIY10" s="239">
        <f t="shared" ref="MIY10" si="4533">MIY9</f>
        <v>0</v>
      </c>
      <c r="MJA10" s="239">
        <f t="shared" ref="MJA10" si="4534">MJA9</f>
        <v>0</v>
      </c>
      <c r="MJC10" s="239">
        <f t="shared" ref="MJC10" si="4535">MJC9</f>
        <v>0</v>
      </c>
      <c r="MJE10" s="239">
        <f t="shared" ref="MJE10" si="4536">MJE9</f>
        <v>0</v>
      </c>
      <c r="MJG10" s="239">
        <f t="shared" ref="MJG10" si="4537">MJG9</f>
        <v>0</v>
      </c>
      <c r="MJI10" s="239">
        <f t="shared" ref="MJI10" si="4538">MJI9</f>
        <v>0</v>
      </c>
      <c r="MJK10" s="239">
        <f t="shared" ref="MJK10" si="4539">MJK9</f>
        <v>0</v>
      </c>
      <c r="MJM10" s="239">
        <f t="shared" ref="MJM10" si="4540">MJM9</f>
        <v>0</v>
      </c>
      <c r="MJO10" s="239">
        <f t="shared" ref="MJO10" si="4541">MJO9</f>
        <v>0</v>
      </c>
      <c r="MJQ10" s="239">
        <f t="shared" ref="MJQ10" si="4542">MJQ9</f>
        <v>0</v>
      </c>
      <c r="MJS10" s="239">
        <f t="shared" ref="MJS10" si="4543">MJS9</f>
        <v>0</v>
      </c>
      <c r="MJU10" s="239">
        <f t="shared" ref="MJU10" si="4544">MJU9</f>
        <v>0</v>
      </c>
      <c r="MJW10" s="239">
        <f t="shared" ref="MJW10" si="4545">MJW9</f>
        <v>0</v>
      </c>
      <c r="MJY10" s="239">
        <f t="shared" ref="MJY10" si="4546">MJY9</f>
        <v>0</v>
      </c>
      <c r="MKA10" s="239">
        <f t="shared" ref="MKA10" si="4547">MKA9</f>
        <v>0</v>
      </c>
      <c r="MKC10" s="239">
        <f t="shared" ref="MKC10" si="4548">MKC9</f>
        <v>0</v>
      </c>
      <c r="MKE10" s="239">
        <f t="shared" ref="MKE10" si="4549">MKE9</f>
        <v>0</v>
      </c>
      <c r="MKG10" s="239">
        <f t="shared" ref="MKG10" si="4550">MKG9</f>
        <v>0</v>
      </c>
      <c r="MKI10" s="239">
        <f t="shared" ref="MKI10" si="4551">MKI9</f>
        <v>0</v>
      </c>
      <c r="MKK10" s="239">
        <f t="shared" ref="MKK10" si="4552">MKK9</f>
        <v>0</v>
      </c>
      <c r="MKM10" s="239">
        <f t="shared" ref="MKM10" si="4553">MKM9</f>
        <v>0</v>
      </c>
      <c r="MKO10" s="239">
        <f t="shared" ref="MKO10" si="4554">MKO9</f>
        <v>0</v>
      </c>
      <c r="MKQ10" s="239">
        <f t="shared" ref="MKQ10" si="4555">MKQ9</f>
        <v>0</v>
      </c>
      <c r="MKS10" s="239">
        <f t="shared" ref="MKS10" si="4556">MKS9</f>
        <v>0</v>
      </c>
      <c r="MKU10" s="239">
        <f t="shared" ref="MKU10" si="4557">MKU9</f>
        <v>0</v>
      </c>
      <c r="MKW10" s="239">
        <f t="shared" ref="MKW10" si="4558">MKW9</f>
        <v>0</v>
      </c>
      <c r="MKY10" s="239">
        <f t="shared" ref="MKY10" si="4559">MKY9</f>
        <v>0</v>
      </c>
      <c r="MLA10" s="239">
        <f t="shared" ref="MLA10" si="4560">MLA9</f>
        <v>0</v>
      </c>
      <c r="MLC10" s="239">
        <f t="shared" ref="MLC10" si="4561">MLC9</f>
        <v>0</v>
      </c>
      <c r="MLE10" s="239">
        <f t="shared" ref="MLE10" si="4562">MLE9</f>
        <v>0</v>
      </c>
      <c r="MLG10" s="239">
        <f t="shared" ref="MLG10" si="4563">MLG9</f>
        <v>0</v>
      </c>
      <c r="MLI10" s="239">
        <f t="shared" ref="MLI10" si="4564">MLI9</f>
        <v>0</v>
      </c>
      <c r="MLK10" s="239">
        <f t="shared" ref="MLK10" si="4565">MLK9</f>
        <v>0</v>
      </c>
      <c r="MLM10" s="239">
        <f t="shared" ref="MLM10" si="4566">MLM9</f>
        <v>0</v>
      </c>
      <c r="MLO10" s="239">
        <f t="shared" ref="MLO10" si="4567">MLO9</f>
        <v>0</v>
      </c>
      <c r="MLQ10" s="239">
        <f t="shared" ref="MLQ10" si="4568">MLQ9</f>
        <v>0</v>
      </c>
      <c r="MLS10" s="239">
        <f t="shared" ref="MLS10" si="4569">MLS9</f>
        <v>0</v>
      </c>
      <c r="MLU10" s="239">
        <f t="shared" ref="MLU10" si="4570">MLU9</f>
        <v>0</v>
      </c>
      <c r="MLW10" s="239">
        <f t="shared" ref="MLW10" si="4571">MLW9</f>
        <v>0</v>
      </c>
      <c r="MLY10" s="239">
        <f t="shared" ref="MLY10" si="4572">MLY9</f>
        <v>0</v>
      </c>
      <c r="MMA10" s="239">
        <f t="shared" ref="MMA10" si="4573">MMA9</f>
        <v>0</v>
      </c>
      <c r="MMC10" s="239">
        <f t="shared" ref="MMC10" si="4574">MMC9</f>
        <v>0</v>
      </c>
      <c r="MME10" s="239">
        <f t="shared" ref="MME10" si="4575">MME9</f>
        <v>0</v>
      </c>
      <c r="MMG10" s="239">
        <f t="shared" ref="MMG10" si="4576">MMG9</f>
        <v>0</v>
      </c>
      <c r="MMI10" s="239">
        <f t="shared" ref="MMI10" si="4577">MMI9</f>
        <v>0</v>
      </c>
      <c r="MMK10" s="239">
        <f t="shared" ref="MMK10" si="4578">MMK9</f>
        <v>0</v>
      </c>
      <c r="MMM10" s="239">
        <f t="shared" ref="MMM10" si="4579">MMM9</f>
        <v>0</v>
      </c>
      <c r="MMO10" s="239">
        <f t="shared" ref="MMO10" si="4580">MMO9</f>
        <v>0</v>
      </c>
      <c r="MMQ10" s="239">
        <f t="shared" ref="MMQ10" si="4581">MMQ9</f>
        <v>0</v>
      </c>
      <c r="MMS10" s="239">
        <f t="shared" ref="MMS10" si="4582">MMS9</f>
        <v>0</v>
      </c>
      <c r="MMU10" s="239">
        <f t="shared" ref="MMU10" si="4583">MMU9</f>
        <v>0</v>
      </c>
      <c r="MMW10" s="239">
        <f t="shared" ref="MMW10" si="4584">MMW9</f>
        <v>0</v>
      </c>
      <c r="MMY10" s="239">
        <f t="shared" ref="MMY10" si="4585">MMY9</f>
        <v>0</v>
      </c>
      <c r="MNA10" s="239">
        <f t="shared" ref="MNA10" si="4586">MNA9</f>
        <v>0</v>
      </c>
      <c r="MNC10" s="239">
        <f t="shared" ref="MNC10" si="4587">MNC9</f>
        <v>0</v>
      </c>
      <c r="MNE10" s="239">
        <f t="shared" ref="MNE10" si="4588">MNE9</f>
        <v>0</v>
      </c>
      <c r="MNG10" s="239">
        <f t="shared" ref="MNG10" si="4589">MNG9</f>
        <v>0</v>
      </c>
      <c r="MNI10" s="239">
        <f t="shared" ref="MNI10" si="4590">MNI9</f>
        <v>0</v>
      </c>
      <c r="MNK10" s="239">
        <f t="shared" ref="MNK10" si="4591">MNK9</f>
        <v>0</v>
      </c>
      <c r="MNM10" s="239">
        <f t="shared" ref="MNM10" si="4592">MNM9</f>
        <v>0</v>
      </c>
      <c r="MNO10" s="239">
        <f t="shared" ref="MNO10" si="4593">MNO9</f>
        <v>0</v>
      </c>
      <c r="MNQ10" s="239">
        <f t="shared" ref="MNQ10" si="4594">MNQ9</f>
        <v>0</v>
      </c>
      <c r="MNS10" s="239">
        <f t="shared" ref="MNS10" si="4595">MNS9</f>
        <v>0</v>
      </c>
      <c r="MNU10" s="239">
        <f t="shared" ref="MNU10" si="4596">MNU9</f>
        <v>0</v>
      </c>
      <c r="MNW10" s="239">
        <f t="shared" ref="MNW10" si="4597">MNW9</f>
        <v>0</v>
      </c>
      <c r="MNY10" s="239">
        <f t="shared" ref="MNY10" si="4598">MNY9</f>
        <v>0</v>
      </c>
      <c r="MOA10" s="239">
        <f t="shared" ref="MOA10" si="4599">MOA9</f>
        <v>0</v>
      </c>
      <c r="MOC10" s="239">
        <f t="shared" ref="MOC10" si="4600">MOC9</f>
        <v>0</v>
      </c>
      <c r="MOE10" s="239">
        <f t="shared" ref="MOE10" si="4601">MOE9</f>
        <v>0</v>
      </c>
      <c r="MOG10" s="239">
        <f t="shared" ref="MOG10" si="4602">MOG9</f>
        <v>0</v>
      </c>
      <c r="MOI10" s="239">
        <f t="shared" ref="MOI10" si="4603">MOI9</f>
        <v>0</v>
      </c>
      <c r="MOK10" s="239">
        <f t="shared" ref="MOK10" si="4604">MOK9</f>
        <v>0</v>
      </c>
      <c r="MOM10" s="239">
        <f t="shared" ref="MOM10" si="4605">MOM9</f>
        <v>0</v>
      </c>
      <c r="MOO10" s="239">
        <f t="shared" ref="MOO10" si="4606">MOO9</f>
        <v>0</v>
      </c>
      <c r="MOQ10" s="239">
        <f t="shared" ref="MOQ10" si="4607">MOQ9</f>
        <v>0</v>
      </c>
      <c r="MOS10" s="239">
        <f t="shared" ref="MOS10" si="4608">MOS9</f>
        <v>0</v>
      </c>
      <c r="MOU10" s="239">
        <f t="shared" ref="MOU10" si="4609">MOU9</f>
        <v>0</v>
      </c>
      <c r="MOW10" s="239">
        <f t="shared" ref="MOW10" si="4610">MOW9</f>
        <v>0</v>
      </c>
      <c r="MOY10" s="239">
        <f t="shared" ref="MOY10" si="4611">MOY9</f>
        <v>0</v>
      </c>
      <c r="MPA10" s="239">
        <f t="shared" ref="MPA10" si="4612">MPA9</f>
        <v>0</v>
      </c>
      <c r="MPC10" s="239">
        <f t="shared" ref="MPC10" si="4613">MPC9</f>
        <v>0</v>
      </c>
      <c r="MPE10" s="239">
        <f t="shared" ref="MPE10" si="4614">MPE9</f>
        <v>0</v>
      </c>
      <c r="MPG10" s="239">
        <f t="shared" ref="MPG10" si="4615">MPG9</f>
        <v>0</v>
      </c>
      <c r="MPI10" s="239">
        <f t="shared" ref="MPI10" si="4616">MPI9</f>
        <v>0</v>
      </c>
      <c r="MPK10" s="239">
        <f t="shared" ref="MPK10" si="4617">MPK9</f>
        <v>0</v>
      </c>
      <c r="MPM10" s="239">
        <f t="shared" ref="MPM10" si="4618">MPM9</f>
        <v>0</v>
      </c>
      <c r="MPO10" s="239">
        <f t="shared" ref="MPO10" si="4619">MPO9</f>
        <v>0</v>
      </c>
      <c r="MPQ10" s="239">
        <f t="shared" ref="MPQ10" si="4620">MPQ9</f>
        <v>0</v>
      </c>
      <c r="MPS10" s="239">
        <f t="shared" ref="MPS10" si="4621">MPS9</f>
        <v>0</v>
      </c>
      <c r="MPU10" s="239">
        <f t="shared" ref="MPU10" si="4622">MPU9</f>
        <v>0</v>
      </c>
      <c r="MPW10" s="239">
        <f t="shared" ref="MPW10" si="4623">MPW9</f>
        <v>0</v>
      </c>
      <c r="MPY10" s="239">
        <f t="shared" ref="MPY10" si="4624">MPY9</f>
        <v>0</v>
      </c>
      <c r="MQA10" s="239">
        <f t="shared" ref="MQA10" si="4625">MQA9</f>
        <v>0</v>
      </c>
      <c r="MQC10" s="239">
        <f t="shared" ref="MQC10" si="4626">MQC9</f>
        <v>0</v>
      </c>
      <c r="MQE10" s="239">
        <f t="shared" ref="MQE10" si="4627">MQE9</f>
        <v>0</v>
      </c>
      <c r="MQG10" s="239">
        <f t="shared" ref="MQG10" si="4628">MQG9</f>
        <v>0</v>
      </c>
      <c r="MQI10" s="239">
        <f t="shared" ref="MQI10" si="4629">MQI9</f>
        <v>0</v>
      </c>
      <c r="MQK10" s="239">
        <f t="shared" ref="MQK10" si="4630">MQK9</f>
        <v>0</v>
      </c>
      <c r="MQM10" s="239">
        <f t="shared" ref="MQM10" si="4631">MQM9</f>
        <v>0</v>
      </c>
      <c r="MQO10" s="239">
        <f t="shared" ref="MQO10" si="4632">MQO9</f>
        <v>0</v>
      </c>
      <c r="MQQ10" s="239">
        <f t="shared" ref="MQQ10" si="4633">MQQ9</f>
        <v>0</v>
      </c>
      <c r="MQS10" s="239">
        <f t="shared" ref="MQS10" si="4634">MQS9</f>
        <v>0</v>
      </c>
      <c r="MQU10" s="239">
        <f t="shared" ref="MQU10" si="4635">MQU9</f>
        <v>0</v>
      </c>
      <c r="MQW10" s="239">
        <f t="shared" ref="MQW10" si="4636">MQW9</f>
        <v>0</v>
      </c>
      <c r="MQY10" s="239">
        <f t="shared" ref="MQY10" si="4637">MQY9</f>
        <v>0</v>
      </c>
      <c r="MRA10" s="239">
        <f t="shared" ref="MRA10" si="4638">MRA9</f>
        <v>0</v>
      </c>
      <c r="MRC10" s="239">
        <f t="shared" ref="MRC10" si="4639">MRC9</f>
        <v>0</v>
      </c>
      <c r="MRE10" s="239">
        <f t="shared" ref="MRE10" si="4640">MRE9</f>
        <v>0</v>
      </c>
      <c r="MRG10" s="239">
        <f t="shared" ref="MRG10" si="4641">MRG9</f>
        <v>0</v>
      </c>
      <c r="MRI10" s="239">
        <f t="shared" ref="MRI10" si="4642">MRI9</f>
        <v>0</v>
      </c>
      <c r="MRK10" s="239">
        <f t="shared" ref="MRK10" si="4643">MRK9</f>
        <v>0</v>
      </c>
      <c r="MRM10" s="239">
        <f t="shared" ref="MRM10" si="4644">MRM9</f>
        <v>0</v>
      </c>
      <c r="MRO10" s="239">
        <f t="shared" ref="MRO10" si="4645">MRO9</f>
        <v>0</v>
      </c>
      <c r="MRQ10" s="239">
        <f t="shared" ref="MRQ10" si="4646">MRQ9</f>
        <v>0</v>
      </c>
      <c r="MRS10" s="239">
        <f t="shared" ref="MRS10" si="4647">MRS9</f>
        <v>0</v>
      </c>
      <c r="MRU10" s="239">
        <f t="shared" ref="MRU10" si="4648">MRU9</f>
        <v>0</v>
      </c>
      <c r="MRW10" s="239">
        <f t="shared" ref="MRW10" si="4649">MRW9</f>
        <v>0</v>
      </c>
      <c r="MRY10" s="239">
        <f t="shared" ref="MRY10" si="4650">MRY9</f>
        <v>0</v>
      </c>
      <c r="MSA10" s="239">
        <f t="shared" ref="MSA10" si="4651">MSA9</f>
        <v>0</v>
      </c>
      <c r="MSC10" s="239">
        <f t="shared" ref="MSC10" si="4652">MSC9</f>
        <v>0</v>
      </c>
      <c r="MSE10" s="239">
        <f t="shared" ref="MSE10" si="4653">MSE9</f>
        <v>0</v>
      </c>
      <c r="MSG10" s="239">
        <f t="shared" ref="MSG10" si="4654">MSG9</f>
        <v>0</v>
      </c>
      <c r="MSI10" s="239">
        <f t="shared" ref="MSI10" si="4655">MSI9</f>
        <v>0</v>
      </c>
      <c r="MSK10" s="239">
        <f t="shared" ref="MSK10" si="4656">MSK9</f>
        <v>0</v>
      </c>
      <c r="MSM10" s="239">
        <f t="shared" ref="MSM10" si="4657">MSM9</f>
        <v>0</v>
      </c>
      <c r="MSO10" s="239">
        <f t="shared" ref="MSO10" si="4658">MSO9</f>
        <v>0</v>
      </c>
      <c r="MSQ10" s="239">
        <f t="shared" ref="MSQ10" si="4659">MSQ9</f>
        <v>0</v>
      </c>
      <c r="MSS10" s="239">
        <f t="shared" ref="MSS10" si="4660">MSS9</f>
        <v>0</v>
      </c>
      <c r="MSU10" s="239">
        <f t="shared" ref="MSU10" si="4661">MSU9</f>
        <v>0</v>
      </c>
      <c r="MSW10" s="239">
        <f t="shared" ref="MSW10" si="4662">MSW9</f>
        <v>0</v>
      </c>
      <c r="MSY10" s="239">
        <f t="shared" ref="MSY10" si="4663">MSY9</f>
        <v>0</v>
      </c>
      <c r="MTA10" s="239">
        <f t="shared" ref="MTA10" si="4664">MTA9</f>
        <v>0</v>
      </c>
      <c r="MTC10" s="239">
        <f t="shared" ref="MTC10" si="4665">MTC9</f>
        <v>0</v>
      </c>
      <c r="MTE10" s="239">
        <f t="shared" ref="MTE10" si="4666">MTE9</f>
        <v>0</v>
      </c>
      <c r="MTG10" s="239">
        <f t="shared" ref="MTG10" si="4667">MTG9</f>
        <v>0</v>
      </c>
      <c r="MTI10" s="239">
        <f t="shared" ref="MTI10" si="4668">MTI9</f>
        <v>0</v>
      </c>
      <c r="MTK10" s="239">
        <f t="shared" ref="MTK10" si="4669">MTK9</f>
        <v>0</v>
      </c>
      <c r="MTM10" s="239">
        <f t="shared" ref="MTM10" si="4670">MTM9</f>
        <v>0</v>
      </c>
      <c r="MTO10" s="239">
        <f t="shared" ref="MTO10" si="4671">MTO9</f>
        <v>0</v>
      </c>
      <c r="MTQ10" s="239">
        <f t="shared" ref="MTQ10" si="4672">MTQ9</f>
        <v>0</v>
      </c>
      <c r="MTS10" s="239">
        <f t="shared" ref="MTS10" si="4673">MTS9</f>
        <v>0</v>
      </c>
      <c r="MTU10" s="239">
        <f t="shared" ref="MTU10" si="4674">MTU9</f>
        <v>0</v>
      </c>
      <c r="MTW10" s="239">
        <f t="shared" ref="MTW10" si="4675">MTW9</f>
        <v>0</v>
      </c>
      <c r="MTY10" s="239">
        <f t="shared" ref="MTY10" si="4676">MTY9</f>
        <v>0</v>
      </c>
      <c r="MUA10" s="239">
        <f t="shared" ref="MUA10" si="4677">MUA9</f>
        <v>0</v>
      </c>
      <c r="MUC10" s="239">
        <f t="shared" ref="MUC10" si="4678">MUC9</f>
        <v>0</v>
      </c>
      <c r="MUE10" s="239">
        <f t="shared" ref="MUE10" si="4679">MUE9</f>
        <v>0</v>
      </c>
      <c r="MUG10" s="239">
        <f t="shared" ref="MUG10" si="4680">MUG9</f>
        <v>0</v>
      </c>
      <c r="MUI10" s="239">
        <f t="shared" ref="MUI10" si="4681">MUI9</f>
        <v>0</v>
      </c>
      <c r="MUK10" s="239">
        <f t="shared" ref="MUK10" si="4682">MUK9</f>
        <v>0</v>
      </c>
      <c r="MUM10" s="239">
        <f t="shared" ref="MUM10" si="4683">MUM9</f>
        <v>0</v>
      </c>
      <c r="MUO10" s="239">
        <f t="shared" ref="MUO10" si="4684">MUO9</f>
        <v>0</v>
      </c>
      <c r="MUQ10" s="239">
        <f t="shared" ref="MUQ10" si="4685">MUQ9</f>
        <v>0</v>
      </c>
      <c r="MUS10" s="239">
        <f t="shared" ref="MUS10" si="4686">MUS9</f>
        <v>0</v>
      </c>
      <c r="MUU10" s="239">
        <f t="shared" ref="MUU10" si="4687">MUU9</f>
        <v>0</v>
      </c>
      <c r="MUW10" s="239">
        <f t="shared" ref="MUW10" si="4688">MUW9</f>
        <v>0</v>
      </c>
      <c r="MUY10" s="239">
        <f t="shared" ref="MUY10" si="4689">MUY9</f>
        <v>0</v>
      </c>
      <c r="MVA10" s="239">
        <f t="shared" ref="MVA10" si="4690">MVA9</f>
        <v>0</v>
      </c>
      <c r="MVC10" s="239">
        <f t="shared" ref="MVC10" si="4691">MVC9</f>
        <v>0</v>
      </c>
      <c r="MVE10" s="239">
        <f t="shared" ref="MVE10" si="4692">MVE9</f>
        <v>0</v>
      </c>
      <c r="MVG10" s="239">
        <f t="shared" ref="MVG10" si="4693">MVG9</f>
        <v>0</v>
      </c>
      <c r="MVI10" s="239">
        <f t="shared" ref="MVI10" si="4694">MVI9</f>
        <v>0</v>
      </c>
      <c r="MVK10" s="239">
        <f t="shared" ref="MVK10" si="4695">MVK9</f>
        <v>0</v>
      </c>
      <c r="MVM10" s="239">
        <f t="shared" ref="MVM10" si="4696">MVM9</f>
        <v>0</v>
      </c>
      <c r="MVO10" s="239">
        <f t="shared" ref="MVO10" si="4697">MVO9</f>
        <v>0</v>
      </c>
      <c r="MVQ10" s="239">
        <f t="shared" ref="MVQ10" si="4698">MVQ9</f>
        <v>0</v>
      </c>
      <c r="MVS10" s="239">
        <f t="shared" ref="MVS10" si="4699">MVS9</f>
        <v>0</v>
      </c>
      <c r="MVU10" s="239">
        <f t="shared" ref="MVU10" si="4700">MVU9</f>
        <v>0</v>
      </c>
      <c r="MVW10" s="239">
        <f t="shared" ref="MVW10" si="4701">MVW9</f>
        <v>0</v>
      </c>
      <c r="MVY10" s="239">
        <f t="shared" ref="MVY10" si="4702">MVY9</f>
        <v>0</v>
      </c>
      <c r="MWA10" s="239">
        <f t="shared" ref="MWA10" si="4703">MWA9</f>
        <v>0</v>
      </c>
      <c r="MWC10" s="239">
        <f t="shared" ref="MWC10" si="4704">MWC9</f>
        <v>0</v>
      </c>
      <c r="MWE10" s="239">
        <f t="shared" ref="MWE10" si="4705">MWE9</f>
        <v>0</v>
      </c>
      <c r="MWG10" s="239">
        <f t="shared" ref="MWG10" si="4706">MWG9</f>
        <v>0</v>
      </c>
      <c r="MWI10" s="239">
        <f t="shared" ref="MWI10" si="4707">MWI9</f>
        <v>0</v>
      </c>
      <c r="MWK10" s="239">
        <f t="shared" ref="MWK10" si="4708">MWK9</f>
        <v>0</v>
      </c>
      <c r="MWM10" s="239">
        <f t="shared" ref="MWM10" si="4709">MWM9</f>
        <v>0</v>
      </c>
      <c r="MWO10" s="239">
        <f t="shared" ref="MWO10" si="4710">MWO9</f>
        <v>0</v>
      </c>
      <c r="MWQ10" s="239">
        <f t="shared" ref="MWQ10" si="4711">MWQ9</f>
        <v>0</v>
      </c>
      <c r="MWS10" s="239">
        <f t="shared" ref="MWS10" si="4712">MWS9</f>
        <v>0</v>
      </c>
      <c r="MWU10" s="239">
        <f t="shared" ref="MWU10" si="4713">MWU9</f>
        <v>0</v>
      </c>
      <c r="MWW10" s="239">
        <f t="shared" ref="MWW10" si="4714">MWW9</f>
        <v>0</v>
      </c>
      <c r="MWY10" s="239">
        <f t="shared" ref="MWY10" si="4715">MWY9</f>
        <v>0</v>
      </c>
      <c r="MXA10" s="239">
        <f t="shared" ref="MXA10" si="4716">MXA9</f>
        <v>0</v>
      </c>
      <c r="MXC10" s="239">
        <f t="shared" ref="MXC10" si="4717">MXC9</f>
        <v>0</v>
      </c>
      <c r="MXE10" s="239">
        <f t="shared" ref="MXE10" si="4718">MXE9</f>
        <v>0</v>
      </c>
      <c r="MXG10" s="239">
        <f t="shared" ref="MXG10" si="4719">MXG9</f>
        <v>0</v>
      </c>
      <c r="MXI10" s="239">
        <f t="shared" ref="MXI10" si="4720">MXI9</f>
        <v>0</v>
      </c>
      <c r="MXK10" s="239">
        <f t="shared" ref="MXK10" si="4721">MXK9</f>
        <v>0</v>
      </c>
      <c r="MXM10" s="239">
        <f t="shared" ref="MXM10" si="4722">MXM9</f>
        <v>0</v>
      </c>
      <c r="MXO10" s="239">
        <f t="shared" ref="MXO10" si="4723">MXO9</f>
        <v>0</v>
      </c>
      <c r="MXQ10" s="239">
        <f t="shared" ref="MXQ10" si="4724">MXQ9</f>
        <v>0</v>
      </c>
      <c r="MXS10" s="239">
        <f t="shared" ref="MXS10" si="4725">MXS9</f>
        <v>0</v>
      </c>
      <c r="MXU10" s="239">
        <f t="shared" ref="MXU10" si="4726">MXU9</f>
        <v>0</v>
      </c>
      <c r="MXW10" s="239">
        <f t="shared" ref="MXW10" si="4727">MXW9</f>
        <v>0</v>
      </c>
      <c r="MXY10" s="239">
        <f t="shared" ref="MXY10" si="4728">MXY9</f>
        <v>0</v>
      </c>
      <c r="MYA10" s="239">
        <f t="shared" ref="MYA10" si="4729">MYA9</f>
        <v>0</v>
      </c>
      <c r="MYC10" s="239">
        <f t="shared" ref="MYC10" si="4730">MYC9</f>
        <v>0</v>
      </c>
      <c r="MYE10" s="239">
        <f t="shared" ref="MYE10" si="4731">MYE9</f>
        <v>0</v>
      </c>
      <c r="MYG10" s="239">
        <f t="shared" ref="MYG10" si="4732">MYG9</f>
        <v>0</v>
      </c>
      <c r="MYI10" s="239">
        <f t="shared" ref="MYI10" si="4733">MYI9</f>
        <v>0</v>
      </c>
      <c r="MYK10" s="239">
        <f t="shared" ref="MYK10" si="4734">MYK9</f>
        <v>0</v>
      </c>
      <c r="MYM10" s="239">
        <f t="shared" ref="MYM10" si="4735">MYM9</f>
        <v>0</v>
      </c>
      <c r="MYO10" s="239">
        <f t="shared" ref="MYO10" si="4736">MYO9</f>
        <v>0</v>
      </c>
      <c r="MYQ10" s="239">
        <f t="shared" ref="MYQ10" si="4737">MYQ9</f>
        <v>0</v>
      </c>
      <c r="MYS10" s="239">
        <f t="shared" ref="MYS10" si="4738">MYS9</f>
        <v>0</v>
      </c>
      <c r="MYU10" s="239">
        <f t="shared" ref="MYU10" si="4739">MYU9</f>
        <v>0</v>
      </c>
      <c r="MYW10" s="239">
        <f t="shared" ref="MYW10" si="4740">MYW9</f>
        <v>0</v>
      </c>
      <c r="MYY10" s="239">
        <f t="shared" ref="MYY10" si="4741">MYY9</f>
        <v>0</v>
      </c>
      <c r="MZA10" s="239">
        <f t="shared" ref="MZA10" si="4742">MZA9</f>
        <v>0</v>
      </c>
      <c r="MZC10" s="239">
        <f t="shared" ref="MZC10" si="4743">MZC9</f>
        <v>0</v>
      </c>
      <c r="MZE10" s="239">
        <f t="shared" ref="MZE10" si="4744">MZE9</f>
        <v>0</v>
      </c>
      <c r="MZG10" s="239">
        <f t="shared" ref="MZG10" si="4745">MZG9</f>
        <v>0</v>
      </c>
      <c r="MZI10" s="239">
        <f t="shared" ref="MZI10" si="4746">MZI9</f>
        <v>0</v>
      </c>
      <c r="MZK10" s="239">
        <f t="shared" ref="MZK10" si="4747">MZK9</f>
        <v>0</v>
      </c>
      <c r="MZM10" s="239">
        <f t="shared" ref="MZM10" si="4748">MZM9</f>
        <v>0</v>
      </c>
      <c r="MZO10" s="239">
        <f t="shared" ref="MZO10" si="4749">MZO9</f>
        <v>0</v>
      </c>
      <c r="MZQ10" s="239">
        <f t="shared" ref="MZQ10" si="4750">MZQ9</f>
        <v>0</v>
      </c>
      <c r="MZS10" s="239">
        <f t="shared" ref="MZS10" si="4751">MZS9</f>
        <v>0</v>
      </c>
      <c r="MZU10" s="239">
        <f t="shared" ref="MZU10" si="4752">MZU9</f>
        <v>0</v>
      </c>
      <c r="MZW10" s="239">
        <f t="shared" ref="MZW10" si="4753">MZW9</f>
        <v>0</v>
      </c>
      <c r="MZY10" s="239">
        <f t="shared" ref="MZY10" si="4754">MZY9</f>
        <v>0</v>
      </c>
      <c r="NAA10" s="239">
        <f t="shared" ref="NAA10" si="4755">NAA9</f>
        <v>0</v>
      </c>
      <c r="NAC10" s="239">
        <f t="shared" ref="NAC10" si="4756">NAC9</f>
        <v>0</v>
      </c>
      <c r="NAE10" s="239">
        <f t="shared" ref="NAE10" si="4757">NAE9</f>
        <v>0</v>
      </c>
      <c r="NAG10" s="239">
        <f t="shared" ref="NAG10" si="4758">NAG9</f>
        <v>0</v>
      </c>
      <c r="NAI10" s="239">
        <f t="shared" ref="NAI10" si="4759">NAI9</f>
        <v>0</v>
      </c>
      <c r="NAK10" s="239">
        <f t="shared" ref="NAK10" si="4760">NAK9</f>
        <v>0</v>
      </c>
      <c r="NAM10" s="239">
        <f t="shared" ref="NAM10" si="4761">NAM9</f>
        <v>0</v>
      </c>
      <c r="NAO10" s="239">
        <f t="shared" ref="NAO10" si="4762">NAO9</f>
        <v>0</v>
      </c>
      <c r="NAQ10" s="239">
        <f t="shared" ref="NAQ10" si="4763">NAQ9</f>
        <v>0</v>
      </c>
      <c r="NAS10" s="239">
        <f t="shared" ref="NAS10" si="4764">NAS9</f>
        <v>0</v>
      </c>
      <c r="NAU10" s="239">
        <f t="shared" ref="NAU10" si="4765">NAU9</f>
        <v>0</v>
      </c>
      <c r="NAW10" s="239">
        <f t="shared" ref="NAW10" si="4766">NAW9</f>
        <v>0</v>
      </c>
      <c r="NAY10" s="239">
        <f t="shared" ref="NAY10" si="4767">NAY9</f>
        <v>0</v>
      </c>
      <c r="NBA10" s="239">
        <f t="shared" ref="NBA10" si="4768">NBA9</f>
        <v>0</v>
      </c>
      <c r="NBC10" s="239">
        <f t="shared" ref="NBC10" si="4769">NBC9</f>
        <v>0</v>
      </c>
      <c r="NBE10" s="239">
        <f t="shared" ref="NBE10" si="4770">NBE9</f>
        <v>0</v>
      </c>
      <c r="NBG10" s="239">
        <f t="shared" ref="NBG10" si="4771">NBG9</f>
        <v>0</v>
      </c>
      <c r="NBI10" s="239">
        <f t="shared" ref="NBI10" si="4772">NBI9</f>
        <v>0</v>
      </c>
      <c r="NBK10" s="239">
        <f t="shared" ref="NBK10" si="4773">NBK9</f>
        <v>0</v>
      </c>
      <c r="NBM10" s="239">
        <f t="shared" ref="NBM10" si="4774">NBM9</f>
        <v>0</v>
      </c>
      <c r="NBO10" s="239">
        <f t="shared" ref="NBO10" si="4775">NBO9</f>
        <v>0</v>
      </c>
      <c r="NBQ10" s="239">
        <f t="shared" ref="NBQ10" si="4776">NBQ9</f>
        <v>0</v>
      </c>
      <c r="NBS10" s="239">
        <f t="shared" ref="NBS10" si="4777">NBS9</f>
        <v>0</v>
      </c>
      <c r="NBU10" s="239">
        <f t="shared" ref="NBU10" si="4778">NBU9</f>
        <v>0</v>
      </c>
      <c r="NBW10" s="239">
        <f t="shared" ref="NBW10" si="4779">NBW9</f>
        <v>0</v>
      </c>
      <c r="NBY10" s="239">
        <f t="shared" ref="NBY10" si="4780">NBY9</f>
        <v>0</v>
      </c>
      <c r="NCA10" s="239">
        <f t="shared" ref="NCA10" si="4781">NCA9</f>
        <v>0</v>
      </c>
      <c r="NCC10" s="239">
        <f t="shared" ref="NCC10" si="4782">NCC9</f>
        <v>0</v>
      </c>
      <c r="NCE10" s="239">
        <f t="shared" ref="NCE10" si="4783">NCE9</f>
        <v>0</v>
      </c>
      <c r="NCG10" s="239">
        <f t="shared" ref="NCG10" si="4784">NCG9</f>
        <v>0</v>
      </c>
      <c r="NCI10" s="239">
        <f t="shared" ref="NCI10" si="4785">NCI9</f>
        <v>0</v>
      </c>
      <c r="NCK10" s="239">
        <f t="shared" ref="NCK10" si="4786">NCK9</f>
        <v>0</v>
      </c>
      <c r="NCM10" s="239">
        <f t="shared" ref="NCM10" si="4787">NCM9</f>
        <v>0</v>
      </c>
      <c r="NCO10" s="239">
        <f t="shared" ref="NCO10" si="4788">NCO9</f>
        <v>0</v>
      </c>
      <c r="NCQ10" s="239">
        <f t="shared" ref="NCQ10" si="4789">NCQ9</f>
        <v>0</v>
      </c>
      <c r="NCS10" s="239">
        <f t="shared" ref="NCS10" si="4790">NCS9</f>
        <v>0</v>
      </c>
      <c r="NCU10" s="239">
        <f t="shared" ref="NCU10" si="4791">NCU9</f>
        <v>0</v>
      </c>
      <c r="NCW10" s="239">
        <f t="shared" ref="NCW10" si="4792">NCW9</f>
        <v>0</v>
      </c>
      <c r="NCY10" s="239">
        <f t="shared" ref="NCY10" si="4793">NCY9</f>
        <v>0</v>
      </c>
      <c r="NDA10" s="239">
        <f t="shared" ref="NDA10" si="4794">NDA9</f>
        <v>0</v>
      </c>
      <c r="NDC10" s="239">
        <f t="shared" ref="NDC10" si="4795">NDC9</f>
        <v>0</v>
      </c>
      <c r="NDE10" s="239">
        <f t="shared" ref="NDE10" si="4796">NDE9</f>
        <v>0</v>
      </c>
      <c r="NDG10" s="239">
        <f t="shared" ref="NDG10" si="4797">NDG9</f>
        <v>0</v>
      </c>
      <c r="NDI10" s="239">
        <f t="shared" ref="NDI10" si="4798">NDI9</f>
        <v>0</v>
      </c>
      <c r="NDK10" s="239">
        <f t="shared" ref="NDK10" si="4799">NDK9</f>
        <v>0</v>
      </c>
      <c r="NDM10" s="239">
        <f t="shared" ref="NDM10" si="4800">NDM9</f>
        <v>0</v>
      </c>
      <c r="NDO10" s="239">
        <f t="shared" ref="NDO10" si="4801">NDO9</f>
        <v>0</v>
      </c>
      <c r="NDQ10" s="239">
        <f t="shared" ref="NDQ10" si="4802">NDQ9</f>
        <v>0</v>
      </c>
      <c r="NDS10" s="239">
        <f t="shared" ref="NDS10" si="4803">NDS9</f>
        <v>0</v>
      </c>
      <c r="NDU10" s="239">
        <f t="shared" ref="NDU10" si="4804">NDU9</f>
        <v>0</v>
      </c>
      <c r="NDW10" s="239">
        <f t="shared" ref="NDW10" si="4805">NDW9</f>
        <v>0</v>
      </c>
      <c r="NDY10" s="239">
        <f t="shared" ref="NDY10" si="4806">NDY9</f>
        <v>0</v>
      </c>
      <c r="NEA10" s="239">
        <f t="shared" ref="NEA10" si="4807">NEA9</f>
        <v>0</v>
      </c>
      <c r="NEC10" s="239">
        <f t="shared" ref="NEC10" si="4808">NEC9</f>
        <v>0</v>
      </c>
      <c r="NEE10" s="239">
        <f t="shared" ref="NEE10" si="4809">NEE9</f>
        <v>0</v>
      </c>
      <c r="NEG10" s="239">
        <f t="shared" ref="NEG10" si="4810">NEG9</f>
        <v>0</v>
      </c>
      <c r="NEI10" s="239">
        <f t="shared" ref="NEI10" si="4811">NEI9</f>
        <v>0</v>
      </c>
      <c r="NEK10" s="239">
        <f t="shared" ref="NEK10" si="4812">NEK9</f>
        <v>0</v>
      </c>
      <c r="NEM10" s="239">
        <f t="shared" ref="NEM10" si="4813">NEM9</f>
        <v>0</v>
      </c>
      <c r="NEO10" s="239">
        <f t="shared" ref="NEO10" si="4814">NEO9</f>
        <v>0</v>
      </c>
      <c r="NEQ10" s="239">
        <f t="shared" ref="NEQ10" si="4815">NEQ9</f>
        <v>0</v>
      </c>
      <c r="NES10" s="239">
        <f t="shared" ref="NES10" si="4816">NES9</f>
        <v>0</v>
      </c>
      <c r="NEU10" s="239">
        <f t="shared" ref="NEU10" si="4817">NEU9</f>
        <v>0</v>
      </c>
      <c r="NEW10" s="239">
        <f t="shared" ref="NEW10" si="4818">NEW9</f>
        <v>0</v>
      </c>
      <c r="NEY10" s="239">
        <f t="shared" ref="NEY10" si="4819">NEY9</f>
        <v>0</v>
      </c>
      <c r="NFA10" s="239">
        <f t="shared" ref="NFA10" si="4820">NFA9</f>
        <v>0</v>
      </c>
      <c r="NFC10" s="239">
        <f t="shared" ref="NFC10" si="4821">NFC9</f>
        <v>0</v>
      </c>
      <c r="NFE10" s="239">
        <f t="shared" ref="NFE10" si="4822">NFE9</f>
        <v>0</v>
      </c>
      <c r="NFG10" s="239">
        <f t="shared" ref="NFG10" si="4823">NFG9</f>
        <v>0</v>
      </c>
      <c r="NFI10" s="239">
        <f t="shared" ref="NFI10" si="4824">NFI9</f>
        <v>0</v>
      </c>
      <c r="NFK10" s="239">
        <f t="shared" ref="NFK10" si="4825">NFK9</f>
        <v>0</v>
      </c>
      <c r="NFM10" s="239">
        <f t="shared" ref="NFM10" si="4826">NFM9</f>
        <v>0</v>
      </c>
      <c r="NFO10" s="239">
        <f t="shared" ref="NFO10" si="4827">NFO9</f>
        <v>0</v>
      </c>
      <c r="NFQ10" s="239">
        <f t="shared" ref="NFQ10" si="4828">NFQ9</f>
        <v>0</v>
      </c>
      <c r="NFS10" s="239">
        <f t="shared" ref="NFS10" si="4829">NFS9</f>
        <v>0</v>
      </c>
      <c r="NFU10" s="239">
        <f t="shared" ref="NFU10" si="4830">NFU9</f>
        <v>0</v>
      </c>
      <c r="NFW10" s="239">
        <f t="shared" ref="NFW10" si="4831">NFW9</f>
        <v>0</v>
      </c>
      <c r="NFY10" s="239">
        <f t="shared" ref="NFY10" si="4832">NFY9</f>
        <v>0</v>
      </c>
      <c r="NGA10" s="239">
        <f t="shared" ref="NGA10" si="4833">NGA9</f>
        <v>0</v>
      </c>
      <c r="NGC10" s="239">
        <f t="shared" ref="NGC10" si="4834">NGC9</f>
        <v>0</v>
      </c>
      <c r="NGE10" s="239">
        <f t="shared" ref="NGE10" si="4835">NGE9</f>
        <v>0</v>
      </c>
      <c r="NGG10" s="239">
        <f t="shared" ref="NGG10" si="4836">NGG9</f>
        <v>0</v>
      </c>
      <c r="NGI10" s="239">
        <f t="shared" ref="NGI10" si="4837">NGI9</f>
        <v>0</v>
      </c>
      <c r="NGK10" s="239">
        <f t="shared" ref="NGK10" si="4838">NGK9</f>
        <v>0</v>
      </c>
      <c r="NGM10" s="239">
        <f t="shared" ref="NGM10" si="4839">NGM9</f>
        <v>0</v>
      </c>
      <c r="NGO10" s="239">
        <f t="shared" ref="NGO10" si="4840">NGO9</f>
        <v>0</v>
      </c>
      <c r="NGQ10" s="239">
        <f t="shared" ref="NGQ10" si="4841">NGQ9</f>
        <v>0</v>
      </c>
      <c r="NGS10" s="239">
        <f t="shared" ref="NGS10" si="4842">NGS9</f>
        <v>0</v>
      </c>
      <c r="NGU10" s="239">
        <f t="shared" ref="NGU10" si="4843">NGU9</f>
        <v>0</v>
      </c>
      <c r="NGW10" s="239">
        <f t="shared" ref="NGW10" si="4844">NGW9</f>
        <v>0</v>
      </c>
      <c r="NGY10" s="239">
        <f t="shared" ref="NGY10" si="4845">NGY9</f>
        <v>0</v>
      </c>
      <c r="NHA10" s="239">
        <f t="shared" ref="NHA10" si="4846">NHA9</f>
        <v>0</v>
      </c>
      <c r="NHC10" s="239">
        <f t="shared" ref="NHC10" si="4847">NHC9</f>
        <v>0</v>
      </c>
      <c r="NHE10" s="239">
        <f t="shared" ref="NHE10" si="4848">NHE9</f>
        <v>0</v>
      </c>
      <c r="NHG10" s="239">
        <f t="shared" ref="NHG10" si="4849">NHG9</f>
        <v>0</v>
      </c>
      <c r="NHI10" s="239">
        <f t="shared" ref="NHI10" si="4850">NHI9</f>
        <v>0</v>
      </c>
      <c r="NHK10" s="239">
        <f t="shared" ref="NHK10" si="4851">NHK9</f>
        <v>0</v>
      </c>
      <c r="NHM10" s="239">
        <f t="shared" ref="NHM10" si="4852">NHM9</f>
        <v>0</v>
      </c>
      <c r="NHO10" s="239">
        <f t="shared" ref="NHO10" si="4853">NHO9</f>
        <v>0</v>
      </c>
      <c r="NHQ10" s="239">
        <f t="shared" ref="NHQ10" si="4854">NHQ9</f>
        <v>0</v>
      </c>
      <c r="NHS10" s="239">
        <f t="shared" ref="NHS10" si="4855">NHS9</f>
        <v>0</v>
      </c>
      <c r="NHU10" s="239">
        <f t="shared" ref="NHU10" si="4856">NHU9</f>
        <v>0</v>
      </c>
      <c r="NHW10" s="239">
        <f t="shared" ref="NHW10" si="4857">NHW9</f>
        <v>0</v>
      </c>
      <c r="NHY10" s="239">
        <f t="shared" ref="NHY10" si="4858">NHY9</f>
        <v>0</v>
      </c>
      <c r="NIA10" s="239">
        <f t="shared" ref="NIA10" si="4859">NIA9</f>
        <v>0</v>
      </c>
      <c r="NIC10" s="239">
        <f t="shared" ref="NIC10" si="4860">NIC9</f>
        <v>0</v>
      </c>
      <c r="NIE10" s="239">
        <f t="shared" ref="NIE10" si="4861">NIE9</f>
        <v>0</v>
      </c>
      <c r="NIG10" s="239">
        <f t="shared" ref="NIG10" si="4862">NIG9</f>
        <v>0</v>
      </c>
      <c r="NII10" s="239">
        <f t="shared" ref="NII10" si="4863">NII9</f>
        <v>0</v>
      </c>
      <c r="NIK10" s="239">
        <f t="shared" ref="NIK10" si="4864">NIK9</f>
        <v>0</v>
      </c>
      <c r="NIM10" s="239">
        <f t="shared" ref="NIM10" si="4865">NIM9</f>
        <v>0</v>
      </c>
      <c r="NIO10" s="239">
        <f t="shared" ref="NIO10" si="4866">NIO9</f>
        <v>0</v>
      </c>
      <c r="NIQ10" s="239">
        <f t="shared" ref="NIQ10" si="4867">NIQ9</f>
        <v>0</v>
      </c>
      <c r="NIS10" s="239">
        <f t="shared" ref="NIS10" si="4868">NIS9</f>
        <v>0</v>
      </c>
      <c r="NIU10" s="239">
        <f t="shared" ref="NIU10" si="4869">NIU9</f>
        <v>0</v>
      </c>
      <c r="NIW10" s="239">
        <f t="shared" ref="NIW10" si="4870">NIW9</f>
        <v>0</v>
      </c>
      <c r="NIY10" s="239">
        <f t="shared" ref="NIY10" si="4871">NIY9</f>
        <v>0</v>
      </c>
      <c r="NJA10" s="239">
        <f t="shared" ref="NJA10" si="4872">NJA9</f>
        <v>0</v>
      </c>
      <c r="NJC10" s="239">
        <f t="shared" ref="NJC10" si="4873">NJC9</f>
        <v>0</v>
      </c>
      <c r="NJE10" s="239">
        <f t="shared" ref="NJE10" si="4874">NJE9</f>
        <v>0</v>
      </c>
      <c r="NJG10" s="239">
        <f t="shared" ref="NJG10" si="4875">NJG9</f>
        <v>0</v>
      </c>
      <c r="NJI10" s="239">
        <f t="shared" ref="NJI10" si="4876">NJI9</f>
        <v>0</v>
      </c>
      <c r="NJK10" s="239">
        <f t="shared" ref="NJK10" si="4877">NJK9</f>
        <v>0</v>
      </c>
      <c r="NJM10" s="239">
        <f t="shared" ref="NJM10" si="4878">NJM9</f>
        <v>0</v>
      </c>
      <c r="NJO10" s="239">
        <f t="shared" ref="NJO10" si="4879">NJO9</f>
        <v>0</v>
      </c>
      <c r="NJQ10" s="239">
        <f t="shared" ref="NJQ10" si="4880">NJQ9</f>
        <v>0</v>
      </c>
      <c r="NJS10" s="239">
        <f t="shared" ref="NJS10" si="4881">NJS9</f>
        <v>0</v>
      </c>
      <c r="NJU10" s="239">
        <f t="shared" ref="NJU10" si="4882">NJU9</f>
        <v>0</v>
      </c>
      <c r="NJW10" s="239">
        <f t="shared" ref="NJW10" si="4883">NJW9</f>
        <v>0</v>
      </c>
      <c r="NJY10" s="239">
        <f t="shared" ref="NJY10" si="4884">NJY9</f>
        <v>0</v>
      </c>
      <c r="NKA10" s="239">
        <f t="shared" ref="NKA10" si="4885">NKA9</f>
        <v>0</v>
      </c>
      <c r="NKC10" s="239">
        <f t="shared" ref="NKC10" si="4886">NKC9</f>
        <v>0</v>
      </c>
      <c r="NKE10" s="239">
        <f t="shared" ref="NKE10" si="4887">NKE9</f>
        <v>0</v>
      </c>
      <c r="NKG10" s="239">
        <f t="shared" ref="NKG10" si="4888">NKG9</f>
        <v>0</v>
      </c>
      <c r="NKI10" s="239">
        <f t="shared" ref="NKI10" si="4889">NKI9</f>
        <v>0</v>
      </c>
      <c r="NKK10" s="239">
        <f t="shared" ref="NKK10" si="4890">NKK9</f>
        <v>0</v>
      </c>
      <c r="NKM10" s="239">
        <f t="shared" ref="NKM10" si="4891">NKM9</f>
        <v>0</v>
      </c>
      <c r="NKO10" s="239">
        <f t="shared" ref="NKO10" si="4892">NKO9</f>
        <v>0</v>
      </c>
      <c r="NKQ10" s="239">
        <f t="shared" ref="NKQ10" si="4893">NKQ9</f>
        <v>0</v>
      </c>
      <c r="NKS10" s="239">
        <f t="shared" ref="NKS10" si="4894">NKS9</f>
        <v>0</v>
      </c>
      <c r="NKU10" s="239">
        <f t="shared" ref="NKU10" si="4895">NKU9</f>
        <v>0</v>
      </c>
      <c r="NKW10" s="239">
        <f t="shared" ref="NKW10" si="4896">NKW9</f>
        <v>0</v>
      </c>
      <c r="NKY10" s="239">
        <f t="shared" ref="NKY10" si="4897">NKY9</f>
        <v>0</v>
      </c>
      <c r="NLA10" s="239">
        <f t="shared" ref="NLA10" si="4898">NLA9</f>
        <v>0</v>
      </c>
      <c r="NLC10" s="239">
        <f t="shared" ref="NLC10" si="4899">NLC9</f>
        <v>0</v>
      </c>
      <c r="NLE10" s="239">
        <f t="shared" ref="NLE10" si="4900">NLE9</f>
        <v>0</v>
      </c>
      <c r="NLG10" s="239">
        <f t="shared" ref="NLG10" si="4901">NLG9</f>
        <v>0</v>
      </c>
      <c r="NLI10" s="239">
        <f t="shared" ref="NLI10" si="4902">NLI9</f>
        <v>0</v>
      </c>
      <c r="NLK10" s="239">
        <f t="shared" ref="NLK10" si="4903">NLK9</f>
        <v>0</v>
      </c>
      <c r="NLM10" s="239">
        <f t="shared" ref="NLM10" si="4904">NLM9</f>
        <v>0</v>
      </c>
      <c r="NLO10" s="239">
        <f t="shared" ref="NLO10" si="4905">NLO9</f>
        <v>0</v>
      </c>
      <c r="NLQ10" s="239">
        <f t="shared" ref="NLQ10" si="4906">NLQ9</f>
        <v>0</v>
      </c>
      <c r="NLS10" s="239">
        <f t="shared" ref="NLS10" si="4907">NLS9</f>
        <v>0</v>
      </c>
      <c r="NLU10" s="239">
        <f t="shared" ref="NLU10" si="4908">NLU9</f>
        <v>0</v>
      </c>
      <c r="NLW10" s="239">
        <f t="shared" ref="NLW10" si="4909">NLW9</f>
        <v>0</v>
      </c>
      <c r="NLY10" s="239">
        <f t="shared" ref="NLY10" si="4910">NLY9</f>
        <v>0</v>
      </c>
      <c r="NMA10" s="239">
        <f t="shared" ref="NMA10" si="4911">NMA9</f>
        <v>0</v>
      </c>
      <c r="NMC10" s="239">
        <f t="shared" ref="NMC10" si="4912">NMC9</f>
        <v>0</v>
      </c>
      <c r="NME10" s="239">
        <f t="shared" ref="NME10" si="4913">NME9</f>
        <v>0</v>
      </c>
      <c r="NMG10" s="239">
        <f t="shared" ref="NMG10" si="4914">NMG9</f>
        <v>0</v>
      </c>
      <c r="NMI10" s="239">
        <f t="shared" ref="NMI10" si="4915">NMI9</f>
        <v>0</v>
      </c>
      <c r="NMK10" s="239">
        <f t="shared" ref="NMK10" si="4916">NMK9</f>
        <v>0</v>
      </c>
      <c r="NMM10" s="239">
        <f t="shared" ref="NMM10" si="4917">NMM9</f>
        <v>0</v>
      </c>
      <c r="NMO10" s="239">
        <f t="shared" ref="NMO10" si="4918">NMO9</f>
        <v>0</v>
      </c>
      <c r="NMQ10" s="239">
        <f t="shared" ref="NMQ10" si="4919">NMQ9</f>
        <v>0</v>
      </c>
      <c r="NMS10" s="239">
        <f t="shared" ref="NMS10" si="4920">NMS9</f>
        <v>0</v>
      </c>
      <c r="NMU10" s="239">
        <f t="shared" ref="NMU10" si="4921">NMU9</f>
        <v>0</v>
      </c>
      <c r="NMW10" s="239">
        <f t="shared" ref="NMW10" si="4922">NMW9</f>
        <v>0</v>
      </c>
      <c r="NMY10" s="239">
        <f t="shared" ref="NMY10" si="4923">NMY9</f>
        <v>0</v>
      </c>
      <c r="NNA10" s="239">
        <f t="shared" ref="NNA10" si="4924">NNA9</f>
        <v>0</v>
      </c>
      <c r="NNC10" s="239">
        <f t="shared" ref="NNC10" si="4925">NNC9</f>
        <v>0</v>
      </c>
      <c r="NNE10" s="239">
        <f t="shared" ref="NNE10" si="4926">NNE9</f>
        <v>0</v>
      </c>
      <c r="NNG10" s="239">
        <f t="shared" ref="NNG10" si="4927">NNG9</f>
        <v>0</v>
      </c>
      <c r="NNI10" s="239">
        <f t="shared" ref="NNI10" si="4928">NNI9</f>
        <v>0</v>
      </c>
      <c r="NNK10" s="239">
        <f t="shared" ref="NNK10" si="4929">NNK9</f>
        <v>0</v>
      </c>
      <c r="NNM10" s="239">
        <f t="shared" ref="NNM10" si="4930">NNM9</f>
        <v>0</v>
      </c>
      <c r="NNO10" s="239">
        <f t="shared" ref="NNO10" si="4931">NNO9</f>
        <v>0</v>
      </c>
      <c r="NNQ10" s="239">
        <f t="shared" ref="NNQ10" si="4932">NNQ9</f>
        <v>0</v>
      </c>
      <c r="NNS10" s="239">
        <f t="shared" ref="NNS10" si="4933">NNS9</f>
        <v>0</v>
      </c>
      <c r="NNU10" s="239">
        <f t="shared" ref="NNU10" si="4934">NNU9</f>
        <v>0</v>
      </c>
      <c r="NNW10" s="239">
        <f t="shared" ref="NNW10" si="4935">NNW9</f>
        <v>0</v>
      </c>
      <c r="NNY10" s="239">
        <f t="shared" ref="NNY10" si="4936">NNY9</f>
        <v>0</v>
      </c>
      <c r="NOA10" s="239">
        <f t="shared" ref="NOA10" si="4937">NOA9</f>
        <v>0</v>
      </c>
      <c r="NOC10" s="239">
        <f t="shared" ref="NOC10" si="4938">NOC9</f>
        <v>0</v>
      </c>
      <c r="NOE10" s="239">
        <f t="shared" ref="NOE10" si="4939">NOE9</f>
        <v>0</v>
      </c>
      <c r="NOG10" s="239">
        <f t="shared" ref="NOG10" si="4940">NOG9</f>
        <v>0</v>
      </c>
      <c r="NOI10" s="239">
        <f t="shared" ref="NOI10" si="4941">NOI9</f>
        <v>0</v>
      </c>
      <c r="NOK10" s="239">
        <f t="shared" ref="NOK10" si="4942">NOK9</f>
        <v>0</v>
      </c>
      <c r="NOM10" s="239">
        <f t="shared" ref="NOM10" si="4943">NOM9</f>
        <v>0</v>
      </c>
      <c r="NOO10" s="239">
        <f t="shared" ref="NOO10" si="4944">NOO9</f>
        <v>0</v>
      </c>
      <c r="NOQ10" s="239">
        <f t="shared" ref="NOQ10" si="4945">NOQ9</f>
        <v>0</v>
      </c>
      <c r="NOS10" s="239">
        <f t="shared" ref="NOS10" si="4946">NOS9</f>
        <v>0</v>
      </c>
      <c r="NOU10" s="239">
        <f t="shared" ref="NOU10" si="4947">NOU9</f>
        <v>0</v>
      </c>
      <c r="NOW10" s="239">
        <f t="shared" ref="NOW10" si="4948">NOW9</f>
        <v>0</v>
      </c>
      <c r="NOY10" s="239">
        <f t="shared" ref="NOY10" si="4949">NOY9</f>
        <v>0</v>
      </c>
      <c r="NPA10" s="239">
        <f t="shared" ref="NPA10" si="4950">NPA9</f>
        <v>0</v>
      </c>
      <c r="NPC10" s="239">
        <f t="shared" ref="NPC10" si="4951">NPC9</f>
        <v>0</v>
      </c>
      <c r="NPE10" s="239">
        <f t="shared" ref="NPE10" si="4952">NPE9</f>
        <v>0</v>
      </c>
      <c r="NPG10" s="239">
        <f t="shared" ref="NPG10" si="4953">NPG9</f>
        <v>0</v>
      </c>
      <c r="NPI10" s="239">
        <f t="shared" ref="NPI10" si="4954">NPI9</f>
        <v>0</v>
      </c>
      <c r="NPK10" s="239">
        <f t="shared" ref="NPK10" si="4955">NPK9</f>
        <v>0</v>
      </c>
      <c r="NPM10" s="239">
        <f t="shared" ref="NPM10" si="4956">NPM9</f>
        <v>0</v>
      </c>
      <c r="NPO10" s="239">
        <f t="shared" ref="NPO10" si="4957">NPO9</f>
        <v>0</v>
      </c>
      <c r="NPQ10" s="239">
        <f t="shared" ref="NPQ10" si="4958">NPQ9</f>
        <v>0</v>
      </c>
      <c r="NPS10" s="239">
        <f t="shared" ref="NPS10" si="4959">NPS9</f>
        <v>0</v>
      </c>
      <c r="NPU10" s="239">
        <f t="shared" ref="NPU10" si="4960">NPU9</f>
        <v>0</v>
      </c>
      <c r="NPW10" s="239">
        <f t="shared" ref="NPW10" si="4961">NPW9</f>
        <v>0</v>
      </c>
      <c r="NPY10" s="239">
        <f t="shared" ref="NPY10" si="4962">NPY9</f>
        <v>0</v>
      </c>
      <c r="NQA10" s="239">
        <f t="shared" ref="NQA10" si="4963">NQA9</f>
        <v>0</v>
      </c>
      <c r="NQC10" s="239">
        <f t="shared" ref="NQC10" si="4964">NQC9</f>
        <v>0</v>
      </c>
      <c r="NQE10" s="239">
        <f t="shared" ref="NQE10" si="4965">NQE9</f>
        <v>0</v>
      </c>
      <c r="NQG10" s="239">
        <f t="shared" ref="NQG10" si="4966">NQG9</f>
        <v>0</v>
      </c>
      <c r="NQI10" s="239">
        <f t="shared" ref="NQI10" si="4967">NQI9</f>
        <v>0</v>
      </c>
      <c r="NQK10" s="239">
        <f t="shared" ref="NQK10" si="4968">NQK9</f>
        <v>0</v>
      </c>
      <c r="NQM10" s="239">
        <f t="shared" ref="NQM10" si="4969">NQM9</f>
        <v>0</v>
      </c>
      <c r="NQO10" s="239">
        <f t="shared" ref="NQO10" si="4970">NQO9</f>
        <v>0</v>
      </c>
      <c r="NQQ10" s="239">
        <f t="shared" ref="NQQ10" si="4971">NQQ9</f>
        <v>0</v>
      </c>
      <c r="NQS10" s="239">
        <f t="shared" ref="NQS10" si="4972">NQS9</f>
        <v>0</v>
      </c>
      <c r="NQU10" s="239">
        <f t="shared" ref="NQU10" si="4973">NQU9</f>
        <v>0</v>
      </c>
      <c r="NQW10" s="239">
        <f t="shared" ref="NQW10" si="4974">NQW9</f>
        <v>0</v>
      </c>
      <c r="NQY10" s="239">
        <f t="shared" ref="NQY10" si="4975">NQY9</f>
        <v>0</v>
      </c>
      <c r="NRA10" s="239">
        <f t="shared" ref="NRA10" si="4976">NRA9</f>
        <v>0</v>
      </c>
      <c r="NRC10" s="239">
        <f t="shared" ref="NRC10" si="4977">NRC9</f>
        <v>0</v>
      </c>
      <c r="NRE10" s="239">
        <f t="shared" ref="NRE10" si="4978">NRE9</f>
        <v>0</v>
      </c>
      <c r="NRG10" s="239">
        <f t="shared" ref="NRG10" si="4979">NRG9</f>
        <v>0</v>
      </c>
      <c r="NRI10" s="239">
        <f t="shared" ref="NRI10" si="4980">NRI9</f>
        <v>0</v>
      </c>
      <c r="NRK10" s="239">
        <f t="shared" ref="NRK10" si="4981">NRK9</f>
        <v>0</v>
      </c>
      <c r="NRM10" s="239">
        <f t="shared" ref="NRM10" si="4982">NRM9</f>
        <v>0</v>
      </c>
      <c r="NRO10" s="239">
        <f t="shared" ref="NRO10" si="4983">NRO9</f>
        <v>0</v>
      </c>
      <c r="NRQ10" s="239">
        <f t="shared" ref="NRQ10" si="4984">NRQ9</f>
        <v>0</v>
      </c>
      <c r="NRS10" s="239">
        <f t="shared" ref="NRS10" si="4985">NRS9</f>
        <v>0</v>
      </c>
      <c r="NRU10" s="239">
        <f t="shared" ref="NRU10" si="4986">NRU9</f>
        <v>0</v>
      </c>
      <c r="NRW10" s="239">
        <f t="shared" ref="NRW10" si="4987">NRW9</f>
        <v>0</v>
      </c>
      <c r="NRY10" s="239">
        <f t="shared" ref="NRY10" si="4988">NRY9</f>
        <v>0</v>
      </c>
      <c r="NSA10" s="239">
        <f t="shared" ref="NSA10" si="4989">NSA9</f>
        <v>0</v>
      </c>
      <c r="NSC10" s="239">
        <f t="shared" ref="NSC10" si="4990">NSC9</f>
        <v>0</v>
      </c>
      <c r="NSE10" s="239">
        <f t="shared" ref="NSE10" si="4991">NSE9</f>
        <v>0</v>
      </c>
      <c r="NSG10" s="239">
        <f t="shared" ref="NSG10" si="4992">NSG9</f>
        <v>0</v>
      </c>
      <c r="NSI10" s="239">
        <f t="shared" ref="NSI10" si="4993">NSI9</f>
        <v>0</v>
      </c>
      <c r="NSK10" s="239">
        <f t="shared" ref="NSK10" si="4994">NSK9</f>
        <v>0</v>
      </c>
      <c r="NSM10" s="239">
        <f t="shared" ref="NSM10" si="4995">NSM9</f>
        <v>0</v>
      </c>
      <c r="NSO10" s="239">
        <f t="shared" ref="NSO10" si="4996">NSO9</f>
        <v>0</v>
      </c>
      <c r="NSQ10" s="239">
        <f t="shared" ref="NSQ10" si="4997">NSQ9</f>
        <v>0</v>
      </c>
      <c r="NSS10" s="239">
        <f t="shared" ref="NSS10" si="4998">NSS9</f>
        <v>0</v>
      </c>
      <c r="NSU10" s="239">
        <f t="shared" ref="NSU10" si="4999">NSU9</f>
        <v>0</v>
      </c>
      <c r="NSW10" s="239">
        <f t="shared" ref="NSW10" si="5000">NSW9</f>
        <v>0</v>
      </c>
      <c r="NSY10" s="239">
        <f t="shared" ref="NSY10" si="5001">NSY9</f>
        <v>0</v>
      </c>
      <c r="NTA10" s="239">
        <f t="shared" ref="NTA10" si="5002">NTA9</f>
        <v>0</v>
      </c>
      <c r="NTC10" s="239">
        <f t="shared" ref="NTC10" si="5003">NTC9</f>
        <v>0</v>
      </c>
      <c r="NTE10" s="239">
        <f t="shared" ref="NTE10" si="5004">NTE9</f>
        <v>0</v>
      </c>
      <c r="NTG10" s="239">
        <f t="shared" ref="NTG10" si="5005">NTG9</f>
        <v>0</v>
      </c>
      <c r="NTI10" s="239">
        <f t="shared" ref="NTI10" si="5006">NTI9</f>
        <v>0</v>
      </c>
      <c r="NTK10" s="239">
        <f t="shared" ref="NTK10" si="5007">NTK9</f>
        <v>0</v>
      </c>
      <c r="NTM10" s="239">
        <f t="shared" ref="NTM10" si="5008">NTM9</f>
        <v>0</v>
      </c>
      <c r="NTO10" s="239">
        <f t="shared" ref="NTO10" si="5009">NTO9</f>
        <v>0</v>
      </c>
      <c r="NTQ10" s="239">
        <f t="shared" ref="NTQ10" si="5010">NTQ9</f>
        <v>0</v>
      </c>
      <c r="NTS10" s="239">
        <f t="shared" ref="NTS10" si="5011">NTS9</f>
        <v>0</v>
      </c>
      <c r="NTU10" s="239">
        <f t="shared" ref="NTU10" si="5012">NTU9</f>
        <v>0</v>
      </c>
      <c r="NTW10" s="239">
        <f t="shared" ref="NTW10" si="5013">NTW9</f>
        <v>0</v>
      </c>
      <c r="NTY10" s="239">
        <f t="shared" ref="NTY10" si="5014">NTY9</f>
        <v>0</v>
      </c>
      <c r="NUA10" s="239">
        <f t="shared" ref="NUA10" si="5015">NUA9</f>
        <v>0</v>
      </c>
      <c r="NUC10" s="239">
        <f t="shared" ref="NUC10" si="5016">NUC9</f>
        <v>0</v>
      </c>
      <c r="NUE10" s="239">
        <f t="shared" ref="NUE10" si="5017">NUE9</f>
        <v>0</v>
      </c>
      <c r="NUG10" s="239">
        <f t="shared" ref="NUG10" si="5018">NUG9</f>
        <v>0</v>
      </c>
      <c r="NUI10" s="239">
        <f t="shared" ref="NUI10" si="5019">NUI9</f>
        <v>0</v>
      </c>
      <c r="NUK10" s="239">
        <f t="shared" ref="NUK10" si="5020">NUK9</f>
        <v>0</v>
      </c>
      <c r="NUM10" s="239">
        <f t="shared" ref="NUM10" si="5021">NUM9</f>
        <v>0</v>
      </c>
      <c r="NUO10" s="239">
        <f t="shared" ref="NUO10" si="5022">NUO9</f>
        <v>0</v>
      </c>
      <c r="NUQ10" s="239">
        <f t="shared" ref="NUQ10" si="5023">NUQ9</f>
        <v>0</v>
      </c>
      <c r="NUS10" s="239">
        <f t="shared" ref="NUS10" si="5024">NUS9</f>
        <v>0</v>
      </c>
      <c r="NUU10" s="239">
        <f t="shared" ref="NUU10" si="5025">NUU9</f>
        <v>0</v>
      </c>
      <c r="NUW10" s="239">
        <f t="shared" ref="NUW10" si="5026">NUW9</f>
        <v>0</v>
      </c>
      <c r="NUY10" s="239">
        <f t="shared" ref="NUY10" si="5027">NUY9</f>
        <v>0</v>
      </c>
      <c r="NVA10" s="239">
        <f t="shared" ref="NVA10" si="5028">NVA9</f>
        <v>0</v>
      </c>
      <c r="NVC10" s="239">
        <f t="shared" ref="NVC10" si="5029">NVC9</f>
        <v>0</v>
      </c>
      <c r="NVE10" s="239">
        <f t="shared" ref="NVE10" si="5030">NVE9</f>
        <v>0</v>
      </c>
      <c r="NVG10" s="239">
        <f t="shared" ref="NVG10" si="5031">NVG9</f>
        <v>0</v>
      </c>
      <c r="NVI10" s="239">
        <f t="shared" ref="NVI10" si="5032">NVI9</f>
        <v>0</v>
      </c>
      <c r="NVK10" s="239">
        <f t="shared" ref="NVK10" si="5033">NVK9</f>
        <v>0</v>
      </c>
      <c r="NVM10" s="239">
        <f t="shared" ref="NVM10" si="5034">NVM9</f>
        <v>0</v>
      </c>
      <c r="NVO10" s="239">
        <f t="shared" ref="NVO10" si="5035">NVO9</f>
        <v>0</v>
      </c>
      <c r="NVQ10" s="239">
        <f t="shared" ref="NVQ10" si="5036">NVQ9</f>
        <v>0</v>
      </c>
      <c r="NVS10" s="239">
        <f t="shared" ref="NVS10" si="5037">NVS9</f>
        <v>0</v>
      </c>
      <c r="NVU10" s="239">
        <f t="shared" ref="NVU10" si="5038">NVU9</f>
        <v>0</v>
      </c>
      <c r="NVW10" s="239">
        <f t="shared" ref="NVW10" si="5039">NVW9</f>
        <v>0</v>
      </c>
      <c r="NVY10" s="239">
        <f t="shared" ref="NVY10" si="5040">NVY9</f>
        <v>0</v>
      </c>
      <c r="NWA10" s="239">
        <f t="shared" ref="NWA10" si="5041">NWA9</f>
        <v>0</v>
      </c>
      <c r="NWC10" s="239">
        <f t="shared" ref="NWC10" si="5042">NWC9</f>
        <v>0</v>
      </c>
      <c r="NWE10" s="239">
        <f t="shared" ref="NWE10" si="5043">NWE9</f>
        <v>0</v>
      </c>
      <c r="NWG10" s="239">
        <f t="shared" ref="NWG10" si="5044">NWG9</f>
        <v>0</v>
      </c>
      <c r="NWI10" s="239">
        <f t="shared" ref="NWI10" si="5045">NWI9</f>
        <v>0</v>
      </c>
      <c r="NWK10" s="239">
        <f t="shared" ref="NWK10" si="5046">NWK9</f>
        <v>0</v>
      </c>
      <c r="NWM10" s="239">
        <f t="shared" ref="NWM10" si="5047">NWM9</f>
        <v>0</v>
      </c>
      <c r="NWO10" s="239">
        <f t="shared" ref="NWO10" si="5048">NWO9</f>
        <v>0</v>
      </c>
      <c r="NWQ10" s="239">
        <f t="shared" ref="NWQ10" si="5049">NWQ9</f>
        <v>0</v>
      </c>
      <c r="NWS10" s="239">
        <f t="shared" ref="NWS10" si="5050">NWS9</f>
        <v>0</v>
      </c>
      <c r="NWU10" s="239">
        <f t="shared" ref="NWU10" si="5051">NWU9</f>
        <v>0</v>
      </c>
      <c r="NWW10" s="239">
        <f t="shared" ref="NWW10" si="5052">NWW9</f>
        <v>0</v>
      </c>
      <c r="NWY10" s="239">
        <f t="shared" ref="NWY10" si="5053">NWY9</f>
        <v>0</v>
      </c>
      <c r="NXA10" s="239">
        <f t="shared" ref="NXA10" si="5054">NXA9</f>
        <v>0</v>
      </c>
      <c r="NXC10" s="239">
        <f t="shared" ref="NXC10" si="5055">NXC9</f>
        <v>0</v>
      </c>
      <c r="NXE10" s="239">
        <f t="shared" ref="NXE10" si="5056">NXE9</f>
        <v>0</v>
      </c>
      <c r="NXG10" s="239">
        <f t="shared" ref="NXG10" si="5057">NXG9</f>
        <v>0</v>
      </c>
      <c r="NXI10" s="239">
        <f t="shared" ref="NXI10" si="5058">NXI9</f>
        <v>0</v>
      </c>
      <c r="NXK10" s="239">
        <f t="shared" ref="NXK10" si="5059">NXK9</f>
        <v>0</v>
      </c>
      <c r="NXM10" s="239">
        <f t="shared" ref="NXM10" si="5060">NXM9</f>
        <v>0</v>
      </c>
      <c r="NXO10" s="239">
        <f t="shared" ref="NXO10" si="5061">NXO9</f>
        <v>0</v>
      </c>
      <c r="NXQ10" s="239">
        <f t="shared" ref="NXQ10" si="5062">NXQ9</f>
        <v>0</v>
      </c>
      <c r="NXS10" s="239">
        <f t="shared" ref="NXS10" si="5063">NXS9</f>
        <v>0</v>
      </c>
      <c r="NXU10" s="239">
        <f t="shared" ref="NXU10" si="5064">NXU9</f>
        <v>0</v>
      </c>
      <c r="NXW10" s="239">
        <f t="shared" ref="NXW10" si="5065">NXW9</f>
        <v>0</v>
      </c>
      <c r="NXY10" s="239">
        <f t="shared" ref="NXY10" si="5066">NXY9</f>
        <v>0</v>
      </c>
      <c r="NYA10" s="239">
        <f t="shared" ref="NYA10" si="5067">NYA9</f>
        <v>0</v>
      </c>
      <c r="NYC10" s="239">
        <f t="shared" ref="NYC10" si="5068">NYC9</f>
        <v>0</v>
      </c>
      <c r="NYE10" s="239">
        <f t="shared" ref="NYE10" si="5069">NYE9</f>
        <v>0</v>
      </c>
      <c r="NYG10" s="239">
        <f t="shared" ref="NYG10" si="5070">NYG9</f>
        <v>0</v>
      </c>
      <c r="NYI10" s="239">
        <f t="shared" ref="NYI10" si="5071">NYI9</f>
        <v>0</v>
      </c>
      <c r="NYK10" s="239">
        <f t="shared" ref="NYK10" si="5072">NYK9</f>
        <v>0</v>
      </c>
      <c r="NYM10" s="239">
        <f t="shared" ref="NYM10" si="5073">NYM9</f>
        <v>0</v>
      </c>
      <c r="NYO10" s="239">
        <f t="shared" ref="NYO10" si="5074">NYO9</f>
        <v>0</v>
      </c>
      <c r="NYQ10" s="239">
        <f t="shared" ref="NYQ10" si="5075">NYQ9</f>
        <v>0</v>
      </c>
      <c r="NYS10" s="239">
        <f t="shared" ref="NYS10" si="5076">NYS9</f>
        <v>0</v>
      </c>
      <c r="NYU10" s="239">
        <f t="shared" ref="NYU10" si="5077">NYU9</f>
        <v>0</v>
      </c>
      <c r="NYW10" s="239">
        <f t="shared" ref="NYW10" si="5078">NYW9</f>
        <v>0</v>
      </c>
      <c r="NYY10" s="239">
        <f t="shared" ref="NYY10" si="5079">NYY9</f>
        <v>0</v>
      </c>
      <c r="NZA10" s="239">
        <f t="shared" ref="NZA10" si="5080">NZA9</f>
        <v>0</v>
      </c>
      <c r="NZC10" s="239">
        <f t="shared" ref="NZC10" si="5081">NZC9</f>
        <v>0</v>
      </c>
      <c r="NZE10" s="239">
        <f t="shared" ref="NZE10" si="5082">NZE9</f>
        <v>0</v>
      </c>
      <c r="NZG10" s="239">
        <f t="shared" ref="NZG10" si="5083">NZG9</f>
        <v>0</v>
      </c>
      <c r="NZI10" s="239">
        <f t="shared" ref="NZI10" si="5084">NZI9</f>
        <v>0</v>
      </c>
      <c r="NZK10" s="239">
        <f t="shared" ref="NZK10" si="5085">NZK9</f>
        <v>0</v>
      </c>
      <c r="NZM10" s="239">
        <f t="shared" ref="NZM10" si="5086">NZM9</f>
        <v>0</v>
      </c>
      <c r="NZO10" s="239">
        <f t="shared" ref="NZO10" si="5087">NZO9</f>
        <v>0</v>
      </c>
      <c r="NZQ10" s="239">
        <f t="shared" ref="NZQ10" si="5088">NZQ9</f>
        <v>0</v>
      </c>
      <c r="NZS10" s="239">
        <f t="shared" ref="NZS10" si="5089">NZS9</f>
        <v>0</v>
      </c>
      <c r="NZU10" s="239">
        <f t="shared" ref="NZU10" si="5090">NZU9</f>
        <v>0</v>
      </c>
      <c r="NZW10" s="239">
        <f t="shared" ref="NZW10" si="5091">NZW9</f>
        <v>0</v>
      </c>
      <c r="NZY10" s="239">
        <f t="shared" ref="NZY10" si="5092">NZY9</f>
        <v>0</v>
      </c>
      <c r="OAA10" s="239">
        <f t="shared" ref="OAA10" si="5093">OAA9</f>
        <v>0</v>
      </c>
      <c r="OAC10" s="239">
        <f t="shared" ref="OAC10" si="5094">OAC9</f>
        <v>0</v>
      </c>
      <c r="OAE10" s="239">
        <f t="shared" ref="OAE10" si="5095">OAE9</f>
        <v>0</v>
      </c>
      <c r="OAG10" s="239">
        <f t="shared" ref="OAG10" si="5096">OAG9</f>
        <v>0</v>
      </c>
      <c r="OAI10" s="239">
        <f t="shared" ref="OAI10" si="5097">OAI9</f>
        <v>0</v>
      </c>
      <c r="OAK10" s="239">
        <f t="shared" ref="OAK10" si="5098">OAK9</f>
        <v>0</v>
      </c>
      <c r="OAM10" s="239">
        <f t="shared" ref="OAM10" si="5099">OAM9</f>
        <v>0</v>
      </c>
      <c r="OAO10" s="239">
        <f t="shared" ref="OAO10" si="5100">OAO9</f>
        <v>0</v>
      </c>
      <c r="OAQ10" s="239">
        <f t="shared" ref="OAQ10" si="5101">OAQ9</f>
        <v>0</v>
      </c>
      <c r="OAS10" s="239">
        <f t="shared" ref="OAS10" si="5102">OAS9</f>
        <v>0</v>
      </c>
      <c r="OAU10" s="239">
        <f t="shared" ref="OAU10" si="5103">OAU9</f>
        <v>0</v>
      </c>
      <c r="OAW10" s="239">
        <f t="shared" ref="OAW10" si="5104">OAW9</f>
        <v>0</v>
      </c>
      <c r="OAY10" s="239">
        <f t="shared" ref="OAY10" si="5105">OAY9</f>
        <v>0</v>
      </c>
      <c r="OBA10" s="239">
        <f t="shared" ref="OBA10" si="5106">OBA9</f>
        <v>0</v>
      </c>
      <c r="OBC10" s="239">
        <f t="shared" ref="OBC10" si="5107">OBC9</f>
        <v>0</v>
      </c>
      <c r="OBE10" s="239">
        <f t="shared" ref="OBE10" si="5108">OBE9</f>
        <v>0</v>
      </c>
      <c r="OBG10" s="239">
        <f t="shared" ref="OBG10" si="5109">OBG9</f>
        <v>0</v>
      </c>
      <c r="OBI10" s="239">
        <f t="shared" ref="OBI10" si="5110">OBI9</f>
        <v>0</v>
      </c>
      <c r="OBK10" s="239">
        <f t="shared" ref="OBK10" si="5111">OBK9</f>
        <v>0</v>
      </c>
      <c r="OBM10" s="239">
        <f t="shared" ref="OBM10" si="5112">OBM9</f>
        <v>0</v>
      </c>
      <c r="OBO10" s="239">
        <f t="shared" ref="OBO10" si="5113">OBO9</f>
        <v>0</v>
      </c>
      <c r="OBQ10" s="239">
        <f t="shared" ref="OBQ10" si="5114">OBQ9</f>
        <v>0</v>
      </c>
      <c r="OBS10" s="239">
        <f t="shared" ref="OBS10" si="5115">OBS9</f>
        <v>0</v>
      </c>
      <c r="OBU10" s="239">
        <f t="shared" ref="OBU10" si="5116">OBU9</f>
        <v>0</v>
      </c>
      <c r="OBW10" s="239">
        <f t="shared" ref="OBW10" si="5117">OBW9</f>
        <v>0</v>
      </c>
      <c r="OBY10" s="239">
        <f t="shared" ref="OBY10" si="5118">OBY9</f>
        <v>0</v>
      </c>
      <c r="OCA10" s="239">
        <f t="shared" ref="OCA10" si="5119">OCA9</f>
        <v>0</v>
      </c>
      <c r="OCC10" s="239">
        <f t="shared" ref="OCC10" si="5120">OCC9</f>
        <v>0</v>
      </c>
      <c r="OCE10" s="239">
        <f t="shared" ref="OCE10" si="5121">OCE9</f>
        <v>0</v>
      </c>
      <c r="OCG10" s="239">
        <f t="shared" ref="OCG10" si="5122">OCG9</f>
        <v>0</v>
      </c>
      <c r="OCI10" s="239">
        <f t="shared" ref="OCI10" si="5123">OCI9</f>
        <v>0</v>
      </c>
      <c r="OCK10" s="239">
        <f t="shared" ref="OCK10" si="5124">OCK9</f>
        <v>0</v>
      </c>
      <c r="OCM10" s="239">
        <f t="shared" ref="OCM10" si="5125">OCM9</f>
        <v>0</v>
      </c>
      <c r="OCO10" s="239">
        <f t="shared" ref="OCO10" si="5126">OCO9</f>
        <v>0</v>
      </c>
      <c r="OCQ10" s="239">
        <f t="shared" ref="OCQ10" si="5127">OCQ9</f>
        <v>0</v>
      </c>
      <c r="OCS10" s="239">
        <f t="shared" ref="OCS10" si="5128">OCS9</f>
        <v>0</v>
      </c>
      <c r="OCU10" s="239">
        <f t="shared" ref="OCU10" si="5129">OCU9</f>
        <v>0</v>
      </c>
      <c r="OCW10" s="239">
        <f t="shared" ref="OCW10" si="5130">OCW9</f>
        <v>0</v>
      </c>
      <c r="OCY10" s="239">
        <f t="shared" ref="OCY10" si="5131">OCY9</f>
        <v>0</v>
      </c>
      <c r="ODA10" s="239">
        <f t="shared" ref="ODA10" si="5132">ODA9</f>
        <v>0</v>
      </c>
      <c r="ODC10" s="239">
        <f t="shared" ref="ODC10" si="5133">ODC9</f>
        <v>0</v>
      </c>
      <c r="ODE10" s="239">
        <f t="shared" ref="ODE10" si="5134">ODE9</f>
        <v>0</v>
      </c>
      <c r="ODG10" s="239">
        <f t="shared" ref="ODG10" si="5135">ODG9</f>
        <v>0</v>
      </c>
      <c r="ODI10" s="239">
        <f t="shared" ref="ODI10" si="5136">ODI9</f>
        <v>0</v>
      </c>
      <c r="ODK10" s="239">
        <f t="shared" ref="ODK10" si="5137">ODK9</f>
        <v>0</v>
      </c>
      <c r="ODM10" s="239">
        <f t="shared" ref="ODM10" si="5138">ODM9</f>
        <v>0</v>
      </c>
      <c r="ODO10" s="239">
        <f t="shared" ref="ODO10" si="5139">ODO9</f>
        <v>0</v>
      </c>
      <c r="ODQ10" s="239">
        <f t="shared" ref="ODQ10" si="5140">ODQ9</f>
        <v>0</v>
      </c>
      <c r="ODS10" s="239">
        <f t="shared" ref="ODS10" si="5141">ODS9</f>
        <v>0</v>
      </c>
      <c r="ODU10" s="239">
        <f t="shared" ref="ODU10" si="5142">ODU9</f>
        <v>0</v>
      </c>
      <c r="ODW10" s="239">
        <f t="shared" ref="ODW10" si="5143">ODW9</f>
        <v>0</v>
      </c>
      <c r="ODY10" s="239">
        <f t="shared" ref="ODY10" si="5144">ODY9</f>
        <v>0</v>
      </c>
      <c r="OEA10" s="239">
        <f t="shared" ref="OEA10" si="5145">OEA9</f>
        <v>0</v>
      </c>
      <c r="OEC10" s="239">
        <f t="shared" ref="OEC10" si="5146">OEC9</f>
        <v>0</v>
      </c>
      <c r="OEE10" s="239">
        <f t="shared" ref="OEE10" si="5147">OEE9</f>
        <v>0</v>
      </c>
      <c r="OEG10" s="239">
        <f t="shared" ref="OEG10" si="5148">OEG9</f>
        <v>0</v>
      </c>
      <c r="OEI10" s="239">
        <f t="shared" ref="OEI10" si="5149">OEI9</f>
        <v>0</v>
      </c>
      <c r="OEK10" s="239">
        <f t="shared" ref="OEK10" si="5150">OEK9</f>
        <v>0</v>
      </c>
      <c r="OEM10" s="239">
        <f t="shared" ref="OEM10" si="5151">OEM9</f>
        <v>0</v>
      </c>
      <c r="OEO10" s="239">
        <f t="shared" ref="OEO10" si="5152">OEO9</f>
        <v>0</v>
      </c>
      <c r="OEQ10" s="239">
        <f t="shared" ref="OEQ10" si="5153">OEQ9</f>
        <v>0</v>
      </c>
      <c r="OES10" s="239">
        <f t="shared" ref="OES10" si="5154">OES9</f>
        <v>0</v>
      </c>
      <c r="OEU10" s="239">
        <f t="shared" ref="OEU10" si="5155">OEU9</f>
        <v>0</v>
      </c>
      <c r="OEW10" s="239">
        <f t="shared" ref="OEW10" si="5156">OEW9</f>
        <v>0</v>
      </c>
      <c r="OEY10" s="239">
        <f t="shared" ref="OEY10" si="5157">OEY9</f>
        <v>0</v>
      </c>
      <c r="OFA10" s="239">
        <f t="shared" ref="OFA10" si="5158">OFA9</f>
        <v>0</v>
      </c>
      <c r="OFC10" s="239">
        <f t="shared" ref="OFC10" si="5159">OFC9</f>
        <v>0</v>
      </c>
      <c r="OFE10" s="239">
        <f t="shared" ref="OFE10" si="5160">OFE9</f>
        <v>0</v>
      </c>
      <c r="OFG10" s="239">
        <f t="shared" ref="OFG10" si="5161">OFG9</f>
        <v>0</v>
      </c>
      <c r="OFI10" s="239">
        <f t="shared" ref="OFI10" si="5162">OFI9</f>
        <v>0</v>
      </c>
      <c r="OFK10" s="239">
        <f t="shared" ref="OFK10" si="5163">OFK9</f>
        <v>0</v>
      </c>
      <c r="OFM10" s="239">
        <f t="shared" ref="OFM10" si="5164">OFM9</f>
        <v>0</v>
      </c>
      <c r="OFO10" s="239">
        <f t="shared" ref="OFO10" si="5165">OFO9</f>
        <v>0</v>
      </c>
      <c r="OFQ10" s="239">
        <f t="shared" ref="OFQ10" si="5166">OFQ9</f>
        <v>0</v>
      </c>
      <c r="OFS10" s="239">
        <f t="shared" ref="OFS10" si="5167">OFS9</f>
        <v>0</v>
      </c>
      <c r="OFU10" s="239">
        <f t="shared" ref="OFU10" si="5168">OFU9</f>
        <v>0</v>
      </c>
      <c r="OFW10" s="239">
        <f t="shared" ref="OFW10" si="5169">OFW9</f>
        <v>0</v>
      </c>
      <c r="OFY10" s="239">
        <f t="shared" ref="OFY10" si="5170">OFY9</f>
        <v>0</v>
      </c>
      <c r="OGA10" s="239">
        <f t="shared" ref="OGA10" si="5171">OGA9</f>
        <v>0</v>
      </c>
      <c r="OGC10" s="239">
        <f t="shared" ref="OGC10" si="5172">OGC9</f>
        <v>0</v>
      </c>
      <c r="OGE10" s="239">
        <f t="shared" ref="OGE10" si="5173">OGE9</f>
        <v>0</v>
      </c>
      <c r="OGG10" s="239">
        <f t="shared" ref="OGG10" si="5174">OGG9</f>
        <v>0</v>
      </c>
      <c r="OGI10" s="239">
        <f t="shared" ref="OGI10" si="5175">OGI9</f>
        <v>0</v>
      </c>
      <c r="OGK10" s="239">
        <f t="shared" ref="OGK10" si="5176">OGK9</f>
        <v>0</v>
      </c>
      <c r="OGM10" s="239">
        <f t="shared" ref="OGM10" si="5177">OGM9</f>
        <v>0</v>
      </c>
      <c r="OGO10" s="239">
        <f t="shared" ref="OGO10" si="5178">OGO9</f>
        <v>0</v>
      </c>
      <c r="OGQ10" s="239">
        <f t="shared" ref="OGQ10" si="5179">OGQ9</f>
        <v>0</v>
      </c>
      <c r="OGS10" s="239">
        <f t="shared" ref="OGS10" si="5180">OGS9</f>
        <v>0</v>
      </c>
      <c r="OGU10" s="239">
        <f t="shared" ref="OGU10" si="5181">OGU9</f>
        <v>0</v>
      </c>
      <c r="OGW10" s="239">
        <f t="shared" ref="OGW10" si="5182">OGW9</f>
        <v>0</v>
      </c>
      <c r="OGY10" s="239">
        <f t="shared" ref="OGY10" si="5183">OGY9</f>
        <v>0</v>
      </c>
      <c r="OHA10" s="239">
        <f t="shared" ref="OHA10" si="5184">OHA9</f>
        <v>0</v>
      </c>
      <c r="OHC10" s="239">
        <f t="shared" ref="OHC10" si="5185">OHC9</f>
        <v>0</v>
      </c>
      <c r="OHE10" s="239">
        <f t="shared" ref="OHE10" si="5186">OHE9</f>
        <v>0</v>
      </c>
      <c r="OHG10" s="239">
        <f t="shared" ref="OHG10" si="5187">OHG9</f>
        <v>0</v>
      </c>
      <c r="OHI10" s="239">
        <f t="shared" ref="OHI10" si="5188">OHI9</f>
        <v>0</v>
      </c>
      <c r="OHK10" s="239">
        <f t="shared" ref="OHK10" si="5189">OHK9</f>
        <v>0</v>
      </c>
      <c r="OHM10" s="239">
        <f t="shared" ref="OHM10" si="5190">OHM9</f>
        <v>0</v>
      </c>
      <c r="OHO10" s="239">
        <f t="shared" ref="OHO10" si="5191">OHO9</f>
        <v>0</v>
      </c>
      <c r="OHQ10" s="239">
        <f t="shared" ref="OHQ10" si="5192">OHQ9</f>
        <v>0</v>
      </c>
      <c r="OHS10" s="239">
        <f t="shared" ref="OHS10" si="5193">OHS9</f>
        <v>0</v>
      </c>
      <c r="OHU10" s="239">
        <f t="shared" ref="OHU10" si="5194">OHU9</f>
        <v>0</v>
      </c>
      <c r="OHW10" s="239">
        <f t="shared" ref="OHW10" si="5195">OHW9</f>
        <v>0</v>
      </c>
      <c r="OHY10" s="239">
        <f t="shared" ref="OHY10" si="5196">OHY9</f>
        <v>0</v>
      </c>
      <c r="OIA10" s="239">
        <f t="shared" ref="OIA10" si="5197">OIA9</f>
        <v>0</v>
      </c>
      <c r="OIC10" s="239">
        <f t="shared" ref="OIC10" si="5198">OIC9</f>
        <v>0</v>
      </c>
      <c r="OIE10" s="239">
        <f t="shared" ref="OIE10" si="5199">OIE9</f>
        <v>0</v>
      </c>
      <c r="OIG10" s="239">
        <f t="shared" ref="OIG10" si="5200">OIG9</f>
        <v>0</v>
      </c>
      <c r="OII10" s="239">
        <f t="shared" ref="OII10" si="5201">OII9</f>
        <v>0</v>
      </c>
      <c r="OIK10" s="239">
        <f t="shared" ref="OIK10" si="5202">OIK9</f>
        <v>0</v>
      </c>
      <c r="OIM10" s="239">
        <f t="shared" ref="OIM10" si="5203">OIM9</f>
        <v>0</v>
      </c>
      <c r="OIO10" s="239">
        <f t="shared" ref="OIO10" si="5204">OIO9</f>
        <v>0</v>
      </c>
      <c r="OIQ10" s="239">
        <f t="shared" ref="OIQ10" si="5205">OIQ9</f>
        <v>0</v>
      </c>
      <c r="OIS10" s="239">
        <f t="shared" ref="OIS10" si="5206">OIS9</f>
        <v>0</v>
      </c>
      <c r="OIU10" s="239">
        <f t="shared" ref="OIU10" si="5207">OIU9</f>
        <v>0</v>
      </c>
      <c r="OIW10" s="239">
        <f t="shared" ref="OIW10" si="5208">OIW9</f>
        <v>0</v>
      </c>
      <c r="OIY10" s="239">
        <f t="shared" ref="OIY10" si="5209">OIY9</f>
        <v>0</v>
      </c>
      <c r="OJA10" s="239">
        <f t="shared" ref="OJA10" si="5210">OJA9</f>
        <v>0</v>
      </c>
      <c r="OJC10" s="239">
        <f t="shared" ref="OJC10" si="5211">OJC9</f>
        <v>0</v>
      </c>
      <c r="OJE10" s="239">
        <f t="shared" ref="OJE10" si="5212">OJE9</f>
        <v>0</v>
      </c>
      <c r="OJG10" s="239">
        <f t="shared" ref="OJG10" si="5213">OJG9</f>
        <v>0</v>
      </c>
      <c r="OJI10" s="239">
        <f t="shared" ref="OJI10" si="5214">OJI9</f>
        <v>0</v>
      </c>
      <c r="OJK10" s="239">
        <f t="shared" ref="OJK10" si="5215">OJK9</f>
        <v>0</v>
      </c>
      <c r="OJM10" s="239">
        <f t="shared" ref="OJM10" si="5216">OJM9</f>
        <v>0</v>
      </c>
      <c r="OJO10" s="239">
        <f t="shared" ref="OJO10" si="5217">OJO9</f>
        <v>0</v>
      </c>
      <c r="OJQ10" s="239">
        <f t="shared" ref="OJQ10" si="5218">OJQ9</f>
        <v>0</v>
      </c>
      <c r="OJS10" s="239">
        <f t="shared" ref="OJS10" si="5219">OJS9</f>
        <v>0</v>
      </c>
      <c r="OJU10" s="239">
        <f t="shared" ref="OJU10" si="5220">OJU9</f>
        <v>0</v>
      </c>
      <c r="OJW10" s="239">
        <f t="shared" ref="OJW10" si="5221">OJW9</f>
        <v>0</v>
      </c>
      <c r="OJY10" s="239">
        <f t="shared" ref="OJY10" si="5222">OJY9</f>
        <v>0</v>
      </c>
      <c r="OKA10" s="239">
        <f t="shared" ref="OKA10" si="5223">OKA9</f>
        <v>0</v>
      </c>
      <c r="OKC10" s="239">
        <f t="shared" ref="OKC10" si="5224">OKC9</f>
        <v>0</v>
      </c>
      <c r="OKE10" s="239">
        <f t="shared" ref="OKE10" si="5225">OKE9</f>
        <v>0</v>
      </c>
      <c r="OKG10" s="239">
        <f t="shared" ref="OKG10" si="5226">OKG9</f>
        <v>0</v>
      </c>
      <c r="OKI10" s="239">
        <f t="shared" ref="OKI10" si="5227">OKI9</f>
        <v>0</v>
      </c>
      <c r="OKK10" s="239">
        <f t="shared" ref="OKK10" si="5228">OKK9</f>
        <v>0</v>
      </c>
      <c r="OKM10" s="239">
        <f t="shared" ref="OKM10" si="5229">OKM9</f>
        <v>0</v>
      </c>
      <c r="OKO10" s="239">
        <f t="shared" ref="OKO10" si="5230">OKO9</f>
        <v>0</v>
      </c>
      <c r="OKQ10" s="239">
        <f t="shared" ref="OKQ10" si="5231">OKQ9</f>
        <v>0</v>
      </c>
      <c r="OKS10" s="239">
        <f t="shared" ref="OKS10" si="5232">OKS9</f>
        <v>0</v>
      </c>
      <c r="OKU10" s="239">
        <f t="shared" ref="OKU10" si="5233">OKU9</f>
        <v>0</v>
      </c>
      <c r="OKW10" s="239">
        <f t="shared" ref="OKW10" si="5234">OKW9</f>
        <v>0</v>
      </c>
      <c r="OKY10" s="239">
        <f t="shared" ref="OKY10" si="5235">OKY9</f>
        <v>0</v>
      </c>
      <c r="OLA10" s="239">
        <f t="shared" ref="OLA10" si="5236">OLA9</f>
        <v>0</v>
      </c>
      <c r="OLC10" s="239">
        <f t="shared" ref="OLC10" si="5237">OLC9</f>
        <v>0</v>
      </c>
      <c r="OLE10" s="239">
        <f t="shared" ref="OLE10" si="5238">OLE9</f>
        <v>0</v>
      </c>
      <c r="OLG10" s="239">
        <f t="shared" ref="OLG10" si="5239">OLG9</f>
        <v>0</v>
      </c>
      <c r="OLI10" s="239">
        <f t="shared" ref="OLI10" si="5240">OLI9</f>
        <v>0</v>
      </c>
      <c r="OLK10" s="239">
        <f t="shared" ref="OLK10" si="5241">OLK9</f>
        <v>0</v>
      </c>
      <c r="OLM10" s="239">
        <f t="shared" ref="OLM10" si="5242">OLM9</f>
        <v>0</v>
      </c>
      <c r="OLO10" s="239">
        <f t="shared" ref="OLO10" si="5243">OLO9</f>
        <v>0</v>
      </c>
      <c r="OLQ10" s="239">
        <f t="shared" ref="OLQ10" si="5244">OLQ9</f>
        <v>0</v>
      </c>
      <c r="OLS10" s="239">
        <f t="shared" ref="OLS10" si="5245">OLS9</f>
        <v>0</v>
      </c>
      <c r="OLU10" s="239">
        <f t="shared" ref="OLU10" si="5246">OLU9</f>
        <v>0</v>
      </c>
      <c r="OLW10" s="239">
        <f t="shared" ref="OLW10" si="5247">OLW9</f>
        <v>0</v>
      </c>
      <c r="OLY10" s="239">
        <f t="shared" ref="OLY10" si="5248">OLY9</f>
        <v>0</v>
      </c>
      <c r="OMA10" s="239">
        <f t="shared" ref="OMA10" si="5249">OMA9</f>
        <v>0</v>
      </c>
      <c r="OMC10" s="239">
        <f t="shared" ref="OMC10" si="5250">OMC9</f>
        <v>0</v>
      </c>
      <c r="OME10" s="239">
        <f t="shared" ref="OME10" si="5251">OME9</f>
        <v>0</v>
      </c>
      <c r="OMG10" s="239">
        <f t="shared" ref="OMG10" si="5252">OMG9</f>
        <v>0</v>
      </c>
      <c r="OMI10" s="239">
        <f t="shared" ref="OMI10" si="5253">OMI9</f>
        <v>0</v>
      </c>
      <c r="OMK10" s="239">
        <f t="shared" ref="OMK10" si="5254">OMK9</f>
        <v>0</v>
      </c>
      <c r="OMM10" s="239">
        <f t="shared" ref="OMM10" si="5255">OMM9</f>
        <v>0</v>
      </c>
      <c r="OMO10" s="239">
        <f t="shared" ref="OMO10" si="5256">OMO9</f>
        <v>0</v>
      </c>
      <c r="OMQ10" s="239">
        <f t="shared" ref="OMQ10" si="5257">OMQ9</f>
        <v>0</v>
      </c>
      <c r="OMS10" s="239">
        <f t="shared" ref="OMS10" si="5258">OMS9</f>
        <v>0</v>
      </c>
      <c r="OMU10" s="239">
        <f t="shared" ref="OMU10" si="5259">OMU9</f>
        <v>0</v>
      </c>
      <c r="OMW10" s="239">
        <f t="shared" ref="OMW10" si="5260">OMW9</f>
        <v>0</v>
      </c>
      <c r="OMY10" s="239">
        <f t="shared" ref="OMY10" si="5261">OMY9</f>
        <v>0</v>
      </c>
      <c r="ONA10" s="239">
        <f t="shared" ref="ONA10" si="5262">ONA9</f>
        <v>0</v>
      </c>
      <c r="ONC10" s="239">
        <f t="shared" ref="ONC10" si="5263">ONC9</f>
        <v>0</v>
      </c>
      <c r="ONE10" s="239">
        <f t="shared" ref="ONE10" si="5264">ONE9</f>
        <v>0</v>
      </c>
      <c r="ONG10" s="239">
        <f t="shared" ref="ONG10" si="5265">ONG9</f>
        <v>0</v>
      </c>
      <c r="ONI10" s="239">
        <f t="shared" ref="ONI10" si="5266">ONI9</f>
        <v>0</v>
      </c>
      <c r="ONK10" s="239">
        <f t="shared" ref="ONK10" si="5267">ONK9</f>
        <v>0</v>
      </c>
      <c r="ONM10" s="239">
        <f t="shared" ref="ONM10" si="5268">ONM9</f>
        <v>0</v>
      </c>
      <c r="ONO10" s="239">
        <f t="shared" ref="ONO10" si="5269">ONO9</f>
        <v>0</v>
      </c>
      <c r="ONQ10" s="239">
        <f t="shared" ref="ONQ10" si="5270">ONQ9</f>
        <v>0</v>
      </c>
      <c r="ONS10" s="239">
        <f t="shared" ref="ONS10" si="5271">ONS9</f>
        <v>0</v>
      </c>
      <c r="ONU10" s="239">
        <f t="shared" ref="ONU10" si="5272">ONU9</f>
        <v>0</v>
      </c>
      <c r="ONW10" s="239">
        <f t="shared" ref="ONW10" si="5273">ONW9</f>
        <v>0</v>
      </c>
      <c r="ONY10" s="239">
        <f t="shared" ref="ONY10" si="5274">ONY9</f>
        <v>0</v>
      </c>
      <c r="OOA10" s="239">
        <f t="shared" ref="OOA10" si="5275">OOA9</f>
        <v>0</v>
      </c>
      <c r="OOC10" s="239">
        <f t="shared" ref="OOC10" si="5276">OOC9</f>
        <v>0</v>
      </c>
      <c r="OOE10" s="239">
        <f t="shared" ref="OOE10" si="5277">OOE9</f>
        <v>0</v>
      </c>
      <c r="OOG10" s="239">
        <f t="shared" ref="OOG10" si="5278">OOG9</f>
        <v>0</v>
      </c>
      <c r="OOI10" s="239">
        <f t="shared" ref="OOI10" si="5279">OOI9</f>
        <v>0</v>
      </c>
      <c r="OOK10" s="239">
        <f t="shared" ref="OOK10" si="5280">OOK9</f>
        <v>0</v>
      </c>
      <c r="OOM10" s="239">
        <f t="shared" ref="OOM10" si="5281">OOM9</f>
        <v>0</v>
      </c>
      <c r="OOO10" s="239">
        <f t="shared" ref="OOO10" si="5282">OOO9</f>
        <v>0</v>
      </c>
      <c r="OOQ10" s="239">
        <f t="shared" ref="OOQ10" si="5283">OOQ9</f>
        <v>0</v>
      </c>
      <c r="OOS10" s="239">
        <f t="shared" ref="OOS10" si="5284">OOS9</f>
        <v>0</v>
      </c>
      <c r="OOU10" s="239">
        <f t="shared" ref="OOU10" si="5285">OOU9</f>
        <v>0</v>
      </c>
      <c r="OOW10" s="239">
        <f t="shared" ref="OOW10" si="5286">OOW9</f>
        <v>0</v>
      </c>
      <c r="OOY10" s="239">
        <f t="shared" ref="OOY10" si="5287">OOY9</f>
        <v>0</v>
      </c>
      <c r="OPA10" s="239">
        <f t="shared" ref="OPA10" si="5288">OPA9</f>
        <v>0</v>
      </c>
      <c r="OPC10" s="239">
        <f t="shared" ref="OPC10" si="5289">OPC9</f>
        <v>0</v>
      </c>
      <c r="OPE10" s="239">
        <f t="shared" ref="OPE10" si="5290">OPE9</f>
        <v>0</v>
      </c>
      <c r="OPG10" s="239">
        <f t="shared" ref="OPG10" si="5291">OPG9</f>
        <v>0</v>
      </c>
      <c r="OPI10" s="239">
        <f t="shared" ref="OPI10" si="5292">OPI9</f>
        <v>0</v>
      </c>
      <c r="OPK10" s="239">
        <f t="shared" ref="OPK10" si="5293">OPK9</f>
        <v>0</v>
      </c>
      <c r="OPM10" s="239">
        <f t="shared" ref="OPM10" si="5294">OPM9</f>
        <v>0</v>
      </c>
      <c r="OPO10" s="239">
        <f t="shared" ref="OPO10" si="5295">OPO9</f>
        <v>0</v>
      </c>
      <c r="OPQ10" s="239">
        <f t="shared" ref="OPQ10" si="5296">OPQ9</f>
        <v>0</v>
      </c>
      <c r="OPS10" s="239">
        <f t="shared" ref="OPS10" si="5297">OPS9</f>
        <v>0</v>
      </c>
      <c r="OPU10" s="239">
        <f t="shared" ref="OPU10" si="5298">OPU9</f>
        <v>0</v>
      </c>
      <c r="OPW10" s="239">
        <f t="shared" ref="OPW10" si="5299">OPW9</f>
        <v>0</v>
      </c>
      <c r="OPY10" s="239">
        <f t="shared" ref="OPY10" si="5300">OPY9</f>
        <v>0</v>
      </c>
      <c r="OQA10" s="239">
        <f t="shared" ref="OQA10" si="5301">OQA9</f>
        <v>0</v>
      </c>
      <c r="OQC10" s="239">
        <f t="shared" ref="OQC10" si="5302">OQC9</f>
        <v>0</v>
      </c>
      <c r="OQE10" s="239">
        <f t="shared" ref="OQE10" si="5303">OQE9</f>
        <v>0</v>
      </c>
      <c r="OQG10" s="239">
        <f t="shared" ref="OQG10" si="5304">OQG9</f>
        <v>0</v>
      </c>
      <c r="OQI10" s="239">
        <f t="shared" ref="OQI10" si="5305">OQI9</f>
        <v>0</v>
      </c>
      <c r="OQK10" s="239">
        <f t="shared" ref="OQK10" si="5306">OQK9</f>
        <v>0</v>
      </c>
      <c r="OQM10" s="239">
        <f t="shared" ref="OQM10" si="5307">OQM9</f>
        <v>0</v>
      </c>
      <c r="OQO10" s="239">
        <f t="shared" ref="OQO10" si="5308">OQO9</f>
        <v>0</v>
      </c>
      <c r="OQQ10" s="239">
        <f t="shared" ref="OQQ10" si="5309">OQQ9</f>
        <v>0</v>
      </c>
      <c r="OQS10" s="239">
        <f t="shared" ref="OQS10" si="5310">OQS9</f>
        <v>0</v>
      </c>
      <c r="OQU10" s="239">
        <f t="shared" ref="OQU10" si="5311">OQU9</f>
        <v>0</v>
      </c>
      <c r="OQW10" s="239">
        <f t="shared" ref="OQW10" si="5312">OQW9</f>
        <v>0</v>
      </c>
      <c r="OQY10" s="239">
        <f t="shared" ref="OQY10" si="5313">OQY9</f>
        <v>0</v>
      </c>
      <c r="ORA10" s="239">
        <f t="shared" ref="ORA10" si="5314">ORA9</f>
        <v>0</v>
      </c>
      <c r="ORC10" s="239">
        <f t="shared" ref="ORC10" si="5315">ORC9</f>
        <v>0</v>
      </c>
      <c r="ORE10" s="239">
        <f t="shared" ref="ORE10" si="5316">ORE9</f>
        <v>0</v>
      </c>
      <c r="ORG10" s="239">
        <f t="shared" ref="ORG10" si="5317">ORG9</f>
        <v>0</v>
      </c>
      <c r="ORI10" s="239">
        <f t="shared" ref="ORI10" si="5318">ORI9</f>
        <v>0</v>
      </c>
      <c r="ORK10" s="239">
        <f t="shared" ref="ORK10" si="5319">ORK9</f>
        <v>0</v>
      </c>
      <c r="ORM10" s="239">
        <f t="shared" ref="ORM10" si="5320">ORM9</f>
        <v>0</v>
      </c>
      <c r="ORO10" s="239">
        <f t="shared" ref="ORO10" si="5321">ORO9</f>
        <v>0</v>
      </c>
      <c r="ORQ10" s="239">
        <f t="shared" ref="ORQ10" si="5322">ORQ9</f>
        <v>0</v>
      </c>
      <c r="ORS10" s="239">
        <f t="shared" ref="ORS10" si="5323">ORS9</f>
        <v>0</v>
      </c>
      <c r="ORU10" s="239">
        <f t="shared" ref="ORU10" si="5324">ORU9</f>
        <v>0</v>
      </c>
      <c r="ORW10" s="239">
        <f t="shared" ref="ORW10" si="5325">ORW9</f>
        <v>0</v>
      </c>
      <c r="ORY10" s="239">
        <f t="shared" ref="ORY10" si="5326">ORY9</f>
        <v>0</v>
      </c>
      <c r="OSA10" s="239">
        <f t="shared" ref="OSA10" si="5327">OSA9</f>
        <v>0</v>
      </c>
      <c r="OSC10" s="239">
        <f t="shared" ref="OSC10" si="5328">OSC9</f>
        <v>0</v>
      </c>
      <c r="OSE10" s="239">
        <f t="shared" ref="OSE10" si="5329">OSE9</f>
        <v>0</v>
      </c>
      <c r="OSG10" s="239">
        <f t="shared" ref="OSG10" si="5330">OSG9</f>
        <v>0</v>
      </c>
      <c r="OSI10" s="239">
        <f t="shared" ref="OSI10" si="5331">OSI9</f>
        <v>0</v>
      </c>
      <c r="OSK10" s="239">
        <f t="shared" ref="OSK10" si="5332">OSK9</f>
        <v>0</v>
      </c>
      <c r="OSM10" s="239">
        <f t="shared" ref="OSM10" si="5333">OSM9</f>
        <v>0</v>
      </c>
      <c r="OSO10" s="239">
        <f t="shared" ref="OSO10" si="5334">OSO9</f>
        <v>0</v>
      </c>
      <c r="OSQ10" s="239">
        <f t="shared" ref="OSQ10" si="5335">OSQ9</f>
        <v>0</v>
      </c>
      <c r="OSS10" s="239">
        <f t="shared" ref="OSS10" si="5336">OSS9</f>
        <v>0</v>
      </c>
      <c r="OSU10" s="239">
        <f t="shared" ref="OSU10" si="5337">OSU9</f>
        <v>0</v>
      </c>
      <c r="OSW10" s="239">
        <f t="shared" ref="OSW10" si="5338">OSW9</f>
        <v>0</v>
      </c>
      <c r="OSY10" s="239">
        <f t="shared" ref="OSY10" si="5339">OSY9</f>
        <v>0</v>
      </c>
      <c r="OTA10" s="239">
        <f t="shared" ref="OTA10" si="5340">OTA9</f>
        <v>0</v>
      </c>
      <c r="OTC10" s="239">
        <f t="shared" ref="OTC10" si="5341">OTC9</f>
        <v>0</v>
      </c>
      <c r="OTE10" s="239">
        <f t="shared" ref="OTE10" si="5342">OTE9</f>
        <v>0</v>
      </c>
      <c r="OTG10" s="239">
        <f t="shared" ref="OTG10" si="5343">OTG9</f>
        <v>0</v>
      </c>
      <c r="OTI10" s="239">
        <f t="shared" ref="OTI10" si="5344">OTI9</f>
        <v>0</v>
      </c>
      <c r="OTK10" s="239">
        <f t="shared" ref="OTK10" si="5345">OTK9</f>
        <v>0</v>
      </c>
      <c r="OTM10" s="239">
        <f t="shared" ref="OTM10" si="5346">OTM9</f>
        <v>0</v>
      </c>
      <c r="OTO10" s="239">
        <f t="shared" ref="OTO10" si="5347">OTO9</f>
        <v>0</v>
      </c>
      <c r="OTQ10" s="239">
        <f t="shared" ref="OTQ10" si="5348">OTQ9</f>
        <v>0</v>
      </c>
      <c r="OTS10" s="239">
        <f t="shared" ref="OTS10" si="5349">OTS9</f>
        <v>0</v>
      </c>
      <c r="OTU10" s="239">
        <f t="shared" ref="OTU10" si="5350">OTU9</f>
        <v>0</v>
      </c>
      <c r="OTW10" s="239">
        <f t="shared" ref="OTW10" si="5351">OTW9</f>
        <v>0</v>
      </c>
      <c r="OTY10" s="239">
        <f t="shared" ref="OTY10" si="5352">OTY9</f>
        <v>0</v>
      </c>
      <c r="OUA10" s="239">
        <f t="shared" ref="OUA10" si="5353">OUA9</f>
        <v>0</v>
      </c>
      <c r="OUC10" s="239">
        <f t="shared" ref="OUC10" si="5354">OUC9</f>
        <v>0</v>
      </c>
      <c r="OUE10" s="239">
        <f t="shared" ref="OUE10" si="5355">OUE9</f>
        <v>0</v>
      </c>
      <c r="OUG10" s="239">
        <f t="shared" ref="OUG10" si="5356">OUG9</f>
        <v>0</v>
      </c>
      <c r="OUI10" s="239">
        <f t="shared" ref="OUI10" si="5357">OUI9</f>
        <v>0</v>
      </c>
      <c r="OUK10" s="239">
        <f t="shared" ref="OUK10" si="5358">OUK9</f>
        <v>0</v>
      </c>
      <c r="OUM10" s="239">
        <f t="shared" ref="OUM10" si="5359">OUM9</f>
        <v>0</v>
      </c>
      <c r="OUO10" s="239">
        <f t="shared" ref="OUO10" si="5360">OUO9</f>
        <v>0</v>
      </c>
      <c r="OUQ10" s="239">
        <f t="shared" ref="OUQ10" si="5361">OUQ9</f>
        <v>0</v>
      </c>
      <c r="OUS10" s="239">
        <f t="shared" ref="OUS10" si="5362">OUS9</f>
        <v>0</v>
      </c>
      <c r="OUU10" s="239">
        <f t="shared" ref="OUU10" si="5363">OUU9</f>
        <v>0</v>
      </c>
      <c r="OUW10" s="239">
        <f t="shared" ref="OUW10" si="5364">OUW9</f>
        <v>0</v>
      </c>
      <c r="OUY10" s="239">
        <f t="shared" ref="OUY10" si="5365">OUY9</f>
        <v>0</v>
      </c>
      <c r="OVA10" s="239">
        <f t="shared" ref="OVA10" si="5366">OVA9</f>
        <v>0</v>
      </c>
      <c r="OVC10" s="239">
        <f t="shared" ref="OVC10" si="5367">OVC9</f>
        <v>0</v>
      </c>
      <c r="OVE10" s="239">
        <f t="shared" ref="OVE10" si="5368">OVE9</f>
        <v>0</v>
      </c>
      <c r="OVG10" s="239">
        <f t="shared" ref="OVG10" si="5369">OVG9</f>
        <v>0</v>
      </c>
      <c r="OVI10" s="239">
        <f t="shared" ref="OVI10" si="5370">OVI9</f>
        <v>0</v>
      </c>
      <c r="OVK10" s="239">
        <f t="shared" ref="OVK10" si="5371">OVK9</f>
        <v>0</v>
      </c>
      <c r="OVM10" s="239">
        <f t="shared" ref="OVM10" si="5372">OVM9</f>
        <v>0</v>
      </c>
      <c r="OVO10" s="239">
        <f t="shared" ref="OVO10" si="5373">OVO9</f>
        <v>0</v>
      </c>
      <c r="OVQ10" s="239">
        <f t="shared" ref="OVQ10" si="5374">OVQ9</f>
        <v>0</v>
      </c>
      <c r="OVS10" s="239">
        <f t="shared" ref="OVS10" si="5375">OVS9</f>
        <v>0</v>
      </c>
      <c r="OVU10" s="239">
        <f t="shared" ref="OVU10" si="5376">OVU9</f>
        <v>0</v>
      </c>
      <c r="OVW10" s="239">
        <f t="shared" ref="OVW10" si="5377">OVW9</f>
        <v>0</v>
      </c>
      <c r="OVY10" s="239">
        <f t="shared" ref="OVY10" si="5378">OVY9</f>
        <v>0</v>
      </c>
      <c r="OWA10" s="239">
        <f t="shared" ref="OWA10" si="5379">OWA9</f>
        <v>0</v>
      </c>
      <c r="OWC10" s="239">
        <f t="shared" ref="OWC10" si="5380">OWC9</f>
        <v>0</v>
      </c>
      <c r="OWE10" s="239">
        <f t="shared" ref="OWE10" si="5381">OWE9</f>
        <v>0</v>
      </c>
      <c r="OWG10" s="239">
        <f t="shared" ref="OWG10" si="5382">OWG9</f>
        <v>0</v>
      </c>
      <c r="OWI10" s="239">
        <f t="shared" ref="OWI10" si="5383">OWI9</f>
        <v>0</v>
      </c>
      <c r="OWK10" s="239">
        <f t="shared" ref="OWK10" si="5384">OWK9</f>
        <v>0</v>
      </c>
      <c r="OWM10" s="239">
        <f t="shared" ref="OWM10" si="5385">OWM9</f>
        <v>0</v>
      </c>
      <c r="OWO10" s="239">
        <f t="shared" ref="OWO10" si="5386">OWO9</f>
        <v>0</v>
      </c>
      <c r="OWQ10" s="239">
        <f t="shared" ref="OWQ10" si="5387">OWQ9</f>
        <v>0</v>
      </c>
      <c r="OWS10" s="239">
        <f t="shared" ref="OWS10" si="5388">OWS9</f>
        <v>0</v>
      </c>
      <c r="OWU10" s="239">
        <f t="shared" ref="OWU10" si="5389">OWU9</f>
        <v>0</v>
      </c>
      <c r="OWW10" s="239">
        <f t="shared" ref="OWW10" si="5390">OWW9</f>
        <v>0</v>
      </c>
      <c r="OWY10" s="239">
        <f t="shared" ref="OWY10" si="5391">OWY9</f>
        <v>0</v>
      </c>
      <c r="OXA10" s="239">
        <f t="shared" ref="OXA10" si="5392">OXA9</f>
        <v>0</v>
      </c>
      <c r="OXC10" s="239">
        <f t="shared" ref="OXC10" si="5393">OXC9</f>
        <v>0</v>
      </c>
      <c r="OXE10" s="239">
        <f t="shared" ref="OXE10" si="5394">OXE9</f>
        <v>0</v>
      </c>
      <c r="OXG10" s="239">
        <f t="shared" ref="OXG10" si="5395">OXG9</f>
        <v>0</v>
      </c>
      <c r="OXI10" s="239">
        <f t="shared" ref="OXI10" si="5396">OXI9</f>
        <v>0</v>
      </c>
      <c r="OXK10" s="239">
        <f t="shared" ref="OXK10" si="5397">OXK9</f>
        <v>0</v>
      </c>
      <c r="OXM10" s="239">
        <f t="shared" ref="OXM10" si="5398">OXM9</f>
        <v>0</v>
      </c>
      <c r="OXO10" s="239">
        <f t="shared" ref="OXO10" si="5399">OXO9</f>
        <v>0</v>
      </c>
      <c r="OXQ10" s="239">
        <f t="shared" ref="OXQ10" si="5400">OXQ9</f>
        <v>0</v>
      </c>
      <c r="OXS10" s="239">
        <f t="shared" ref="OXS10" si="5401">OXS9</f>
        <v>0</v>
      </c>
      <c r="OXU10" s="239">
        <f t="shared" ref="OXU10" si="5402">OXU9</f>
        <v>0</v>
      </c>
      <c r="OXW10" s="239">
        <f t="shared" ref="OXW10" si="5403">OXW9</f>
        <v>0</v>
      </c>
      <c r="OXY10" s="239">
        <f t="shared" ref="OXY10" si="5404">OXY9</f>
        <v>0</v>
      </c>
      <c r="OYA10" s="239">
        <f t="shared" ref="OYA10" si="5405">OYA9</f>
        <v>0</v>
      </c>
      <c r="OYC10" s="239">
        <f t="shared" ref="OYC10" si="5406">OYC9</f>
        <v>0</v>
      </c>
      <c r="OYE10" s="239">
        <f t="shared" ref="OYE10" si="5407">OYE9</f>
        <v>0</v>
      </c>
      <c r="OYG10" s="239">
        <f t="shared" ref="OYG10" si="5408">OYG9</f>
        <v>0</v>
      </c>
      <c r="OYI10" s="239">
        <f t="shared" ref="OYI10" si="5409">OYI9</f>
        <v>0</v>
      </c>
      <c r="OYK10" s="239">
        <f t="shared" ref="OYK10" si="5410">OYK9</f>
        <v>0</v>
      </c>
      <c r="OYM10" s="239">
        <f t="shared" ref="OYM10" si="5411">OYM9</f>
        <v>0</v>
      </c>
      <c r="OYO10" s="239">
        <f t="shared" ref="OYO10" si="5412">OYO9</f>
        <v>0</v>
      </c>
      <c r="OYQ10" s="239">
        <f t="shared" ref="OYQ10" si="5413">OYQ9</f>
        <v>0</v>
      </c>
      <c r="OYS10" s="239">
        <f t="shared" ref="OYS10" si="5414">OYS9</f>
        <v>0</v>
      </c>
      <c r="OYU10" s="239">
        <f t="shared" ref="OYU10" si="5415">OYU9</f>
        <v>0</v>
      </c>
      <c r="OYW10" s="239">
        <f t="shared" ref="OYW10" si="5416">OYW9</f>
        <v>0</v>
      </c>
      <c r="OYY10" s="239">
        <f t="shared" ref="OYY10" si="5417">OYY9</f>
        <v>0</v>
      </c>
      <c r="OZA10" s="239">
        <f t="shared" ref="OZA10" si="5418">OZA9</f>
        <v>0</v>
      </c>
      <c r="OZC10" s="239">
        <f t="shared" ref="OZC10" si="5419">OZC9</f>
        <v>0</v>
      </c>
      <c r="OZE10" s="239">
        <f t="shared" ref="OZE10" si="5420">OZE9</f>
        <v>0</v>
      </c>
      <c r="OZG10" s="239">
        <f t="shared" ref="OZG10" si="5421">OZG9</f>
        <v>0</v>
      </c>
      <c r="OZI10" s="239">
        <f t="shared" ref="OZI10" si="5422">OZI9</f>
        <v>0</v>
      </c>
      <c r="OZK10" s="239">
        <f t="shared" ref="OZK10" si="5423">OZK9</f>
        <v>0</v>
      </c>
      <c r="OZM10" s="239">
        <f t="shared" ref="OZM10" si="5424">OZM9</f>
        <v>0</v>
      </c>
      <c r="OZO10" s="239">
        <f t="shared" ref="OZO10" si="5425">OZO9</f>
        <v>0</v>
      </c>
      <c r="OZQ10" s="239">
        <f t="shared" ref="OZQ10" si="5426">OZQ9</f>
        <v>0</v>
      </c>
      <c r="OZS10" s="239">
        <f t="shared" ref="OZS10" si="5427">OZS9</f>
        <v>0</v>
      </c>
      <c r="OZU10" s="239">
        <f t="shared" ref="OZU10" si="5428">OZU9</f>
        <v>0</v>
      </c>
      <c r="OZW10" s="239">
        <f t="shared" ref="OZW10" si="5429">OZW9</f>
        <v>0</v>
      </c>
      <c r="OZY10" s="239">
        <f t="shared" ref="OZY10" si="5430">OZY9</f>
        <v>0</v>
      </c>
      <c r="PAA10" s="239">
        <f t="shared" ref="PAA10" si="5431">PAA9</f>
        <v>0</v>
      </c>
      <c r="PAC10" s="239">
        <f t="shared" ref="PAC10" si="5432">PAC9</f>
        <v>0</v>
      </c>
      <c r="PAE10" s="239">
        <f t="shared" ref="PAE10" si="5433">PAE9</f>
        <v>0</v>
      </c>
      <c r="PAG10" s="239">
        <f t="shared" ref="PAG10" si="5434">PAG9</f>
        <v>0</v>
      </c>
      <c r="PAI10" s="239">
        <f t="shared" ref="PAI10" si="5435">PAI9</f>
        <v>0</v>
      </c>
      <c r="PAK10" s="239">
        <f t="shared" ref="PAK10" si="5436">PAK9</f>
        <v>0</v>
      </c>
      <c r="PAM10" s="239">
        <f t="shared" ref="PAM10" si="5437">PAM9</f>
        <v>0</v>
      </c>
      <c r="PAO10" s="239">
        <f t="shared" ref="PAO10" si="5438">PAO9</f>
        <v>0</v>
      </c>
      <c r="PAQ10" s="239">
        <f t="shared" ref="PAQ10" si="5439">PAQ9</f>
        <v>0</v>
      </c>
      <c r="PAS10" s="239">
        <f t="shared" ref="PAS10" si="5440">PAS9</f>
        <v>0</v>
      </c>
      <c r="PAU10" s="239">
        <f t="shared" ref="PAU10" si="5441">PAU9</f>
        <v>0</v>
      </c>
      <c r="PAW10" s="239">
        <f t="shared" ref="PAW10" si="5442">PAW9</f>
        <v>0</v>
      </c>
      <c r="PAY10" s="239">
        <f t="shared" ref="PAY10" si="5443">PAY9</f>
        <v>0</v>
      </c>
      <c r="PBA10" s="239">
        <f t="shared" ref="PBA10" si="5444">PBA9</f>
        <v>0</v>
      </c>
      <c r="PBC10" s="239">
        <f t="shared" ref="PBC10" si="5445">PBC9</f>
        <v>0</v>
      </c>
      <c r="PBE10" s="239">
        <f t="shared" ref="PBE10" si="5446">PBE9</f>
        <v>0</v>
      </c>
      <c r="PBG10" s="239">
        <f t="shared" ref="PBG10" si="5447">PBG9</f>
        <v>0</v>
      </c>
      <c r="PBI10" s="239">
        <f t="shared" ref="PBI10" si="5448">PBI9</f>
        <v>0</v>
      </c>
      <c r="PBK10" s="239">
        <f t="shared" ref="PBK10" si="5449">PBK9</f>
        <v>0</v>
      </c>
      <c r="PBM10" s="239">
        <f t="shared" ref="PBM10" si="5450">PBM9</f>
        <v>0</v>
      </c>
      <c r="PBO10" s="239">
        <f t="shared" ref="PBO10" si="5451">PBO9</f>
        <v>0</v>
      </c>
      <c r="PBQ10" s="239">
        <f t="shared" ref="PBQ10" si="5452">PBQ9</f>
        <v>0</v>
      </c>
      <c r="PBS10" s="239">
        <f t="shared" ref="PBS10" si="5453">PBS9</f>
        <v>0</v>
      </c>
      <c r="PBU10" s="239">
        <f t="shared" ref="PBU10" si="5454">PBU9</f>
        <v>0</v>
      </c>
      <c r="PBW10" s="239">
        <f t="shared" ref="PBW10" si="5455">PBW9</f>
        <v>0</v>
      </c>
      <c r="PBY10" s="239">
        <f t="shared" ref="PBY10" si="5456">PBY9</f>
        <v>0</v>
      </c>
      <c r="PCA10" s="239">
        <f t="shared" ref="PCA10" si="5457">PCA9</f>
        <v>0</v>
      </c>
      <c r="PCC10" s="239">
        <f t="shared" ref="PCC10" si="5458">PCC9</f>
        <v>0</v>
      </c>
      <c r="PCE10" s="239">
        <f t="shared" ref="PCE10" si="5459">PCE9</f>
        <v>0</v>
      </c>
      <c r="PCG10" s="239">
        <f t="shared" ref="PCG10" si="5460">PCG9</f>
        <v>0</v>
      </c>
      <c r="PCI10" s="239">
        <f t="shared" ref="PCI10" si="5461">PCI9</f>
        <v>0</v>
      </c>
      <c r="PCK10" s="239">
        <f t="shared" ref="PCK10" si="5462">PCK9</f>
        <v>0</v>
      </c>
      <c r="PCM10" s="239">
        <f t="shared" ref="PCM10" si="5463">PCM9</f>
        <v>0</v>
      </c>
      <c r="PCO10" s="239">
        <f t="shared" ref="PCO10" si="5464">PCO9</f>
        <v>0</v>
      </c>
      <c r="PCQ10" s="239">
        <f t="shared" ref="PCQ10" si="5465">PCQ9</f>
        <v>0</v>
      </c>
      <c r="PCS10" s="239">
        <f t="shared" ref="PCS10" si="5466">PCS9</f>
        <v>0</v>
      </c>
      <c r="PCU10" s="239">
        <f t="shared" ref="PCU10" si="5467">PCU9</f>
        <v>0</v>
      </c>
      <c r="PCW10" s="239">
        <f t="shared" ref="PCW10" si="5468">PCW9</f>
        <v>0</v>
      </c>
      <c r="PCY10" s="239">
        <f t="shared" ref="PCY10" si="5469">PCY9</f>
        <v>0</v>
      </c>
      <c r="PDA10" s="239">
        <f t="shared" ref="PDA10" si="5470">PDA9</f>
        <v>0</v>
      </c>
      <c r="PDC10" s="239">
        <f t="shared" ref="PDC10" si="5471">PDC9</f>
        <v>0</v>
      </c>
      <c r="PDE10" s="239">
        <f t="shared" ref="PDE10" si="5472">PDE9</f>
        <v>0</v>
      </c>
      <c r="PDG10" s="239">
        <f t="shared" ref="PDG10" si="5473">PDG9</f>
        <v>0</v>
      </c>
      <c r="PDI10" s="239">
        <f t="shared" ref="PDI10" si="5474">PDI9</f>
        <v>0</v>
      </c>
      <c r="PDK10" s="239">
        <f t="shared" ref="PDK10" si="5475">PDK9</f>
        <v>0</v>
      </c>
      <c r="PDM10" s="239">
        <f t="shared" ref="PDM10" si="5476">PDM9</f>
        <v>0</v>
      </c>
      <c r="PDO10" s="239">
        <f t="shared" ref="PDO10" si="5477">PDO9</f>
        <v>0</v>
      </c>
      <c r="PDQ10" s="239">
        <f t="shared" ref="PDQ10" si="5478">PDQ9</f>
        <v>0</v>
      </c>
      <c r="PDS10" s="239">
        <f t="shared" ref="PDS10" si="5479">PDS9</f>
        <v>0</v>
      </c>
      <c r="PDU10" s="239">
        <f t="shared" ref="PDU10" si="5480">PDU9</f>
        <v>0</v>
      </c>
      <c r="PDW10" s="239">
        <f t="shared" ref="PDW10" si="5481">PDW9</f>
        <v>0</v>
      </c>
      <c r="PDY10" s="239">
        <f t="shared" ref="PDY10" si="5482">PDY9</f>
        <v>0</v>
      </c>
      <c r="PEA10" s="239">
        <f t="shared" ref="PEA10" si="5483">PEA9</f>
        <v>0</v>
      </c>
      <c r="PEC10" s="239">
        <f t="shared" ref="PEC10" si="5484">PEC9</f>
        <v>0</v>
      </c>
      <c r="PEE10" s="239">
        <f t="shared" ref="PEE10" si="5485">PEE9</f>
        <v>0</v>
      </c>
      <c r="PEG10" s="239">
        <f t="shared" ref="PEG10" si="5486">PEG9</f>
        <v>0</v>
      </c>
      <c r="PEI10" s="239">
        <f t="shared" ref="PEI10" si="5487">PEI9</f>
        <v>0</v>
      </c>
      <c r="PEK10" s="239">
        <f t="shared" ref="PEK10" si="5488">PEK9</f>
        <v>0</v>
      </c>
      <c r="PEM10" s="239">
        <f t="shared" ref="PEM10" si="5489">PEM9</f>
        <v>0</v>
      </c>
      <c r="PEO10" s="239">
        <f t="shared" ref="PEO10" si="5490">PEO9</f>
        <v>0</v>
      </c>
      <c r="PEQ10" s="239">
        <f t="shared" ref="PEQ10" si="5491">PEQ9</f>
        <v>0</v>
      </c>
      <c r="PES10" s="239">
        <f t="shared" ref="PES10" si="5492">PES9</f>
        <v>0</v>
      </c>
      <c r="PEU10" s="239">
        <f t="shared" ref="PEU10" si="5493">PEU9</f>
        <v>0</v>
      </c>
      <c r="PEW10" s="239">
        <f t="shared" ref="PEW10" si="5494">PEW9</f>
        <v>0</v>
      </c>
      <c r="PEY10" s="239">
        <f t="shared" ref="PEY10" si="5495">PEY9</f>
        <v>0</v>
      </c>
      <c r="PFA10" s="239">
        <f t="shared" ref="PFA10" si="5496">PFA9</f>
        <v>0</v>
      </c>
      <c r="PFC10" s="239">
        <f t="shared" ref="PFC10" si="5497">PFC9</f>
        <v>0</v>
      </c>
      <c r="PFE10" s="239">
        <f t="shared" ref="PFE10" si="5498">PFE9</f>
        <v>0</v>
      </c>
      <c r="PFG10" s="239">
        <f t="shared" ref="PFG10" si="5499">PFG9</f>
        <v>0</v>
      </c>
      <c r="PFI10" s="239">
        <f t="shared" ref="PFI10" si="5500">PFI9</f>
        <v>0</v>
      </c>
      <c r="PFK10" s="239">
        <f t="shared" ref="PFK10" si="5501">PFK9</f>
        <v>0</v>
      </c>
      <c r="PFM10" s="239">
        <f t="shared" ref="PFM10" si="5502">PFM9</f>
        <v>0</v>
      </c>
      <c r="PFO10" s="239">
        <f t="shared" ref="PFO10" si="5503">PFO9</f>
        <v>0</v>
      </c>
      <c r="PFQ10" s="239">
        <f t="shared" ref="PFQ10" si="5504">PFQ9</f>
        <v>0</v>
      </c>
      <c r="PFS10" s="239">
        <f t="shared" ref="PFS10" si="5505">PFS9</f>
        <v>0</v>
      </c>
      <c r="PFU10" s="239">
        <f t="shared" ref="PFU10" si="5506">PFU9</f>
        <v>0</v>
      </c>
      <c r="PFW10" s="239">
        <f t="shared" ref="PFW10" si="5507">PFW9</f>
        <v>0</v>
      </c>
      <c r="PFY10" s="239">
        <f t="shared" ref="PFY10" si="5508">PFY9</f>
        <v>0</v>
      </c>
      <c r="PGA10" s="239">
        <f t="shared" ref="PGA10" si="5509">PGA9</f>
        <v>0</v>
      </c>
      <c r="PGC10" s="239">
        <f t="shared" ref="PGC10" si="5510">PGC9</f>
        <v>0</v>
      </c>
      <c r="PGE10" s="239">
        <f t="shared" ref="PGE10" si="5511">PGE9</f>
        <v>0</v>
      </c>
      <c r="PGG10" s="239">
        <f t="shared" ref="PGG10" si="5512">PGG9</f>
        <v>0</v>
      </c>
      <c r="PGI10" s="239">
        <f t="shared" ref="PGI10" si="5513">PGI9</f>
        <v>0</v>
      </c>
      <c r="PGK10" s="239">
        <f t="shared" ref="PGK10" si="5514">PGK9</f>
        <v>0</v>
      </c>
      <c r="PGM10" s="239">
        <f t="shared" ref="PGM10" si="5515">PGM9</f>
        <v>0</v>
      </c>
      <c r="PGO10" s="239">
        <f t="shared" ref="PGO10" si="5516">PGO9</f>
        <v>0</v>
      </c>
      <c r="PGQ10" s="239">
        <f t="shared" ref="PGQ10" si="5517">PGQ9</f>
        <v>0</v>
      </c>
      <c r="PGS10" s="239">
        <f t="shared" ref="PGS10" si="5518">PGS9</f>
        <v>0</v>
      </c>
      <c r="PGU10" s="239">
        <f t="shared" ref="PGU10" si="5519">PGU9</f>
        <v>0</v>
      </c>
      <c r="PGW10" s="239">
        <f t="shared" ref="PGW10" si="5520">PGW9</f>
        <v>0</v>
      </c>
      <c r="PGY10" s="239">
        <f t="shared" ref="PGY10" si="5521">PGY9</f>
        <v>0</v>
      </c>
      <c r="PHA10" s="239">
        <f t="shared" ref="PHA10" si="5522">PHA9</f>
        <v>0</v>
      </c>
      <c r="PHC10" s="239">
        <f t="shared" ref="PHC10" si="5523">PHC9</f>
        <v>0</v>
      </c>
      <c r="PHE10" s="239">
        <f t="shared" ref="PHE10" si="5524">PHE9</f>
        <v>0</v>
      </c>
      <c r="PHG10" s="239">
        <f t="shared" ref="PHG10" si="5525">PHG9</f>
        <v>0</v>
      </c>
      <c r="PHI10" s="239">
        <f t="shared" ref="PHI10" si="5526">PHI9</f>
        <v>0</v>
      </c>
      <c r="PHK10" s="239">
        <f t="shared" ref="PHK10" si="5527">PHK9</f>
        <v>0</v>
      </c>
      <c r="PHM10" s="239">
        <f t="shared" ref="PHM10" si="5528">PHM9</f>
        <v>0</v>
      </c>
      <c r="PHO10" s="239">
        <f t="shared" ref="PHO10" si="5529">PHO9</f>
        <v>0</v>
      </c>
      <c r="PHQ10" s="239">
        <f t="shared" ref="PHQ10" si="5530">PHQ9</f>
        <v>0</v>
      </c>
      <c r="PHS10" s="239">
        <f t="shared" ref="PHS10" si="5531">PHS9</f>
        <v>0</v>
      </c>
      <c r="PHU10" s="239">
        <f t="shared" ref="PHU10" si="5532">PHU9</f>
        <v>0</v>
      </c>
      <c r="PHW10" s="239">
        <f t="shared" ref="PHW10" si="5533">PHW9</f>
        <v>0</v>
      </c>
      <c r="PHY10" s="239">
        <f t="shared" ref="PHY10" si="5534">PHY9</f>
        <v>0</v>
      </c>
      <c r="PIA10" s="239">
        <f t="shared" ref="PIA10" si="5535">PIA9</f>
        <v>0</v>
      </c>
      <c r="PIC10" s="239">
        <f t="shared" ref="PIC10" si="5536">PIC9</f>
        <v>0</v>
      </c>
      <c r="PIE10" s="239">
        <f t="shared" ref="PIE10" si="5537">PIE9</f>
        <v>0</v>
      </c>
      <c r="PIG10" s="239">
        <f t="shared" ref="PIG10" si="5538">PIG9</f>
        <v>0</v>
      </c>
      <c r="PII10" s="239">
        <f t="shared" ref="PII10" si="5539">PII9</f>
        <v>0</v>
      </c>
      <c r="PIK10" s="239">
        <f t="shared" ref="PIK10" si="5540">PIK9</f>
        <v>0</v>
      </c>
      <c r="PIM10" s="239">
        <f t="shared" ref="PIM10" si="5541">PIM9</f>
        <v>0</v>
      </c>
      <c r="PIO10" s="239">
        <f t="shared" ref="PIO10" si="5542">PIO9</f>
        <v>0</v>
      </c>
      <c r="PIQ10" s="239">
        <f t="shared" ref="PIQ10" si="5543">PIQ9</f>
        <v>0</v>
      </c>
      <c r="PIS10" s="239">
        <f t="shared" ref="PIS10" si="5544">PIS9</f>
        <v>0</v>
      </c>
      <c r="PIU10" s="239">
        <f t="shared" ref="PIU10" si="5545">PIU9</f>
        <v>0</v>
      </c>
      <c r="PIW10" s="239">
        <f t="shared" ref="PIW10" si="5546">PIW9</f>
        <v>0</v>
      </c>
      <c r="PIY10" s="239">
        <f t="shared" ref="PIY10" si="5547">PIY9</f>
        <v>0</v>
      </c>
      <c r="PJA10" s="239">
        <f t="shared" ref="PJA10" si="5548">PJA9</f>
        <v>0</v>
      </c>
      <c r="PJC10" s="239">
        <f t="shared" ref="PJC10" si="5549">PJC9</f>
        <v>0</v>
      </c>
      <c r="PJE10" s="239">
        <f t="shared" ref="PJE10" si="5550">PJE9</f>
        <v>0</v>
      </c>
      <c r="PJG10" s="239">
        <f t="shared" ref="PJG10" si="5551">PJG9</f>
        <v>0</v>
      </c>
      <c r="PJI10" s="239">
        <f t="shared" ref="PJI10" si="5552">PJI9</f>
        <v>0</v>
      </c>
      <c r="PJK10" s="239">
        <f t="shared" ref="PJK10" si="5553">PJK9</f>
        <v>0</v>
      </c>
      <c r="PJM10" s="239">
        <f t="shared" ref="PJM10" si="5554">PJM9</f>
        <v>0</v>
      </c>
      <c r="PJO10" s="239">
        <f t="shared" ref="PJO10" si="5555">PJO9</f>
        <v>0</v>
      </c>
      <c r="PJQ10" s="239">
        <f t="shared" ref="PJQ10" si="5556">PJQ9</f>
        <v>0</v>
      </c>
      <c r="PJS10" s="239">
        <f t="shared" ref="PJS10" si="5557">PJS9</f>
        <v>0</v>
      </c>
      <c r="PJU10" s="239">
        <f t="shared" ref="PJU10" si="5558">PJU9</f>
        <v>0</v>
      </c>
      <c r="PJW10" s="239">
        <f t="shared" ref="PJW10" si="5559">PJW9</f>
        <v>0</v>
      </c>
      <c r="PJY10" s="239">
        <f t="shared" ref="PJY10" si="5560">PJY9</f>
        <v>0</v>
      </c>
      <c r="PKA10" s="239">
        <f t="shared" ref="PKA10" si="5561">PKA9</f>
        <v>0</v>
      </c>
      <c r="PKC10" s="239">
        <f t="shared" ref="PKC10" si="5562">PKC9</f>
        <v>0</v>
      </c>
      <c r="PKE10" s="239">
        <f t="shared" ref="PKE10" si="5563">PKE9</f>
        <v>0</v>
      </c>
      <c r="PKG10" s="239">
        <f t="shared" ref="PKG10" si="5564">PKG9</f>
        <v>0</v>
      </c>
      <c r="PKI10" s="239">
        <f t="shared" ref="PKI10" si="5565">PKI9</f>
        <v>0</v>
      </c>
      <c r="PKK10" s="239">
        <f t="shared" ref="PKK10" si="5566">PKK9</f>
        <v>0</v>
      </c>
      <c r="PKM10" s="239">
        <f t="shared" ref="PKM10" si="5567">PKM9</f>
        <v>0</v>
      </c>
      <c r="PKO10" s="239">
        <f t="shared" ref="PKO10" si="5568">PKO9</f>
        <v>0</v>
      </c>
      <c r="PKQ10" s="239">
        <f t="shared" ref="PKQ10" si="5569">PKQ9</f>
        <v>0</v>
      </c>
      <c r="PKS10" s="239">
        <f t="shared" ref="PKS10" si="5570">PKS9</f>
        <v>0</v>
      </c>
      <c r="PKU10" s="239">
        <f t="shared" ref="PKU10" si="5571">PKU9</f>
        <v>0</v>
      </c>
      <c r="PKW10" s="239">
        <f t="shared" ref="PKW10" si="5572">PKW9</f>
        <v>0</v>
      </c>
      <c r="PKY10" s="239">
        <f t="shared" ref="PKY10" si="5573">PKY9</f>
        <v>0</v>
      </c>
      <c r="PLA10" s="239">
        <f t="shared" ref="PLA10" si="5574">PLA9</f>
        <v>0</v>
      </c>
      <c r="PLC10" s="239">
        <f t="shared" ref="PLC10" si="5575">PLC9</f>
        <v>0</v>
      </c>
      <c r="PLE10" s="239">
        <f t="shared" ref="PLE10" si="5576">PLE9</f>
        <v>0</v>
      </c>
      <c r="PLG10" s="239">
        <f t="shared" ref="PLG10" si="5577">PLG9</f>
        <v>0</v>
      </c>
      <c r="PLI10" s="239">
        <f t="shared" ref="PLI10" si="5578">PLI9</f>
        <v>0</v>
      </c>
      <c r="PLK10" s="239">
        <f t="shared" ref="PLK10" si="5579">PLK9</f>
        <v>0</v>
      </c>
      <c r="PLM10" s="239">
        <f t="shared" ref="PLM10" si="5580">PLM9</f>
        <v>0</v>
      </c>
      <c r="PLO10" s="239">
        <f t="shared" ref="PLO10" si="5581">PLO9</f>
        <v>0</v>
      </c>
      <c r="PLQ10" s="239">
        <f t="shared" ref="PLQ10" si="5582">PLQ9</f>
        <v>0</v>
      </c>
      <c r="PLS10" s="239">
        <f t="shared" ref="PLS10" si="5583">PLS9</f>
        <v>0</v>
      </c>
      <c r="PLU10" s="239">
        <f t="shared" ref="PLU10" si="5584">PLU9</f>
        <v>0</v>
      </c>
      <c r="PLW10" s="239">
        <f t="shared" ref="PLW10" si="5585">PLW9</f>
        <v>0</v>
      </c>
      <c r="PLY10" s="239">
        <f t="shared" ref="PLY10" si="5586">PLY9</f>
        <v>0</v>
      </c>
      <c r="PMA10" s="239">
        <f t="shared" ref="PMA10" si="5587">PMA9</f>
        <v>0</v>
      </c>
      <c r="PMC10" s="239">
        <f t="shared" ref="PMC10" si="5588">PMC9</f>
        <v>0</v>
      </c>
      <c r="PME10" s="239">
        <f t="shared" ref="PME10" si="5589">PME9</f>
        <v>0</v>
      </c>
      <c r="PMG10" s="239">
        <f t="shared" ref="PMG10" si="5590">PMG9</f>
        <v>0</v>
      </c>
      <c r="PMI10" s="239">
        <f t="shared" ref="PMI10" si="5591">PMI9</f>
        <v>0</v>
      </c>
      <c r="PMK10" s="239">
        <f t="shared" ref="PMK10" si="5592">PMK9</f>
        <v>0</v>
      </c>
      <c r="PMM10" s="239">
        <f t="shared" ref="PMM10" si="5593">PMM9</f>
        <v>0</v>
      </c>
      <c r="PMO10" s="239">
        <f t="shared" ref="PMO10" si="5594">PMO9</f>
        <v>0</v>
      </c>
      <c r="PMQ10" s="239">
        <f t="shared" ref="PMQ10" si="5595">PMQ9</f>
        <v>0</v>
      </c>
      <c r="PMS10" s="239">
        <f t="shared" ref="PMS10" si="5596">PMS9</f>
        <v>0</v>
      </c>
      <c r="PMU10" s="239">
        <f t="shared" ref="PMU10" si="5597">PMU9</f>
        <v>0</v>
      </c>
      <c r="PMW10" s="239">
        <f t="shared" ref="PMW10" si="5598">PMW9</f>
        <v>0</v>
      </c>
      <c r="PMY10" s="239">
        <f t="shared" ref="PMY10" si="5599">PMY9</f>
        <v>0</v>
      </c>
      <c r="PNA10" s="239">
        <f t="shared" ref="PNA10" si="5600">PNA9</f>
        <v>0</v>
      </c>
      <c r="PNC10" s="239">
        <f t="shared" ref="PNC10" si="5601">PNC9</f>
        <v>0</v>
      </c>
      <c r="PNE10" s="239">
        <f t="shared" ref="PNE10" si="5602">PNE9</f>
        <v>0</v>
      </c>
      <c r="PNG10" s="239">
        <f t="shared" ref="PNG10" si="5603">PNG9</f>
        <v>0</v>
      </c>
      <c r="PNI10" s="239">
        <f t="shared" ref="PNI10" si="5604">PNI9</f>
        <v>0</v>
      </c>
      <c r="PNK10" s="239">
        <f t="shared" ref="PNK10" si="5605">PNK9</f>
        <v>0</v>
      </c>
      <c r="PNM10" s="239">
        <f t="shared" ref="PNM10" si="5606">PNM9</f>
        <v>0</v>
      </c>
      <c r="PNO10" s="239">
        <f t="shared" ref="PNO10" si="5607">PNO9</f>
        <v>0</v>
      </c>
      <c r="PNQ10" s="239">
        <f t="shared" ref="PNQ10" si="5608">PNQ9</f>
        <v>0</v>
      </c>
      <c r="PNS10" s="239">
        <f t="shared" ref="PNS10" si="5609">PNS9</f>
        <v>0</v>
      </c>
      <c r="PNU10" s="239">
        <f t="shared" ref="PNU10" si="5610">PNU9</f>
        <v>0</v>
      </c>
      <c r="PNW10" s="239">
        <f t="shared" ref="PNW10" si="5611">PNW9</f>
        <v>0</v>
      </c>
      <c r="PNY10" s="239">
        <f t="shared" ref="PNY10" si="5612">PNY9</f>
        <v>0</v>
      </c>
      <c r="POA10" s="239">
        <f t="shared" ref="POA10" si="5613">POA9</f>
        <v>0</v>
      </c>
      <c r="POC10" s="239">
        <f t="shared" ref="POC10" si="5614">POC9</f>
        <v>0</v>
      </c>
      <c r="POE10" s="239">
        <f t="shared" ref="POE10" si="5615">POE9</f>
        <v>0</v>
      </c>
      <c r="POG10" s="239">
        <f t="shared" ref="POG10" si="5616">POG9</f>
        <v>0</v>
      </c>
      <c r="POI10" s="239">
        <f t="shared" ref="POI10" si="5617">POI9</f>
        <v>0</v>
      </c>
      <c r="POK10" s="239">
        <f t="shared" ref="POK10" si="5618">POK9</f>
        <v>0</v>
      </c>
      <c r="POM10" s="239">
        <f t="shared" ref="POM10" si="5619">POM9</f>
        <v>0</v>
      </c>
      <c r="POO10" s="239">
        <f t="shared" ref="POO10" si="5620">POO9</f>
        <v>0</v>
      </c>
      <c r="POQ10" s="239">
        <f t="shared" ref="POQ10" si="5621">POQ9</f>
        <v>0</v>
      </c>
      <c r="POS10" s="239">
        <f t="shared" ref="POS10" si="5622">POS9</f>
        <v>0</v>
      </c>
      <c r="POU10" s="239">
        <f t="shared" ref="POU10" si="5623">POU9</f>
        <v>0</v>
      </c>
      <c r="POW10" s="239">
        <f t="shared" ref="POW10" si="5624">POW9</f>
        <v>0</v>
      </c>
      <c r="POY10" s="239">
        <f t="shared" ref="POY10" si="5625">POY9</f>
        <v>0</v>
      </c>
      <c r="PPA10" s="239">
        <f t="shared" ref="PPA10" si="5626">PPA9</f>
        <v>0</v>
      </c>
      <c r="PPC10" s="239">
        <f t="shared" ref="PPC10" si="5627">PPC9</f>
        <v>0</v>
      </c>
      <c r="PPE10" s="239">
        <f t="shared" ref="PPE10" si="5628">PPE9</f>
        <v>0</v>
      </c>
      <c r="PPG10" s="239">
        <f t="shared" ref="PPG10" si="5629">PPG9</f>
        <v>0</v>
      </c>
      <c r="PPI10" s="239">
        <f t="shared" ref="PPI10" si="5630">PPI9</f>
        <v>0</v>
      </c>
      <c r="PPK10" s="239">
        <f t="shared" ref="PPK10" si="5631">PPK9</f>
        <v>0</v>
      </c>
      <c r="PPM10" s="239">
        <f t="shared" ref="PPM10" si="5632">PPM9</f>
        <v>0</v>
      </c>
      <c r="PPO10" s="239">
        <f t="shared" ref="PPO10" si="5633">PPO9</f>
        <v>0</v>
      </c>
      <c r="PPQ10" s="239">
        <f t="shared" ref="PPQ10" si="5634">PPQ9</f>
        <v>0</v>
      </c>
      <c r="PPS10" s="239">
        <f t="shared" ref="PPS10" si="5635">PPS9</f>
        <v>0</v>
      </c>
      <c r="PPU10" s="239">
        <f t="shared" ref="PPU10" si="5636">PPU9</f>
        <v>0</v>
      </c>
      <c r="PPW10" s="239">
        <f t="shared" ref="PPW10" si="5637">PPW9</f>
        <v>0</v>
      </c>
      <c r="PPY10" s="239">
        <f t="shared" ref="PPY10" si="5638">PPY9</f>
        <v>0</v>
      </c>
      <c r="PQA10" s="239">
        <f t="shared" ref="PQA10" si="5639">PQA9</f>
        <v>0</v>
      </c>
      <c r="PQC10" s="239">
        <f t="shared" ref="PQC10" si="5640">PQC9</f>
        <v>0</v>
      </c>
      <c r="PQE10" s="239">
        <f t="shared" ref="PQE10" si="5641">PQE9</f>
        <v>0</v>
      </c>
      <c r="PQG10" s="239">
        <f t="shared" ref="PQG10" si="5642">PQG9</f>
        <v>0</v>
      </c>
      <c r="PQI10" s="239">
        <f t="shared" ref="PQI10" si="5643">PQI9</f>
        <v>0</v>
      </c>
      <c r="PQK10" s="239">
        <f t="shared" ref="PQK10" si="5644">PQK9</f>
        <v>0</v>
      </c>
      <c r="PQM10" s="239">
        <f t="shared" ref="PQM10" si="5645">PQM9</f>
        <v>0</v>
      </c>
      <c r="PQO10" s="239">
        <f t="shared" ref="PQO10" si="5646">PQO9</f>
        <v>0</v>
      </c>
      <c r="PQQ10" s="239">
        <f t="shared" ref="PQQ10" si="5647">PQQ9</f>
        <v>0</v>
      </c>
      <c r="PQS10" s="239">
        <f t="shared" ref="PQS10" si="5648">PQS9</f>
        <v>0</v>
      </c>
      <c r="PQU10" s="239">
        <f t="shared" ref="PQU10" si="5649">PQU9</f>
        <v>0</v>
      </c>
      <c r="PQW10" s="239">
        <f t="shared" ref="PQW10" si="5650">PQW9</f>
        <v>0</v>
      </c>
      <c r="PQY10" s="239">
        <f t="shared" ref="PQY10" si="5651">PQY9</f>
        <v>0</v>
      </c>
      <c r="PRA10" s="239">
        <f t="shared" ref="PRA10" si="5652">PRA9</f>
        <v>0</v>
      </c>
      <c r="PRC10" s="239">
        <f t="shared" ref="PRC10" si="5653">PRC9</f>
        <v>0</v>
      </c>
      <c r="PRE10" s="239">
        <f t="shared" ref="PRE10" si="5654">PRE9</f>
        <v>0</v>
      </c>
      <c r="PRG10" s="239">
        <f t="shared" ref="PRG10" si="5655">PRG9</f>
        <v>0</v>
      </c>
      <c r="PRI10" s="239">
        <f t="shared" ref="PRI10" si="5656">PRI9</f>
        <v>0</v>
      </c>
      <c r="PRK10" s="239">
        <f t="shared" ref="PRK10" si="5657">PRK9</f>
        <v>0</v>
      </c>
      <c r="PRM10" s="239">
        <f t="shared" ref="PRM10" si="5658">PRM9</f>
        <v>0</v>
      </c>
      <c r="PRO10" s="239">
        <f t="shared" ref="PRO10" si="5659">PRO9</f>
        <v>0</v>
      </c>
      <c r="PRQ10" s="239">
        <f t="shared" ref="PRQ10" si="5660">PRQ9</f>
        <v>0</v>
      </c>
      <c r="PRS10" s="239">
        <f t="shared" ref="PRS10" si="5661">PRS9</f>
        <v>0</v>
      </c>
      <c r="PRU10" s="239">
        <f t="shared" ref="PRU10" si="5662">PRU9</f>
        <v>0</v>
      </c>
      <c r="PRW10" s="239">
        <f t="shared" ref="PRW10" si="5663">PRW9</f>
        <v>0</v>
      </c>
      <c r="PRY10" s="239">
        <f t="shared" ref="PRY10" si="5664">PRY9</f>
        <v>0</v>
      </c>
      <c r="PSA10" s="239">
        <f t="shared" ref="PSA10" si="5665">PSA9</f>
        <v>0</v>
      </c>
      <c r="PSC10" s="239">
        <f t="shared" ref="PSC10" si="5666">PSC9</f>
        <v>0</v>
      </c>
      <c r="PSE10" s="239">
        <f t="shared" ref="PSE10" si="5667">PSE9</f>
        <v>0</v>
      </c>
      <c r="PSG10" s="239">
        <f t="shared" ref="PSG10" si="5668">PSG9</f>
        <v>0</v>
      </c>
      <c r="PSI10" s="239">
        <f t="shared" ref="PSI10" si="5669">PSI9</f>
        <v>0</v>
      </c>
      <c r="PSK10" s="239">
        <f t="shared" ref="PSK10" si="5670">PSK9</f>
        <v>0</v>
      </c>
      <c r="PSM10" s="239">
        <f t="shared" ref="PSM10" si="5671">PSM9</f>
        <v>0</v>
      </c>
      <c r="PSO10" s="239">
        <f t="shared" ref="PSO10" si="5672">PSO9</f>
        <v>0</v>
      </c>
      <c r="PSQ10" s="239">
        <f t="shared" ref="PSQ10" si="5673">PSQ9</f>
        <v>0</v>
      </c>
      <c r="PSS10" s="239">
        <f t="shared" ref="PSS10" si="5674">PSS9</f>
        <v>0</v>
      </c>
      <c r="PSU10" s="239">
        <f t="shared" ref="PSU10" si="5675">PSU9</f>
        <v>0</v>
      </c>
      <c r="PSW10" s="239">
        <f t="shared" ref="PSW10" si="5676">PSW9</f>
        <v>0</v>
      </c>
      <c r="PSY10" s="239">
        <f t="shared" ref="PSY10" si="5677">PSY9</f>
        <v>0</v>
      </c>
      <c r="PTA10" s="239">
        <f t="shared" ref="PTA10" si="5678">PTA9</f>
        <v>0</v>
      </c>
      <c r="PTC10" s="239">
        <f t="shared" ref="PTC10" si="5679">PTC9</f>
        <v>0</v>
      </c>
      <c r="PTE10" s="239">
        <f t="shared" ref="PTE10" si="5680">PTE9</f>
        <v>0</v>
      </c>
      <c r="PTG10" s="239">
        <f t="shared" ref="PTG10" si="5681">PTG9</f>
        <v>0</v>
      </c>
      <c r="PTI10" s="239">
        <f t="shared" ref="PTI10" si="5682">PTI9</f>
        <v>0</v>
      </c>
      <c r="PTK10" s="239">
        <f t="shared" ref="PTK10" si="5683">PTK9</f>
        <v>0</v>
      </c>
      <c r="PTM10" s="239">
        <f t="shared" ref="PTM10" si="5684">PTM9</f>
        <v>0</v>
      </c>
      <c r="PTO10" s="239">
        <f t="shared" ref="PTO10" si="5685">PTO9</f>
        <v>0</v>
      </c>
      <c r="PTQ10" s="239">
        <f t="shared" ref="PTQ10" si="5686">PTQ9</f>
        <v>0</v>
      </c>
      <c r="PTS10" s="239">
        <f t="shared" ref="PTS10" si="5687">PTS9</f>
        <v>0</v>
      </c>
      <c r="PTU10" s="239">
        <f t="shared" ref="PTU10" si="5688">PTU9</f>
        <v>0</v>
      </c>
      <c r="PTW10" s="239">
        <f t="shared" ref="PTW10" si="5689">PTW9</f>
        <v>0</v>
      </c>
      <c r="PTY10" s="239">
        <f t="shared" ref="PTY10" si="5690">PTY9</f>
        <v>0</v>
      </c>
      <c r="PUA10" s="239">
        <f t="shared" ref="PUA10" si="5691">PUA9</f>
        <v>0</v>
      </c>
      <c r="PUC10" s="239">
        <f t="shared" ref="PUC10" si="5692">PUC9</f>
        <v>0</v>
      </c>
      <c r="PUE10" s="239">
        <f t="shared" ref="PUE10" si="5693">PUE9</f>
        <v>0</v>
      </c>
      <c r="PUG10" s="239">
        <f t="shared" ref="PUG10" si="5694">PUG9</f>
        <v>0</v>
      </c>
      <c r="PUI10" s="239">
        <f t="shared" ref="PUI10" si="5695">PUI9</f>
        <v>0</v>
      </c>
      <c r="PUK10" s="239">
        <f t="shared" ref="PUK10" si="5696">PUK9</f>
        <v>0</v>
      </c>
      <c r="PUM10" s="239">
        <f t="shared" ref="PUM10" si="5697">PUM9</f>
        <v>0</v>
      </c>
      <c r="PUO10" s="239">
        <f t="shared" ref="PUO10" si="5698">PUO9</f>
        <v>0</v>
      </c>
      <c r="PUQ10" s="239">
        <f t="shared" ref="PUQ10" si="5699">PUQ9</f>
        <v>0</v>
      </c>
      <c r="PUS10" s="239">
        <f t="shared" ref="PUS10" si="5700">PUS9</f>
        <v>0</v>
      </c>
      <c r="PUU10" s="239">
        <f t="shared" ref="PUU10" si="5701">PUU9</f>
        <v>0</v>
      </c>
      <c r="PUW10" s="239">
        <f t="shared" ref="PUW10" si="5702">PUW9</f>
        <v>0</v>
      </c>
      <c r="PUY10" s="239">
        <f t="shared" ref="PUY10" si="5703">PUY9</f>
        <v>0</v>
      </c>
      <c r="PVA10" s="239">
        <f t="shared" ref="PVA10" si="5704">PVA9</f>
        <v>0</v>
      </c>
      <c r="PVC10" s="239">
        <f t="shared" ref="PVC10" si="5705">PVC9</f>
        <v>0</v>
      </c>
      <c r="PVE10" s="239">
        <f t="shared" ref="PVE10" si="5706">PVE9</f>
        <v>0</v>
      </c>
      <c r="PVG10" s="239">
        <f t="shared" ref="PVG10" si="5707">PVG9</f>
        <v>0</v>
      </c>
      <c r="PVI10" s="239">
        <f t="shared" ref="PVI10" si="5708">PVI9</f>
        <v>0</v>
      </c>
      <c r="PVK10" s="239">
        <f t="shared" ref="PVK10" si="5709">PVK9</f>
        <v>0</v>
      </c>
      <c r="PVM10" s="239">
        <f t="shared" ref="PVM10" si="5710">PVM9</f>
        <v>0</v>
      </c>
      <c r="PVO10" s="239">
        <f t="shared" ref="PVO10" si="5711">PVO9</f>
        <v>0</v>
      </c>
      <c r="PVQ10" s="239">
        <f t="shared" ref="PVQ10" si="5712">PVQ9</f>
        <v>0</v>
      </c>
      <c r="PVS10" s="239">
        <f t="shared" ref="PVS10" si="5713">PVS9</f>
        <v>0</v>
      </c>
      <c r="PVU10" s="239">
        <f t="shared" ref="PVU10" si="5714">PVU9</f>
        <v>0</v>
      </c>
      <c r="PVW10" s="239">
        <f t="shared" ref="PVW10" si="5715">PVW9</f>
        <v>0</v>
      </c>
      <c r="PVY10" s="239">
        <f t="shared" ref="PVY10" si="5716">PVY9</f>
        <v>0</v>
      </c>
      <c r="PWA10" s="239">
        <f t="shared" ref="PWA10" si="5717">PWA9</f>
        <v>0</v>
      </c>
      <c r="PWC10" s="239">
        <f t="shared" ref="PWC10" si="5718">PWC9</f>
        <v>0</v>
      </c>
      <c r="PWE10" s="239">
        <f t="shared" ref="PWE10" si="5719">PWE9</f>
        <v>0</v>
      </c>
      <c r="PWG10" s="239">
        <f t="shared" ref="PWG10" si="5720">PWG9</f>
        <v>0</v>
      </c>
      <c r="PWI10" s="239">
        <f t="shared" ref="PWI10" si="5721">PWI9</f>
        <v>0</v>
      </c>
      <c r="PWK10" s="239">
        <f t="shared" ref="PWK10" si="5722">PWK9</f>
        <v>0</v>
      </c>
      <c r="PWM10" s="239">
        <f t="shared" ref="PWM10" si="5723">PWM9</f>
        <v>0</v>
      </c>
      <c r="PWO10" s="239">
        <f t="shared" ref="PWO10" si="5724">PWO9</f>
        <v>0</v>
      </c>
      <c r="PWQ10" s="239">
        <f t="shared" ref="PWQ10" si="5725">PWQ9</f>
        <v>0</v>
      </c>
      <c r="PWS10" s="239">
        <f t="shared" ref="PWS10" si="5726">PWS9</f>
        <v>0</v>
      </c>
      <c r="PWU10" s="239">
        <f t="shared" ref="PWU10" si="5727">PWU9</f>
        <v>0</v>
      </c>
      <c r="PWW10" s="239">
        <f t="shared" ref="PWW10" si="5728">PWW9</f>
        <v>0</v>
      </c>
      <c r="PWY10" s="239">
        <f t="shared" ref="PWY10" si="5729">PWY9</f>
        <v>0</v>
      </c>
      <c r="PXA10" s="239">
        <f t="shared" ref="PXA10" si="5730">PXA9</f>
        <v>0</v>
      </c>
      <c r="PXC10" s="239">
        <f t="shared" ref="PXC10" si="5731">PXC9</f>
        <v>0</v>
      </c>
      <c r="PXE10" s="239">
        <f t="shared" ref="PXE10" si="5732">PXE9</f>
        <v>0</v>
      </c>
      <c r="PXG10" s="239">
        <f t="shared" ref="PXG10" si="5733">PXG9</f>
        <v>0</v>
      </c>
      <c r="PXI10" s="239">
        <f t="shared" ref="PXI10" si="5734">PXI9</f>
        <v>0</v>
      </c>
      <c r="PXK10" s="239">
        <f t="shared" ref="PXK10" si="5735">PXK9</f>
        <v>0</v>
      </c>
      <c r="PXM10" s="239">
        <f t="shared" ref="PXM10" si="5736">PXM9</f>
        <v>0</v>
      </c>
      <c r="PXO10" s="239">
        <f t="shared" ref="PXO10" si="5737">PXO9</f>
        <v>0</v>
      </c>
      <c r="PXQ10" s="239">
        <f t="shared" ref="PXQ10" si="5738">PXQ9</f>
        <v>0</v>
      </c>
      <c r="PXS10" s="239">
        <f t="shared" ref="PXS10" si="5739">PXS9</f>
        <v>0</v>
      </c>
      <c r="PXU10" s="239">
        <f t="shared" ref="PXU10" si="5740">PXU9</f>
        <v>0</v>
      </c>
      <c r="PXW10" s="239">
        <f t="shared" ref="PXW10" si="5741">PXW9</f>
        <v>0</v>
      </c>
      <c r="PXY10" s="239">
        <f t="shared" ref="PXY10" si="5742">PXY9</f>
        <v>0</v>
      </c>
      <c r="PYA10" s="239">
        <f t="shared" ref="PYA10" si="5743">PYA9</f>
        <v>0</v>
      </c>
      <c r="PYC10" s="239">
        <f t="shared" ref="PYC10" si="5744">PYC9</f>
        <v>0</v>
      </c>
      <c r="PYE10" s="239">
        <f t="shared" ref="PYE10" si="5745">PYE9</f>
        <v>0</v>
      </c>
      <c r="PYG10" s="239">
        <f t="shared" ref="PYG10" si="5746">PYG9</f>
        <v>0</v>
      </c>
      <c r="PYI10" s="239">
        <f t="shared" ref="PYI10" si="5747">PYI9</f>
        <v>0</v>
      </c>
      <c r="PYK10" s="239">
        <f t="shared" ref="PYK10" si="5748">PYK9</f>
        <v>0</v>
      </c>
      <c r="PYM10" s="239">
        <f t="shared" ref="PYM10" si="5749">PYM9</f>
        <v>0</v>
      </c>
      <c r="PYO10" s="239">
        <f t="shared" ref="PYO10" si="5750">PYO9</f>
        <v>0</v>
      </c>
      <c r="PYQ10" s="239">
        <f t="shared" ref="PYQ10" si="5751">PYQ9</f>
        <v>0</v>
      </c>
      <c r="PYS10" s="239">
        <f t="shared" ref="PYS10" si="5752">PYS9</f>
        <v>0</v>
      </c>
      <c r="PYU10" s="239">
        <f t="shared" ref="PYU10" si="5753">PYU9</f>
        <v>0</v>
      </c>
      <c r="PYW10" s="239">
        <f t="shared" ref="PYW10" si="5754">PYW9</f>
        <v>0</v>
      </c>
      <c r="PYY10" s="239">
        <f t="shared" ref="PYY10" si="5755">PYY9</f>
        <v>0</v>
      </c>
      <c r="PZA10" s="239">
        <f t="shared" ref="PZA10" si="5756">PZA9</f>
        <v>0</v>
      </c>
      <c r="PZC10" s="239">
        <f t="shared" ref="PZC10" si="5757">PZC9</f>
        <v>0</v>
      </c>
      <c r="PZE10" s="239">
        <f t="shared" ref="PZE10" si="5758">PZE9</f>
        <v>0</v>
      </c>
      <c r="PZG10" s="239">
        <f t="shared" ref="PZG10" si="5759">PZG9</f>
        <v>0</v>
      </c>
      <c r="PZI10" s="239">
        <f t="shared" ref="PZI10" si="5760">PZI9</f>
        <v>0</v>
      </c>
      <c r="PZK10" s="239">
        <f t="shared" ref="PZK10" si="5761">PZK9</f>
        <v>0</v>
      </c>
      <c r="PZM10" s="239">
        <f t="shared" ref="PZM10" si="5762">PZM9</f>
        <v>0</v>
      </c>
      <c r="PZO10" s="239">
        <f t="shared" ref="PZO10" si="5763">PZO9</f>
        <v>0</v>
      </c>
      <c r="PZQ10" s="239">
        <f t="shared" ref="PZQ10" si="5764">PZQ9</f>
        <v>0</v>
      </c>
      <c r="PZS10" s="239">
        <f t="shared" ref="PZS10" si="5765">PZS9</f>
        <v>0</v>
      </c>
      <c r="PZU10" s="239">
        <f t="shared" ref="PZU10" si="5766">PZU9</f>
        <v>0</v>
      </c>
      <c r="PZW10" s="239">
        <f t="shared" ref="PZW10" si="5767">PZW9</f>
        <v>0</v>
      </c>
      <c r="PZY10" s="239">
        <f t="shared" ref="PZY10" si="5768">PZY9</f>
        <v>0</v>
      </c>
      <c r="QAA10" s="239">
        <f t="shared" ref="QAA10" si="5769">QAA9</f>
        <v>0</v>
      </c>
      <c r="QAC10" s="239">
        <f t="shared" ref="QAC10" si="5770">QAC9</f>
        <v>0</v>
      </c>
      <c r="QAE10" s="239">
        <f t="shared" ref="QAE10" si="5771">QAE9</f>
        <v>0</v>
      </c>
      <c r="QAG10" s="239">
        <f t="shared" ref="QAG10" si="5772">QAG9</f>
        <v>0</v>
      </c>
      <c r="QAI10" s="239">
        <f t="shared" ref="QAI10" si="5773">QAI9</f>
        <v>0</v>
      </c>
      <c r="QAK10" s="239">
        <f t="shared" ref="QAK10" si="5774">QAK9</f>
        <v>0</v>
      </c>
      <c r="QAM10" s="239">
        <f t="shared" ref="QAM10" si="5775">QAM9</f>
        <v>0</v>
      </c>
      <c r="QAO10" s="239">
        <f t="shared" ref="QAO10" si="5776">QAO9</f>
        <v>0</v>
      </c>
      <c r="QAQ10" s="239">
        <f t="shared" ref="QAQ10" si="5777">QAQ9</f>
        <v>0</v>
      </c>
      <c r="QAS10" s="239">
        <f t="shared" ref="QAS10" si="5778">QAS9</f>
        <v>0</v>
      </c>
      <c r="QAU10" s="239">
        <f t="shared" ref="QAU10" si="5779">QAU9</f>
        <v>0</v>
      </c>
      <c r="QAW10" s="239">
        <f t="shared" ref="QAW10" si="5780">QAW9</f>
        <v>0</v>
      </c>
      <c r="QAY10" s="239">
        <f t="shared" ref="QAY10" si="5781">QAY9</f>
        <v>0</v>
      </c>
      <c r="QBA10" s="239">
        <f t="shared" ref="QBA10" si="5782">QBA9</f>
        <v>0</v>
      </c>
      <c r="QBC10" s="239">
        <f t="shared" ref="QBC10" si="5783">QBC9</f>
        <v>0</v>
      </c>
      <c r="QBE10" s="239">
        <f t="shared" ref="QBE10" si="5784">QBE9</f>
        <v>0</v>
      </c>
      <c r="QBG10" s="239">
        <f t="shared" ref="QBG10" si="5785">QBG9</f>
        <v>0</v>
      </c>
      <c r="QBI10" s="239">
        <f t="shared" ref="QBI10" si="5786">QBI9</f>
        <v>0</v>
      </c>
      <c r="QBK10" s="239">
        <f t="shared" ref="QBK10" si="5787">QBK9</f>
        <v>0</v>
      </c>
      <c r="QBM10" s="239">
        <f t="shared" ref="QBM10" si="5788">QBM9</f>
        <v>0</v>
      </c>
      <c r="QBO10" s="239">
        <f t="shared" ref="QBO10" si="5789">QBO9</f>
        <v>0</v>
      </c>
      <c r="QBQ10" s="239">
        <f t="shared" ref="QBQ10" si="5790">QBQ9</f>
        <v>0</v>
      </c>
      <c r="QBS10" s="239">
        <f t="shared" ref="QBS10" si="5791">QBS9</f>
        <v>0</v>
      </c>
      <c r="QBU10" s="239">
        <f t="shared" ref="QBU10" si="5792">QBU9</f>
        <v>0</v>
      </c>
      <c r="QBW10" s="239">
        <f t="shared" ref="QBW10" si="5793">QBW9</f>
        <v>0</v>
      </c>
      <c r="QBY10" s="239">
        <f t="shared" ref="QBY10" si="5794">QBY9</f>
        <v>0</v>
      </c>
      <c r="QCA10" s="239">
        <f t="shared" ref="QCA10" si="5795">QCA9</f>
        <v>0</v>
      </c>
      <c r="QCC10" s="239">
        <f t="shared" ref="QCC10" si="5796">QCC9</f>
        <v>0</v>
      </c>
      <c r="QCE10" s="239">
        <f t="shared" ref="QCE10" si="5797">QCE9</f>
        <v>0</v>
      </c>
      <c r="QCG10" s="239">
        <f t="shared" ref="QCG10" si="5798">QCG9</f>
        <v>0</v>
      </c>
      <c r="QCI10" s="239">
        <f t="shared" ref="QCI10" si="5799">QCI9</f>
        <v>0</v>
      </c>
      <c r="QCK10" s="239">
        <f t="shared" ref="QCK10" si="5800">QCK9</f>
        <v>0</v>
      </c>
      <c r="QCM10" s="239">
        <f t="shared" ref="QCM10" si="5801">QCM9</f>
        <v>0</v>
      </c>
      <c r="QCO10" s="239">
        <f t="shared" ref="QCO10" si="5802">QCO9</f>
        <v>0</v>
      </c>
      <c r="QCQ10" s="239">
        <f t="shared" ref="QCQ10" si="5803">QCQ9</f>
        <v>0</v>
      </c>
      <c r="QCS10" s="239">
        <f t="shared" ref="QCS10" si="5804">QCS9</f>
        <v>0</v>
      </c>
      <c r="QCU10" s="239">
        <f t="shared" ref="QCU10" si="5805">QCU9</f>
        <v>0</v>
      </c>
      <c r="QCW10" s="239">
        <f t="shared" ref="QCW10" si="5806">QCW9</f>
        <v>0</v>
      </c>
      <c r="QCY10" s="239">
        <f t="shared" ref="QCY10" si="5807">QCY9</f>
        <v>0</v>
      </c>
      <c r="QDA10" s="239">
        <f t="shared" ref="QDA10" si="5808">QDA9</f>
        <v>0</v>
      </c>
      <c r="QDC10" s="239">
        <f t="shared" ref="QDC10" si="5809">QDC9</f>
        <v>0</v>
      </c>
      <c r="QDE10" s="239">
        <f t="shared" ref="QDE10" si="5810">QDE9</f>
        <v>0</v>
      </c>
      <c r="QDG10" s="239">
        <f t="shared" ref="QDG10" si="5811">QDG9</f>
        <v>0</v>
      </c>
      <c r="QDI10" s="239">
        <f t="shared" ref="QDI10" si="5812">QDI9</f>
        <v>0</v>
      </c>
      <c r="QDK10" s="239">
        <f t="shared" ref="QDK10" si="5813">QDK9</f>
        <v>0</v>
      </c>
      <c r="QDM10" s="239">
        <f t="shared" ref="QDM10" si="5814">QDM9</f>
        <v>0</v>
      </c>
      <c r="QDO10" s="239">
        <f t="shared" ref="QDO10" si="5815">QDO9</f>
        <v>0</v>
      </c>
      <c r="QDQ10" s="239">
        <f t="shared" ref="QDQ10" si="5816">QDQ9</f>
        <v>0</v>
      </c>
      <c r="QDS10" s="239">
        <f t="shared" ref="QDS10" si="5817">QDS9</f>
        <v>0</v>
      </c>
      <c r="QDU10" s="239">
        <f t="shared" ref="QDU10" si="5818">QDU9</f>
        <v>0</v>
      </c>
      <c r="QDW10" s="239">
        <f t="shared" ref="QDW10" si="5819">QDW9</f>
        <v>0</v>
      </c>
      <c r="QDY10" s="239">
        <f t="shared" ref="QDY10" si="5820">QDY9</f>
        <v>0</v>
      </c>
      <c r="QEA10" s="239">
        <f t="shared" ref="QEA10" si="5821">QEA9</f>
        <v>0</v>
      </c>
      <c r="QEC10" s="239">
        <f t="shared" ref="QEC10" si="5822">QEC9</f>
        <v>0</v>
      </c>
      <c r="QEE10" s="239">
        <f t="shared" ref="QEE10" si="5823">QEE9</f>
        <v>0</v>
      </c>
      <c r="QEG10" s="239">
        <f t="shared" ref="QEG10" si="5824">QEG9</f>
        <v>0</v>
      </c>
      <c r="QEI10" s="239">
        <f t="shared" ref="QEI10" si="5825">QEI9</f>
        <v>0</v>
      </c>
      <c r="QEK10" s="239">
        <f t="shared" ref="QEK10" si="5826">QEK9</f>
        <v>0</v>
      </c>
      <c r="QEM10" s="239">
        <f t="shared" ref="QEM10" si="5827">QEM9</f>
        <v>0</v>
      </c>
      <c r="QEO10" s="239">
        <f t="shared" ref="QEO10" si="5828">QEO9</f>
        <v>0</v>
      </c>
      <c r="QEQ10" s="239">
        <f t="shared" ref="QEQ10" si="5829">QEQ9</f>
        <v>0</v>
      </c>
      <c r="QES10" s="239">
        <f t="shared" ref="QES10" si="5830">QES9</f>
        <v>0</v>
      </c>
      <c r="QEU10" s="239">
        <f t="shared" ref="QEU10" si="5831">QEU9</f>
        <v>0</v>
      </c>
      <c r="QEW10" s="239">
        <f t="shared" ref="QEW10" si="5832">QEW9</f>
        <v>0</v>
      </c>
      <c r="QEY10" s="239">
        <f t="shared" ref="QEY10" si="5833">QEY9</f>
        <v>0</v>
      </c>
      <c r="QFA10" s="239">
        <f t="shared" ref="QFA10" si="5834">QFA9</f>
        <v>0</v>
      </c>
      <c r="QFC10" s="239">
        <f t="shared" ref="QFC10" si="5835">QFC9</f>
        <v>0</v>
      </c>
      <c r="QFE10" s="239">
        <f t="shared" ref="QFE10" si="5836">QFE9</f>
        <v>0</v>
      </c>
      <c r="QFG10" s="239">
        <f t="shared" ref="QFG10" si="5837">QFG9</f>
        <v>0</v>
      </c>
      <c r="QFI10" s="239">
        <f t="shared" ref="QFI10" si="5838">QFI9</f>
        <v>0</v>
      </c>
      <c r="QFK10" s="239">
        <f t="shared" ref="QFK10" si="5839">QFK9</f>
        <v>0</v>
      </c>
      <c r="QFM10" s="239">
        <f t="shared" ref="QFM10" si="5840">QFM9</f>
        <v>0</v>
      </c>
      <c r="QFO10" s="239">
        <f t="shared" ref="QFO10" si="5841">QFO9</f>
        <v>0</v>
      </c>
      <c r="QFQ10" s="239">
        <f t="shared" ref="QFQ10" si="5842">QFQ9</f>
        <v>0</v>
      </c>
      <c r="QFS10" s="239">
        <f t="shared" ref="QFS10" si="5843">QFS9</f>
        <v>0</v>
      </c>
      <c r="QFU10" s="239">
        <f t="shared" ref="QFU10" si="5844">QFU9</f>
        <v>0</v>
      </c>
      <c r="QFW10" s="239">
        <f t="shared" ref="QFW10" si="5845">QFW9</f>
        <v>0</v>
      </c>
      <c r="QFY10" s="239">
        <f t="shared" ref="QFY10" si="5846">QFY9</f>
        <v>0</v>
      </c>
      <c r="QGA10" s="239">
        <f t="shared" ref="QGA10" si="5847">QGA9</f>
        <v>0</v>
      </c>
      <c r="QGC10" s="239">
        <f t="shared" ref="QGC10" si="5848">QGC9</f>
        <v>0</v>
      </c>
      <c r="QGE10" s="239">
        <f t="shared" ref="QGE10" si="5849">QGE9</f>
        <v>0</v>
      </c>
      <c r="QGG10" s="239">
        <f t="shared" ref="QGG10" si="5850">QGG9</f>
        <v>0</v>
      </c>
      <c r="QGI10" s="239">
        <f t="shared" ref="QGI10" si="5851">QGI9</f>
        <v>0</v>
      </c>
      <c r="QGK10" s="239">
        <f t="shared" ref="QGK10" si="5852">QGK9</f>
        <v>0</v>
      </c>
      <c r="QGM10" s="239">
        <f t="shared" ref="QGM10" si="5853">QGM9</f>
        <v>0</v>
      </c>
      <c r="QGO10" s="239">
        <f t="shared" ref="QGO10" si="5854">QGO9</f>
        <v>0</v>
      </c>
      <c r="QGQ10" s="239">
        <f t="shared" ref="QGQ10" si="5855">QGQ9</f>
        <v>0</v>
      </c>
      <c r="QGS10" s="239">
        <f t="shared" ref="QGS10" si="5856">QGS9</f>
        <v>0</v>
      </c>
      <c r="QGU10" s="239">
        <f t="shared" ref="QGU10" si="5857">QGU9</f>
        <v>0</v>
      </c>
      <c r="QGW10" s="239">
        <f t="shared" ref="QGW10" si="5858">QGW9</f>
        <v>0</v>
      </c>
      <c r="QGY10" s="239">
        <f t="shared" ref="QGY10" si="5859">QGY9</f>
        <v>0</v>
      </c>
      <c r="QHA10" s="239">
        <f t="shared" ref="QHA10" si="5860">QHA9</f>
        <v>0</v>
      </c>
      <c r="QHC10" s="239">
        <f t="shared" ref="QHC10" si="5861">QHC9</f>
        <v>0</v>
      </c>
      <c r="QHE10" s="239">
        <f t="shared" ref="QHE10" si="5862">QHE9</f>
        <v>0</v>
      </c>
      <c r="QHG10" s="239">
        <f t="shared" ref="QHG10" si="5863">QHG9</f>
        <v>0</v>
      </c>
      <c r="QHI10" s="239">
        <f t="shared" ref="QHI10" si="5864">QHI9</f>
        <v>0</v>
      </c>
      <c r="QHK10" s="239">
        <f t="shared" ref="QHK10" si="5865">QHK9</f>
        <v>0</v>
      </c>
      <c r="QHM10" s="239">
        <f t="shared" ref="QHM10" si="5866">QHM9</f>
        <v>0</v>
      </c>
      <c r="QHO10" s="239">
        <f t="shared" ref="QHO10" si="5867">QHO9</f>
        <v>0</v>
      </c>
      <c r="QHQ10" s="239">
        <f t="shared" ref="QHQ10" si="5868">QHQ9</f>
        <v>0</v>
      </c>
      <c r="QHS10" s="239">
        <f t="shared" ref="QHS10" si="5869">QHS9</f>
        <v>0</v>
      </c>
      <c r="QHU10" s="239">
        <f t="shared" ref="QHU10" si="5870">QHU9</f>
        <v>0</v>
      </c>
      <c r="QHW10" s="239">
        <f t="shared" ref="QHW10" si="5871">QHW9</f>
        <v>0</v>
      </c>
      <c r="QHY10" s="239">
        <f t="shared" ref="QHY10" si="5872">QHY9</f>
        <v>0</v>
      </c>
      <c r="QIA10" s="239">
        <f t="shared" ref="QIA10" si="5873">QIA9</f>
        <v>0</v>
      </c>
      <c r="QIC10" s="239">
        <f t="shared" ref="QIC10" si="5874">QIC9</f>
        <v>0</v>
      </c>
      <c r="QIE10" s="239">
        <f t="shared" ref="QIE10" si="5875">QIE9</f>
        <v>0</v>
      </c>
      <c r="QIG10" s="239">
        <f t="shared" ref="QIG10" si="5876">QIG9</f>
        <v>0</v>
      </c>
      <c r="QII10" s="239">
        <f t="shared" ref="QII10" si="5877">QII9</f>
        <v>0</v>
      </c>
      <c r="QIK10" s="239">
        <f t="shared" ref="QIK10" si="5878">QIK9</f>
        <v>0</v>
      </c>
      <c r="QIM10" s="239">
        <f t="shared" ref="QIM10" si="5879">QIM9</f>
        <v>0</v>
      </c>
      <c r="QIO10" s="239">
        <f t="shared" ref="QIO10" si="5880">QIO9</f>
        <v>0</v>
      </c>
      <c r="QIQ10" s="239">
        <f t="shared" ref="QIQ10" si="5881">QIQ9</f>
        <v>0</v>
      </c>
      <c r="QIS10" s="239">
        <f t="shared" ref="QIS10" si="5882">QIS9</f>
        <v>0</v>
      </c>
      <c r="QIU10" s="239">
        <f t="shared" ref="QIU10" si="5883">QIU9</f>
        <v>0</v>
      </c>
      <c r="QIW10" s="239">
        <f t="shared" ref="QIW10" si="5884">QIW9</f>
        <v>0</v>
      </c>
      <c r="QIY10" s="239">
        <f t="shared" ref="QIY10" si="5885">QIY9</f>
        <v>0</v>
      </c>
      <c r="QJA10" s="239">
        <f t="shared" ref="QJA10" si="5886">QJA9</f>
        <v>0</v>
      </c>
      <c r="QJC10" s="239">
        <f t="shared" ref="QJC10" si="5887">QJC9</f>
        <v>0</v>
      </c>
      <c r="QJE10" s="239">
        <f t="shared" ref="QJE10" si="5888">QJE9</f>
        <v>0</v>
      </c>
      <c r="QJG10" s="239">
        <f t="shared" ref="QJG10" si="5889">QJG9</f>
        <v>0</v>
      </c>
      <c r="QJI10" s="239">
        <f t="shared" ref="QJI10" si="5890">QJI9</f>
        <v>0</v>
      </c>
      <c r="QJK10" s="239">
        <f t="shared" ref="QJK10" si="5891">QJK9</f>
        <v>0</v>
      </c>
      <c r="QJM10" s="239">
        <f t="shared" ref="QJM10" si="5892">QJM9</f>
        <v>0</v>
      </c>
      <c r="QJO10" s="239">
        <f t="shared" ref="QJO10" si="5893">QJO9</f>
        <v>0</v>
      </c>
      <c r="QJQ10" s="239">
        <f t="shared" ref="QJQ10" si="5894">QJQ9</f>
        <v>0</v>
      </c>
      <c r="QJS10" s="239">
        <f t="shared" ref="QJS10" si="5895">QJS9</f>
        <v>0</v>
      </c>
      <c r="QJU10" s="239">
        <f t="shared" ref="QJU10" si="5896">QJU9</f>
        <v>0</v>
      </c>
      <c r="QJW10" s="239">
        <f t="shared" ref="QJW10" si="5897">QJW9</f>
        <v>0</v>
      </c>
      <c r="QJY10" s="239">
        <f t="shared" ref="QJY10" si="5898">QJY9</f>
        <v>0</v>
      </c>
      <c r="QKA10" s="239">
        <f t="shared" ref="QKA10" si="5899">QKA9</f>
        <v>0</v>
      </c>
      <c r="QKC10" s="239">
        <f t="shared" ref="QKC10" si="5900">QKC9</f>
        <v>0</v>
      </c>
      <c r="QKE10" s="239">
        <f t="shared" ref="QKE10" si="5901">QKE9</f>
        <v>0</v>
      </c>
      <c r="QKG10" s="239">
        <f t="shared" ref="QKG10" si="5902">QKG9</f>
        <v>0</v>
      </c>
      <c r="QKI10" s="239">
        <f t="shared" ref="QKI10" si="5903">QKI9</f>
        <v>0</v>
      </c>
      <c r="QKK10" s="239">
        <f t="shared" ref="QKK10" si="5904">QKK9</f>
        <v>0</v>
      </c>
      <c r="QKM10" s="239">
        <f t="shared" ref="QKM10" si="5905">QKM9</f>
        <v>0</v>
      </c>
      <c r="QKO10" s="239">
        <f t="shared" ref="QKO10" si="5906">QKO9</f>
        <v>0</v>
      </c>
      <c r="QKQ10" s="239">
        <f t="shared" ref="QKQ10" si="5907">QKQ9</f>
        <v>0</v>
      </c>
      <c r="QKS10" s="239">
        <f t="shared" ref="QKS10" si="5908">QKS9</f>
        <v>0</v>
      </c>
      <c r="QKU10" s="239">
        <f t="shared" ref="QKU10" si="5909">QKU9</f>
        <v>0</v>
      </c>
      <c r="QKW10" s="239">
        <f t="shared" ref="QKW10" si="5910">QKW9</f>
        <v>0</v>
      </c>
      <c r="QKY10" s="239">
        <f t="shared" ref="QKY10" si="5911">QKY9</f>
        <v>0</v>
      </c>
      <c r="QLA10" s="239">
        <f t="shared" ref="QLA10" si="5912">QLA9</f>
        <v>0</v>
      </c>
      <c r="QLC10" s="239">
        <f t="shared" ref="QLC10" si="5913">QLC9</f>
        <v>0</v>
      </c>
      <c r="QLE10" s="239">
        <f t="shared" ref="QLE10" si="5914">QLE9</f>
        <v>0</v>
      </c>
      <c r="QLG10" s="239">
        <f t="shared" ref="QLG10" si="5915">QLG9</f>
        <v>0</v>
      </c>
      <c r="QLI10" s="239">
        <f t="shared" ref="QLI10" si="5916">QLI9</f>
        <v>0</v>
      </c>
      <c r="QLK10" s="239">
        <f t="shared" ref="QLK10" si="5917">QLK9</f>
        <v>0</v>
      </c>
      <c r="QLM10" s="239">
        <f t="shared" ref="QLM10" si="5918">QLM9</f>
        <v>0</v>
      </c>
      <c r="QLO10" s="239">
        <f t="shared" ref="QLO10" si="5919">QLO9</f>
        <v>0</v>
      </c>
      <c r="QLQ10" s="239">
        <f t="shared" ref="QLQ10" si="5920">QLQ9</f>
        <v>0</v>
      </c>
      <c r="QLS10" s="239">
        <f t="shared" ref="QLS10" si="5921">QLS9</f>
        <v>0</v>
      </c>
      <c r="QLU10" s="239">
        <f t="shared" ref="QLU10" si="5922">QLU9</f>
        <v>0</v>
      </c>
      <c r="QLW10" s="239">
        <f t="shared" ref="QLW10" si="5923">QLW9</f>
        <v>0</v>
      </c>
      <c r="QLY10" s="239">
        <f t="shared" ref="QLY10" si="5924">QLY9</f>
        <v>0</v>
      </c>
      <c r="QMA10" s="239">
        <f t="shared" ref="QMA10" si="5925">QMA9</f>
        <v>0</v>
      </c>
      <c r="QMC10" s="239">
        <f t="shared" ref="QMC10" si="5926">QMC9</f>
        <v>0</v>
      </c>
      <c r="QME10" s="239">
        <f t="shared" ref="QME10" si="5927">QME9</f>
        <v>0</v>
      </c>
      <c r="QMG10" s="239">
        <f t="shared" ref="QMG10" si="5928">QMG9</f>
        <v>0</v>
      </c>
      <c r="QMI10" s="239">
        <f t="shared" ref="QMI10" si="5929">QMI9</f>
        <v>0</v>
      </c>
      <c r="QMK10" s="239">
        <f t="shared" ref="QMK10" si="5930">QMK9</f>
        <v>0</v>
      </c>
      <c r="QMM10" s="239">
        <f t="shared" ref="QMM10" si="5931">QMM9</f>
        <v>0</v>
      </c>
      <c r="QMO10" s="239">
        <f t="shared" ref="QMO10" si="5932">QMO9</f>
        <v>0</v>
      </c>
      <c r="QMQ10" s="239">
        <f t="shared" ref="QMQ10" si="5933">QMQ9</f>
        <v>0</v>
      </c>
      <c r="QMS10" s="239">
        <f t="shared" ref="QMS10" si="5934">QMS9</f>
        <v>0</v>
      </c>
      <c r="QMU10" s="239">
        <f t="shared" ref="QMU10" si="5935">QMU9</f>
        <v>0</v>
      </c>
      <c r="QMW10" s="239">
        <f t="shared" ref="QMW10" si="5936">QMW9</f>
        <v>0</v>
      </c>
      <c r="QMY10" s="239">
        <f t="shared" ref="QMY10" si="5937">QMY9</f>
        <v>0</v>
      </c>
      <c r="QNA10" s="239">
        <f t="shared" ref="QNA10" si="5938">QNA9</f>
        <v>0</v>
      </c>
      <c r="QNC10" s="239">
        <f t="shared" ref="QNC10" si="5939">QNC9</f>
        <v>0</v>
      </c>
      <c r="QNE10" s="239">
        <f t="shared" ref="QNE10" si="5940">QNE9</f>
        <v>0</v>
      </c>
      <c r="QNG10" s="239">
        <f t="shared" ref="QNG10" si="5941">QNG9</f>
        <v>0</v>
      </c>
      <c r="QNI10" s="239">
        <f t="shared" ref="QNI10" si="5942">QNI9</f>
        <v>0</v>
      </c>
      <c r="QNK10" s="239">
        <f t="shared" ref="QNK10" si="5943">QNK9</f>
        <v>0</v>
      </c>
      <c r="QNM10" s="239">
        <f t="shared" ref="QNM10" si="5944">QNM9</f>
        <v>0</v>
      </c>
      <c r="QNO10" s="239">
        <f t="shared" ref="QNO10" si="5945">QNO9</f>
        <v>0</v>
      </c>
      <c r="QNQ10" s="239">
        <f t="shared" ref="QNQ10" si="5946">QNQ9</f>
        <v>0</v>
      </c>
      <c r="QNS10" s="239">
        <f t="shared" ref="QNS10" si="5947">QNS9</f>
        <v>0</v>
      </c>
      <c r="QNU10" s="239">
        <f t="shared" ref="QNU10" si="5948">QNU9</f>
        <v>0</v>
      </c>
      <c r="QNW10" s="239">
        <f t="shared" ref="QNW10" si="5949">QNW9</f>
        <v>0</v>
      </c>
      <c r="QNY10" s="239">
        <f t="shared" ref="QNY10" si="5950">QNY9</f>
        <v>0</v>
      </c>
      <c r="QOA10" s="239">
        <f t="shared" ref="QOA10" si="5951">QOA9</f>
        <v>0</v>
      </c>
      <c r="QOC10" s="239">
        <f t="shared" ref="QOC10" si="5952">QOC9</f>
        <v>0</v>
      </c>
      <c r="QOE10" s="239">
        <f t="shared" ref="QOE10" si="5953">QOE9</f>
        <v>0</v>
      </c>
      <c r="QOG10" s="239">
        <f t="shared" ref="QOG10" si="5954">QOG9</f>
        <v>0</v>
      </c>
      <c r="QOI10" s="239">
        <f t="shared" ref="QOI10" si="5955">QOI9</f>
        <v>0</v>
      </c>
      <c r="QOK10" s="239">
        <f t="shared" ref="QOK10" si="5956">QOK9</f>
        <v>0</v>
      </c>
      <c r="QOM10" s="239">
        <f t="shared" ref="QOM10" si="5957">QOM9</f>
        <v>0</v>
      </c>
      <c r="QOO10" s="239">
        <f t="shared" ref="QOO10" si="5958">QOO9</f>
        <v>0</v>
      </c>
      <c r="QOQ10" s="239">
        <f t="shared" ref="QOQ10" si="5959">QOQ9</f>
        <v>0</v>
      </c>
      <c r="QOS10" s="239">
        <f t="shared" ref="QOS10" si="5960">QOS9</f>
        <v>0</v>
      </c>
      <c r="QOU10" s="239">
        <f t="shared" ref="QOU10" si="5961">QOU9</f>
        <v>0</v>
      </c>
      <c r="QOW10" s="239">
        <f t="shared" ref="QOW10" si="5962">QOW9</f>
        <v>0</v>
      </c>
      <c r="QOY10" s="239">
        <f t="shared" ref="QOY10" si="5963">QOY9</f>
        <v>0</v>
      </c>
      <c r="QPA10" s="239">
        <f t="shared" ref="QPA10" si="5964">QPA9</f>
        <v>0</v>
      </c>
      <c r="QPC10" s="239">
        <f t="shared" ref="QPC10" si="5965">QPC9</f>
        <v>0</v>
      </c>
      <c r="QPE10" s="239">
        <f t="shared" ref="QPE10" si="5966">QPE9</f>
        <v>0</v>
      </c>
      <c r="QPG10" s="239">
        <f t="shared" ref="QPG10" si="5967">QPG9</f>
        <v>0</v>
      </c>
      <c r="QPI10" s="239">
        <f t="shared" ref="QPI10" si="5968">QPI9</f>
        <v>0</v>
      </c>
      <c r="QPK10" s="239">
        <f t="shared" ref="QPK10" si="5969">QPK9</f>
        <v>0</v>
      </c>
      <c r="QPM10" s="239">
        <f t="shared" ref="QPM10" si="5970">QPM9</f>
        <v>0</v>
      </c>
      <c r="QPO10" s="239">
        <f t="shared" ref="QPO10" si="5971">QPO9</f>
        <v>0</v>
      </c>
      <c r="QPQ10" s="239">
        <f t="shared" ref="QPQ10" si="5972">QPQ9</f>
        <v>0</v>
      </c>
      <c r="QPS10" s="239">
        <f t="shared" ref="QPS10" si="5973">QPS9</f>
        <v>0</v>
      </c>
      <c r="QPU10" s="239">
        <f t="shared" ref="QPU10" si="5974">QPU9</f>
        <v>0</v>
      </c>
      <c r="QPW10" s="239">
        <f t="shared" ref="QPW10" si="5975">QPW9</f>
        <v>0</v>
      </c>
      <c r="QPY10" s="239">
        <f t="shared" ref="QPY10" si="5976">QPY9</f>
        <v>0</v>
      </c>
      <c r="QQA10" s="239">
        <f t="shared" ref="QQA10" si="5977">QQA9</f>
        <v>0</v>
      </c>
      <c r="QQC10" s="239">
        <f t="shared" ref="QQC10" si="5978">QQC9</f>
        <v>0</v>
      </c>
      <c r="QQE10" s="239">
        <f t="shared" ref="QQE10" si="5979">QQE9</f>
        <v>0</v>
      </c>
      <c r="QQG10" s="239">
        <f t="shared" ref="QQG10" si="5980">QQG9</f>
        <v>0</v>
      </c>
      <c r="QQI10" s="239">
        <f t="shared" ref="QQI10" si="5981">QQI9</f>
        <v>0</v>
      </c>
      <c r="QQK10" s="239">
        <f t="shared" ref="QQK10" si="5982">QQK9</f>
        <v>0</v>
      </c>
      <c r="QQM10" s="239">
        <f t="shared" ref="QQM10" si="5983">QQM9</f>
        <v>0</v>
      </c>
      <c r="QQO10" s="239">
        <f t="shared" ref="QQO10" si="5984">QQO9</f>
        <v>0</v>
      </c>
      <c r="QQQ10" s="239">
        <f t="shared" ref="QQQ10" si="5985">QQQ9</f>
        <v>0</v>
      </c>
      <c r="QQS10" s="239">
        <f t="shared" ref="QQS10" si="5986">QQS9</f>
        <v>0</v>
      </c>
      <c r="QQU10" s="239">
        <f t="shared" ref="QQU10" si="5987">QQU9</f>
        <v>0</v>
      </c>
      <c r="QQW10" s="239">
        <f t="shared" ref="QQW10" si="5988">QQW9</f>
        <v>0</v>
      </c>
      <c r="QQY10" s="239">
        <f t="shared" ref="QQY10" si="5989">QQY9</f>
        <v>0</v>
      </c>
      <c r="QRA10" s="239">
        <f t="shared" ref="QRA10" si="5990">QRA9</f>
        <v>0</v>
      </c>
      <c r="QRC10" s="239">
        <f t="shared" ref="QRC10" si="5991">QRC9</f>
        <v>0</v>
      </c>
      <c r="QRE10" s="239">
        <f t="shared" ref="QRE10" si="5992">QRE9</f>
        <v>0</v>
      </c>
      <c r="QRG10" s="239">
        <f t="shared" ref="QRG10" si="5993">QRG9</f>
        <v>0</v>
      </c>
      <c r="QRI10" s="239">
        <f t="shared" ref="QRI10" si="5994">QRI9</f>
        <v>0</v>
      </c>
      <c r="QRK10" s="239">
        <f t="shared" ref="QRK10" si="5995">QRK9</f>
        <v>0</v>
      </c>
      <c r="QRM10" s="239">
        <f t="shared" ref="QRM10" si="5996">QRM9</f>
        <v>0</v>
      </c>
      <c r="QRO10" s="239">
        <f t="shared" ref="QRO10" si="5997">QRO9</f>
        <v>0</v>
      </c>
      <c r="QRQ10" s="239">
        <f t="shared" ref="QRQ10" si="5998">QRQ9</f>
        <v>0</v>
      </c>
      <c r="QRS10" s="239">
        <f t="shared" ref="QRS10" si="5999">QRS9</f>
        <v>0</v>
      </c>
      <c r="QRU10" s="239">
        <f t="shared" ref="QRU10" si="6000">QRU9</f>
        <v>0</v>
      </c>
      <c r="QRW10" s="239">
        <f t="shared" ref="QRW10" si="6001">QRW9</f>
        <v>0</v>
      </c>
      <c r="QRY10" s="239">
        <f t="shared" ref="QRY10" si="6002">QRY9</f>
        <v>0</v>
      </c>
      <c r="QSA10" s="239">
        <f t="shared" ref="QSA10" si="6003">QSA9</f>
        <v>0</v>
      </c>
      <c r="QSC10" s="239">
        <f t="shared" ref="QSC10" si="6004">QSC9</f>
        <v>0</v>
      </c>
      <c r="QSE10" s="239">
        <f t="shared" ref="QSE10" si="6005">QSE9</f>
        <v>0</v>
      </c>
      <c r="QSG10" s="239">
        <f t="shared" ref="QSG10" si="6006">QSG9</f>
        <v>0</v>
      </c>
      <c r="QSI10" s="239">
        <f t="shared" ref="QSI10" si="6007">QSI9</f>
        <v>0</v>
      </c>
      <c r="QSK10" s="239">
        <f t="shared" ref="QSK10" si="6008">QSK9</f>
        <v>0</v>
      </c>
      <c r="QSM10" s="239">
        <f t="shared" ref="QSM10" si="6009">QSM9</f>
        <v>0</v>
      </c>
      <c r="QSO10" s="239">
        <f t="shared" ref="QSO10" si="6010">QSO9</f>
        <v>0</v>
      </c>
      <c r="QSQ10" s="239">
        <f t="shared" ref="QSQ10" si="6011">QSQ9</f>
        <v>0</v>
      </c>
      <c r="QSS10" s="239">
        <f t="shared" ref="QSS10" si="6012">QSS9</f>
        <v>0</v>
      </c>
      <c r="QSU10" s="239">
        <f t="shared" ref="QSU10" si="6013">QSU9</f>
        <v>0</v>
      </c>
      <c r="QSW10" s="239">
        <f t="shared" ref="QSW10" si="6014">QSW9</f>
        <v>0</v>
      </c>
      <c r="QSY10" s="239">
        <f t="shared" ref="QSY10" si="6015">QSY9</f>
        <v>0</v>
      </c>
      <c r="QTA10" s="239">
        <f t="shared" ref="QTA10" si="6016">QTA9</f>
        <v>0</v>
      </c>
      <c r="QTC10" s="239">
        <f t="shared" ref="QTC10" si="6017">QTC9</f>
        <v>0</v>
      </c>
      <c r="QTE10" s="239">
        <f t="shared" ref="QTE10" si="6018">QTE9</f>
        <v>0</v>
      </c>
      <c r="QTG10" s="239">
        <f t="shared" ref="QTG10" si="6019">QTG9</f>
        <v>0</v>
      </c>
      <c r="QTI10" s="239">
        <f t="shared" ref="QTI10" si="6020">QTI9</f>
        <v>0</v>
      </c>
      <c r="QTK10" s="239">
        <f t="shared" ref="QTK10" si="6021">QTK9</f>
        <v>0</v>
      </c>
      <c r="QTM10" s="239">
        <f t="shared" ref="QTM10" si="6022">QTM9</f>
        <v>0</v>
      </c>
      <c r="QTO10" s="239">
        <f t="shared" ref="QTO10" si="6023">QTO9</f>
        <v>0</v>
      </c>
      <c r="QTQ10" s="239">
        <f t="shared" ref="QTQ10" si="6024">QTQ9</f>
        <v>0</v>
      </c>
      <c r="QTS10" s="239">
        <f t="shared" ref="QTS10" si="6025">QTS9</f>
        <v>0</v>
      </c>
      <c r="QTU10" s="239">
        <f t="shared" ref="QTU10" si="6026">QTU9</f>
        <v>0</v>
      </c>
      <c r="QTW10" s="239">
        <f t="shared" ref="QTW10" si="6027">QTW9</f>
        <v>0</v>
      </c>
      <c r="QTY10" s="239">
        <f t="shared" ref="QTY10" si="6028">QTY9</f>
        <v>0</v>
      </c>
      <c r="QUA10" s="239">
        <f t="shared" ref="QUA10" si="6029">QUA9</f>
        <v>0</v>
      </c>
      <c r="QUC10" s="239">
        <f t="shared" ref="QUC10" si="6030">QUC9</f>
        <v>0</v>
      </c>
      <c r="QUE10" s="239">
        <f t="shared" ref="QUE10" si="6031">QUE9</f>
        <v>0</v>
      </c>
      <c r="QUG10" s="239">
        <f t="shared" ref="QUG10" si="6032">QUG9</f>
        <v>0</v>
      </c>
      <c r="QUI10" s="239">
        <f t="shared" ref="QUI10" si="6033">QUI9</f>
        <v>0</v>
      </c>
      <c r="QUK10" s="239">
        <f t="shared" ref="QUK10" si="6034">QUK9</f>
        <v>0</v>
      </c>
      <c r="QUM10" s="239">
        <f t="shared" ref="QUM10" si="6035">QUM9</f>
        <v>0</v>
      </c>
      <c r="QUO10" s="239">
        <f t="shared" ref="QUO10" si="6036">QUO9</f>
        <v>0</v>
      </c>
      <c r="QUQ10" s="239">
        <f t="shared" ref="QUQ10" si="6037">QUQ9</f>
        <v>0</v>
      </c>
      <c r="QUS10" s="239">
        <f t="shared" ref="QUS10" si="6038">QUS9</f>
        <v>0</v>
      </c>
      <c r="QUU10" s="239">
        <f t="shared" ref="QUU10" si="6039">QUU9</f>
        <v>0</v>
      </c>
      <c r="QUW10" s="239">
        <f t="shared" ref="QUW10" si="6040">QUW9</f>
        <v>0</v>
      </c>
      <c r="QUY10" s="239">
        <f t="shared" ref="QUY10" si="6041">QUY9</f>
        <v>0</v>
      </c>
      <c r="QVA10" s="239">
        <f t="shared" ref="QVA10" si="6042">QVA9</f>
        <v>0</v>
      </c>
      <c r="QVC10" s="239">
        <f t="shared" ref="QVC10" si="6043">QVC9</f>
        <v>0</v>
      </c>
      <c r="QVE10" s="239">
        <f t="shared" ref="QVE10" si="6044">QVE9</f>
        <v>0</v>
      </c>
      <c r="QVG10" s="239">
        <f t="shared" ref="QVG10" si="6045">QVG9</f>
        <v>0</v>
      </c>
      <c r="QVI10" s="239">
        <f t="shared" ref="QVI10" si="6046">QVI9</f>
        <v>0</v>
      </c>
      <c r="QVK10" s="239">
        <f t="shared" ref="QVK10" si="6047">QVK9</f>
        <v>0</v>
      </c>
      <c r="QVM10" s="239">
        <f t="shared" ref="QVM10" si="6048">QVM9</f>
        <v>0</v>
      </c>
      <c r="QVO10" s="239">
        <f t="shared" ref="QVO10" si="6049">QVO9</f>
        <v>0</v>
      </c>
      <c r="QVQ10" s="239">
        <f t="shared" ref="QVQ10" si="6050">QVQ9</f>
        <v>0</v>
      </c>
      <c r="QVS10" s="239">
        <f t="shared" ref="QVS10" si="6051">QVS9</f>
        <v>0</v>
      </c>
      <c r="QVU10" s="239">
        <f t="shared" ref="QVU10" si="6052">QVU9</f>
        <v>0</v>
      </c>
      <c r="QVW10" s="239">
        <f t="shared" ref="QVW10" si="6053">QVW9</f>
        <v>0</v>
      </c>
      <c r="QVY10" s="239">
        <f t="shared" ref="QVY10" si="6054">QVY9</f>
        <v>0</v>
      </c>
      <c r="QWA10" s="239">
        <f t="shared" ref="QWA10" si="6055">QWA9</f>
        <v>0</v>
      </c>
      <c r="QWC10" s="239">
        <f t="shared" ref="QWC10" si="6056">QWC9</f>
        <v>0</v>
      </c>
      <c r="QWE10" s="239">
        <f t="shared" ref="QWE10" si="6057">QWE9</f>
        <v>0</v>
      </c>
      <c r="QWG10" s="239">
        <f t="shared" ref="QWG10" si="6058">QWG9</f>
        <v>0</v>
      </c>
      <c r="QWI10" s="239">
        <f t="shared" ref="QWI10" si="6059">QWI9</f>
        <v>0</v>
      </c>
      <c r="QWK10" s="239">
        <f t="shared" ref="QWK10" si="6060">QWK9</f>
        <v>0</v>
      </c>
      <c r="QWM10" s="239">
        <f t="shared" ref="QWM10" si="6061">QWM9</f>
        <v>0</v>
      </c>
      <c r="QWO10" s="239">
        <f t="shared" ref="QWO10" si="6062">QWO9</f>
        <v>0</v>
      </c>
      <c r="QWQ10" s="239">
        <f t="shared" ref="QWQ10" si="6063">QWQ9</f>
        <v>0</v>
      </c>
      <c r="QWS10" s="239">
        <f t="shared" ref="QWS10" si="6064">QWS9</f>
        <v>0</v>
      </c>
      <c r="QWU10" s="239">
        <f t="shared" ref="QWU10" si="6065">QWU9</f>
        <v>0</v>
      </c>
      <c r="QWW10" s="239">
        <f t="shared" ref="QWW10" si="6066">QWW9</f>
        <v>0</v>
      </c>
      <c r="QWY10" s="239">
        <f t="shared" ref="QWY10" si="6067">QWY9</f>
        <v>0</v>
      </c>
      <c r="QXA10" s="239">
        <f t="shared" ref="QXA10" si="6068">QXA9</f>
        <v>0</v>
      </c>
      <c r="QXC10" s="239">
        <f t="shared" ref="QXC10" si="6069">QXC9</f>
        <v>0</v>
      </c>
      <c r="QXE10" s="239">
        <f t="shared" ref="QXE10" si="6070">QXE9</f>
        <v>0</v>
      </c>
      <c r="QXG10" s="239">
        <f t="shared" ref="QXG10" si="6071">QXG9</f>
        <v>0</v>
      </c>
      <c r="QXI10" s="239">
        <f t="shared" ref="QXI10" si="6072">QXI9</f>
        <v>0</v>
      </c>
      <c r="QXK10" s="239">
        <f t="shared" ref="QXK10" si="6073">QXK9</f>
        <v>0</v>
      </c>
      <c r="QXM10" s="239">
        <f t="shared" ref="QXM10" si="6074">QXM9</f>
        <v>0</v>
      </c>
      <c r="QXO10" s="239">
        <f t="shared" ref="QXO10" si="6075">QXO9</f>
        <v>0</v>
      </c>
      <c r="QXQ10" s="239">
        <f t="shared" ref="QXQ10" si="6076">QXQ9</f>
        <v>0</v>
      </c>
      <c r="QXS10" s="239">
        <f t="shared" ref="QXS10" si="6077">QXS9</f>
        <v>0</v>
      </c>
      <c r="QXU10" s="239">
        <f t="shared" ref="QXU10" si="6078">QXU9</f>
        <v>0</v>
      </c>
      <c r="QXW10" s="239">
        <f t="shared" ref="QXW10" si="6079">QXW9</f>
        <v>0</v>
      </c>
      <c r="QXY10" s="239">
        <f t="shared" ref="QXY10" si="6080">QXY9</f>
        <v>0</v>
      </c>
      <c r="QYA10" s="239">
        <f t="shared" ref="QYA10" si="6081">QYA9</f>
        <v>0</v>
      </c>
      <c r="QYC10" s="239">
        <f t="shared" ref="QYC10" si="6082">QYC9</f>
        <v>0</v>
      </c>
      <c r="QYE10" s="239">
        <f t="shared" ref="QYE10" si="6083">QYE9</f>
        <v>0</v>
      </c>
      <c r="QYG10" s="239">
        <f t="shared" ref="QYG10" si="6084">QYG9</f>
        <v>0</v>
      </c>
      <c r="QYI10" s="239">
        <f t="shared" ref="QYI10" si="6085">QYI9</f>
        <v>0</v>
      </c>
      <c r="QYK10" s="239">
        <f t="shared" ref="QYK10" si="6086">QYK9</f>
        <v>0</v>
      </c>
      <c r="QYM10" s="239">
        <f t="shared" ref="QYM10" si="6087">QYM9</f>
        <v>0</v>
      </c>
      <c r="QYO10" s="239">
        <f t="shared" ref="QYO10" si="6088">QYO9</f>
        <v>0</v>
      </c>
      <c r="QYQ10" s="239">
        <f t="shared" ref="QYQ10" si="6089">QYQ9</f>
        <v>0</v>
      </c>
      <c r="QYS10" s="239">
        <f t="shared" ref="QYS10" si="6090">QYS9</f>
        <v>0</v>
      </c>
      <c r="QYU10" s="239">
        <f t="shared" ref="QYU10" si="6091">QYU9</f>
        <v>0</v>
      </c>
      <c r="QYW10" s="239">
        <f t="shared" ref="QYW10" si="6092">QYW9</f>
        <v>0</v>
      </c>
      <c r="QYY10" s="239">
        <f t="shared" ref="QYY10" si="6093">QYY9</f>
        <v>0</v>
      </c>
      <c r="QZA10" s="239">
        <f t="shared" ref="QZA10" si="6094">QZA9</f>
        <v>0</v>
      </c>
      <c r="QZC10" s="239">
        <f t="shared" ref="QZC10" si="6095">QZC9</f>
        <v>0</v>
      </c>
      <c r="QZE10" s="239">
        <f t="shared" ref="QZE10" si="6096">QZE9</f>
        <v>0</v>
      </c>
      <c r="QZG10" s="239">
        <f t="shared" ref="QZG10" si="6097">QZG9</f>
        <v>0</v>
      </c>
      <c r="QZI10" s="239">
        <f t="shared" ref="QZI10" si="6098">QZI9</f>
        <v>0</v>
      </c>
      <c r="QZK10" s="239">
        <f t="shared" ref="QZK10" si="6099">QZK9</f>
        <v>0</v>
      </c>
      <c r="QZM10" s="239">
        <f t="shared" ref="QZM10" si="6100">QZM9</f>
        <v>0</v>
      </c>
      <c r="QZO10" s="239">
        <f t="shared" ref="QZO10" si="6101">QZO9</f>
        <v>0</v>
      </c>
      <c r="QZQ10" s="239">
        <f t="shared" ref="QZQ10" si="6102">QZQ9</f>
        <v>0</v>
      </c>
      <c r="QZS10" s="239">
        <f t="shared" ref="QZS10" si="6103">QZS9</f>
        <v>0</v>
      </c>
      <c r="QZU10" s="239">
        <f t="shared" ref="QZU10" si="6104">QZU9</f>
        <v>0</v>
      </c>
      <c r="QZW10" s="239">
        <f t="shared" ref="QZW10" si="6105">QZW9</f>
        <v>0</v>
      </c>
      <c r="QZY10" s="239">
        <f t="shared" ref="QZY10" si="6106">QZY9</f>
        <v>0</v>
      </c>
      <c r="RAA10" s="239">
        <f t="shared" ref="RAA10" si="6107">RAA9</f>
        <v>0</v>
      </c>
      <c r="RAC10" s="239">
        <f t="shared" ref="RAC10" si="6108">RAC9</f>
        <v>0</v>
      </c>
      <c r="RAE10" s="239">
        <f t="shared" ref="RAE10" si="6109">RAE9</f>
        <v>0</v>
      </c>
      <c r="RAG10" s="239">
        <f t="shared" ref="RAG10" si="6110">RAG9</f>
        <v>0</v>
      </c>
      <c r="RAI10" s="239">
        <f t="shared" ref="RAI10" si="6111">RAI9</f>
        <v>0</v>
      </c>
      <c r="RAK10" s="239">
        <f t="shared" ref="RAK10" si="6112">RAK9</f>
        <v>0</v>
      </c>
      <c r="RAM10" s="239">
        <f t="shared" ref="RAM10" si="6113">RAM9</f>
        <v>0</v>
      </c>
      <c r="RAO10" s="239">
        <f t="shared" ref="RAO10" si="6114">RAO9</f>
        <v>0</v>
      </c>
      <c r="RAQ10" s="239">
        <f t="shared" ref="RAQ10" si="6115">RAQ9</f>
        <v>0</v>
      </c>
      <c r="RAS10" s="239">
        <f t="shared" ref="RAS10" si="6116">RAS9</f>
        <v>0</v>
      </c>
      <c r="RAU10" s="239">
        <f t="shared" ref="RAU10" si="6117">RAU9</f>
        <v>0</v>
      </c>
      <c r="RAW10" s="239">
        <f t="shared" ref="RAW10" si="6118">RAW9</f>
        <v>0</v>
      </c>
      <c r="RAY10" s="239">
        <f t="shared" ref="RAY10" si="6119">RAY9</f>
        <v>0</v>
      </c>
      <c r="RBA10" s="239">
        <f t="shared" ref="RBA10" si="6120">RBA9</f>
        <v>0</v>
      </c>
      <c r="RBC10" s="239">
        <f t="shared" ref="RBC10" si="6121">RBC9</f>
        <v>0</v>
      </c>
      <c r="RBE10" s="239">
        <f t="shared" ref="RBE10" si="6122">RBE9</f>
        <v>0</v>
      </c>
      <c r="RBG10" s="239">
        <f t="shared" ref="RBG10" si="6123">RBG9</f>
        <v>0</v>
      </c>
      <c r="RBI10" s="239">
        <f t="shared" ref="RBI10" si="6124">RBI9</f>
        <v>0</v>
      </c>
      <c r="RBK10" s="239">
        <f t="shared" ref="RBK10" si="6125">RBK9</f>
        <v>0</v>
      </c>
      <c r="RBM10" s="239">
        <f t="shared" ref="RBM10" si="6126">RBM9</f>
        <v>0</v>
      </c>
      <c r="RBO10" s="239">
        <f t="shared" ref="RBO10" si="6127">RBO9</f>
        <v>0</v>
      </c>
      <c r="RBQ10" s="239">
        <f t="shared" ref="RBQ10" si="6128">RBQ9</f>
        <v>0</v>
      </c>
      <c r="RBS10" s="239">
        <f t="shared" ref="RBS10" si="6129">RBS9</f>
        <v>0</v>
      </c>
      <c r="RBU10" s="239">
        <f t="shared" ref="RBU10" si="6130">RBU9</f>
        <v>0</v>
      </c>
      <c r="RBW10" s="239">
        <f t="shared" ref="RBW10" si="6131">RBW9</f>
        <v>0</v>
      </c>
      <c r="RBY10" s="239">
        <f t="shared" ref="RBY10" si="6132">RBY9</f>
        <v>0</v>
      </c>
      <c r="RCA10" s="239">
        <f t="shared" ref="RCA10" si="6133">RCA9</f>
        <v>0</v>
      </c>
      <c r="RCC10" s="239">
        <f t="shared" ref="RCC10" si="6134">RCC9</f>
        <v>0</v>
      </c>
      <c r="RCE10" s="239">
        <f t="shared" ref="RCE10" si="6135">RCE9</f>
        <v>0</v>
      </c>
      <c r="RCG10" s="239">
        <f t="shared" ref="RCG10" si="6136">RCG9</f>
        <v>0</v>
      </c>
      <c r="RCI10" s="239">
        <f t="shared" ref="RCI10" si="6137">RCI9</f>
        <v>0</v>
      </c>
      <c r="RCK10" s="239">
        <f t="shared" ref="RCK10" si="6138">RCK9</f>
        <v>0</v>
      </c>
      <c r="RCM10" s="239">
        <f t="shared" ref="RCM10" si="6139">RCM9</f>
        <v>0</v>
      </c>
      <c r="RCO10" s="239">
        <f t="shared" ref="RCO10" si="6140">RCO9</f>
        <v>0</v>
      </c>
      <c r="RCQ10" s="239">
        <f t="shared" ref="RCQ10" si="6141">RCQ9</f>
        <v>0</v>
      </c>
      <c r="RCS10" s="239">
        <f t="shared" ref="RCS10" si="6142">RCS9</f>
        <v>0</v>
      </c>
      <c r="RCU10" s="239">
        <f t="shared" ref="RCU10" si="6143">RCU9</f>
        <v>0</v>
      </c>
      <c r="RCW10" s="239">
        <f t="shared" ref="RCW10" si="6144">RCW9</f>
        <v>0</v>
      </c>
      <c r="RCY10" s="239">
        <f t="shared" ref="RCY10" si="6145">RCY9</f>
        <v>0</v>
      </c>
      <c r="RDA10" s="239">
        <f t="shared" ref="RDA10" si="6146">RDA9</f>
        <v>0</v>
      </c>
      <c r="RDC10" s="239">
        <f t="shared" ref="RDC10" si="6147">RDC9</f>
        <v>0</v>
      </c>
      <c r="RDE10" s="239">
        <f t="shared" ref="RDE10" si="6148">RDE9</f>
        <v>0</v>
      </c>
      <c r="RDG10" s="239">
        <f t="shared" ref="RDG10" si="6149">RDG9</f>
        <v>0</v>
      </c>
      <c r="RDI10" s="239">
        <f t="shared" ref="RDI10" si="6150">RDI9</f>
        <v>0</v>
      </c>
      <c r="RDK10" s="239">
        <f t="shared" ref="RDK10" si="6151">RDK9</f>
        <v>0</v>
      </c>
      <c r="RDM10" s="239">
        <f t="shared" ref="RDM10" si="6152">RDM9</f>
        <v>0</v>
      </c>
      <c r="RDO10" s="239">
        <f t="shared" ref="RDO10" si="6153">RDO9</f>
        <v>0</v>
      </c>
      <c r="RDQ10" s="239">
        <f t="shared" ref="RDQ10" si="6154">RDQ9</f>
        <v>0</v>
      </c>
      <c r="RDS10" s="239">
        <f t="shared" ref="RDS10" si="6155">RDS9</f>
        <v>0</v>
      </c>
      <c r="RDU10" s="239">
        <f t="shared" ref="RDU10" si="6156">RDU9</f>
        <v>0</v>
      </c>
      <c r="RDW10" s="239">
        <f t="shared" ref="RDW10" si="6157">RDW9</f>
        <v>0</v>
      </c>
      <c r="RDY10" s="239">
        <f t="shared" ref="RDY10" si="6158">RDY9</f>
        <v>0</v>
      </c>
      <c r="REA10" s="239">
        <f t="shared" ref="REA10" si="6159">REA9</f>
        <v>0</v>
      </c>
      <c r="REC10" s="239">
        <f t="shared" ref="REC10" si="6160">REC9</f>
        <v>0</v>
      </c>
      <c r="REE10" s="239">
        <f t="shared" ref="REE10" si="6161">REE9</f>
        <v>0</v>
      </c>
      <c r="REG10" s="239">
        <f t="shared" ref="REG10" si="6162">REG9</f>
        <v>0</v>
      </c>
      <c r="REI10" s="239">
        <f t="shared" ref="REI10" si="6163">REI9</f>
        <v>0</v>
      </c>
      <c r="REK10" s="239">
        <f t="shared" ref="REK10" si="6164">REK9</f>
        <v>0</v>
      </c>
      <c r="REM10" s="239">
        <f t="shared" ref="REM10" si="6165">REM9</f>
        <v>0</v>
      </c>
      <c r="REO10" s="239">
        <f t="shared" ref="REO10" si="6166">REO9</f>
        <v>0</v>
      </c>
      <c r="REQ10" s="239">
        <f t="shared" ref="REQ10" si="6167">REQ9</f>
        <v>0</v>
      </c>
      <c r="RES10" s="239">
        <f t="shared" ref="RES10" si="6168">RES9</f>
        <v>0</v>
      </c>
      <c r="REU10" s="239">
        <f t="shared" ref="REU10" si="6169">REU9</f>
        <v>0</v>
      </c>
      <c r="REW10" s="239">
        <f t="shared" ref="REW10" si="6170">REW9</f>
        <v>0</v>
      </c>
      <c r="REY10" s="239">
        <f t="shared" ref="REY10" si="6171">REY9</f>
        <v>0</v>
      </c>
      <c r="RFA10" s="239">
        <f t="shared" ref="RFA10" si="6172">RFA9</f>
        <v>0</v>
      </c>
      <c r="RFC10" s="239">
        <f t="shared" ref="RFC10" si="6173">RFC9</f>
        <v>0</v>
      </c>
      <c r="RFE10" s="239">
        <f t="shared" ref="RFE10" si="6174">RFE9</f>
        <v>0</v>
      </c>
      <c r="RFG10" s="239">
        <f t="shared" ref="RFG10" si="6175">RFG9</f>
        <v>0</v>
      </c>
      <c r="RFI10" s="239">
        <f t="shared" ref="RFI10" si="6176">RFI9</f>
        <v>0</v>
      </c>
      <c r="RFK10" s="239">
        <f t="shared" ref="RFK10" si="6177">RFK9</f>
        <v>0</v>
      </c>
      <c r="RFM10" s="239">
        <f t="shared" ref="RFM10" si="6178">RFM9</f>
        <v>0</v>
      </c>
      <c r="RFO10" s="239">
        <f t="shared" ref="RFO10" si="6179">RFO9</f>
        <v>0</v>
      </c>
      <c r="RFQ10" s="239">
        <f t="shared" ref="RFQ10" si="6180">RFQ9</f>
        <v>0</v>
      </c>
      <c r="RFS10" s="239">
        <f t="shared" ref="RFS10" si="6181">RFS9</f>
        <v>0</v>
      </c>
      <c r="RFU10" s="239">
        <f t="shared" ref="RFU10" si="6182">RFU9</f>
        <v>0</v>
      </c>
      <c r="RFW10" s="239">
        <f t="shared" ref="RFW10" si="6183">RFW9</f>
        <v>0</v>
      </c>
      <c r="RFY10" s="239">
        <f t="shared" ref="RFY10" si="6184">RFY9</f>
        <v>0</v>
      </c>
      <c r="RGA10" s="239">
        <f t="shared" ref="RGA10" si="6185">RGA9</f>
        <v>0</v>
      </c>
      <c r="RGC10" s="239">
        <f t="shared" ref="RGC10" si="6186">RGC9</f>
        <v>0</v>
      </c>
      <c r="RGE10" s="239">
        <f t="shared" ref="RGE10" si="6187">RGE9</f>
        <v>0</v>
      </c>
      <c r="RGG10" s="239">
        <f t="shared" ref="RGG10" si="6188">RGG9</f>
        <v>0</v>
      </c>
      <c r="RGI10" s="239">
        <f t="shared" ref="RGI10" si="6189">RGI9</f>
        <v>0</v>
      </c>
      <c r="RGK10" s="239">
        <f t="shared" ref="RGK10" si="6190">RGK9</f>
        <v>0</v>
      </c>
      <c r="RGM10" s="239">
        <f t="shared" ref="RGM10" si="6191">RGM9</f>
        <v>0</v>
      </c>
      <c r="RGO10" s="239">
        <f t="shared" ref="RGO10" si="6192">RGO9</f>
        <v>0</v>
      </c>
      <c r="RGQ10" s="239">
        <f t="shared" ref="RGQ10" si="6193">RGQ9</f>
        <v>0</v>
      </c>
      <c r="RGS10" s="239">
        <f t="shared" ref="RGS10" si="6194">RGS9</f>
        <v>0</v>
      </c>
      <c r="RGU10" s="239">
        <f t="shared" ref="RGU10" si="6195">RGU9</f>
        <v>0</v>
      </c>
      <c r="RGW10" s="239">
        <f t="shared" ref="RGW10" si="6196">RGW9</f>
        <v>0</v>
      </c>
      <c r="RGY10" s="239">
        <f t="shared" ref="RGY10" si="6197">RGY9</f>
        <v>0</v>
      </c>
      <c r="RHA10" s="239">
        <f t="shared" ref="RHA10" si="6198">RHA9</f>
        <v>0</v>
      </c>
      <c r="RHC10" s="239">
        <f t="shared" ref="RHC10" si="6199">RHC9</f>
        <v>0</v>
      </c>
      <c r="RHE10" s="239">
        <f t="shared" ref="RHE10" si="6200">RHE9</f>
        <v>0</v>
      </c>
      <c r="RHG10" s="239">
        <f t="shared" ref="RHG10" si="6201">RHG9</f>
        <v>0</v>
      </c>
      <c r="RHI10" s="239">
        <f t="shared" ref="RHI10" si="6202">RHI9</f>
        <v>0</v>
      </c>
      <c r="RHK10" s="239">
        <f t="shared" ref="RHK10" si="6203">RHK9</f>
        <v>0</v>
      </c>
      <c r="RHM10" s="239">
        <f t="shared" ref="RHM10" si="6204">RHM9</f>
        <v>0</v>
      </c>
      <c r="RHO10" s="239">
        <f t="shared" ref="RHO10" si="6205">RHO9</f>
        <v>0</v>
      </c>
      <c r="RHQ10" s="239">
        <f t="shared" ref="RHQ10" si="6206">RHQ9</f>
        <v>0</v>
      </c>
      <c r="RHS10" s="239">
        <f t="shared" ref="RHS10" si="6207">RHS9</f>
        <v>0</v>
      </c>
      <c r="RHU10" s="239">
        <f t="shared" ref="RHU10" si="6208">RHU9</f>
        <v>0</v>
      </c>
      <c r="RHW10" s="239">
        <f t="shared" ref="RHW10" si="6209">RHW9</f>
        <v>0</v>
      </c>
      <c r="RHY10" s="239">
        <f t="shared" ref="RHY10" si="6210">RHY9</f>
        <v>0</v>
      </c>
      <c r="RIA10" s="239">
        <f t="shared" ref="RIA10" si="6211">RIA9</f>
        <v>0</v>
      </c>
      <c r="RIC10" s="239">
        <f t="shared" ref="RIC10" si="6212">RIC9</f>
        <v>0</v>
      </c>
      <c r="RIE10" s="239">
        <f t="shared" ref="RIE10" si="6213">RIE9</f>
        <v>0</v>
      </c>
      <c r="RIG10" s="239">
        <f t="shared" ref="RIG10" si="6214">RIG9</f>
        <v>0</v>
      </c>
      <c r="RII10" s="239">
        <f t="shared" ref="RII10" si="6215">RII9</f>
        <v>0</v>
      </c>
      <c r="RIK10" s="239">
        <f t="shared" ref="RIK10" si="6216">RIK9</f>
        <v>0</v>
      </c>
      <c r="RIM10" s="239">
        <f t="shared" ref="RIM10" si="6217">RIM9</f>
        <v>0</v>
      </c>
      <c r="RIO10" s="239">
        <f t="shared" ref="RIO10" si="6218">RIO9</f>
        <v>0</v>
      </c>
      <c r="RIQ10" s="239">
        <f t="shared" ref="RIQ10" si="6219">RIQ9</f>
        <v>0</v>
      </c>
      <c r="RIS10" s="239">
        <f t="shared" ref="RIS10" si="6220">RIS9</f>
        <v>0</v>
      </c>
      <c r="RIU10" s="239">
        <f t="shared" ref="RIU10" si="6221">RIU9</f>
        <v>0</v>
      </c>
      <c r="RIW10" s="239">
        <f t="shared" ref="RIW10" si="6222">RIW9</f>
        <v>0</v>
      </c>
      <c r="RIY10" s="239">
        <f t="shared" ref="RIY10" si="6223">RIY9</f>
        <v>0</v>
      </c>
      <c r="RJA10" s="239">
        <f t="shared" ref="RJA10" si="6224">RJA9</f>
        <v>0</v>
      </c>
      <c r="RJC10" s="239">
        <f t="shared" ref="RJC10" si="6225">RJC9</f>
        <v>0</v>
      </c>
      <c r="RJE10" s="239">
        <f t="shared" ref="RJE10" si="6226">RJE9</f>
        <v>0</v>
      </c>
      <c r="RJG10" s="239">
        <f t="shared" ref="RJG10" si="6227">RJG9</f>
        <v>0</v>
      </c>
      <c r="RJI10" s="239">
        <f t="shared" ref="RJI10" si="6228">RJI9</f>
        <v>0</v>
      </c>
      <c r="RJK10" s="239">
        <f t="shared" ref="RJK10" si="6229">RJK9</f>
        <v>0</v>
      </c>
      <c r="RJM10" s="239">
        <f t="shared" ref="RJM10" si="6230">RJM9</f>
        <v>0</v>
      </c>
      <c r="RJO10" s="239">
        <f t="shared" ref="RJO10" si="6231">RJO9</f>
        <v>0</v>
      </c>
      <c r="RJQ10" s="239">
        <f t="shared" ref="RJQ10" si="6232">RJQ9</f>
        <v>0</v>
      </c>
      <c r="RJS10" s="239">
        <f t="shared" ref="RJS10" si="6233">RJS9</f>
        <v>0</v>
      </c>
      <c r="RJU10" s="239">
        <f t="shared" ref="RJU10" si="6234">RJU9</f>
        <v>0</v>
      </c>
      <c r="RJW10" s="239">
        <f t="shared" ref="RJW10" si="6235">RJW9</f>
        <v>0</v>
      </c>
      <c r="RJY10" s="239">
        <f t="shared" ref="RJY10" si="6236">RJY9</f>
        <v>0</v>
      </c>
      <c r="RKA10" s="239">
        <f t="shared" ref="RKA10" si="6237">RKA9</f>
        <v>0</v>
      </c>
      <c r="RKC10" s="239">
        <f t="shared" ref="RKC10" si="6238">RKC9</f>
        <v>0</v>
      </c>
      <c r="RKE10" s="239">
        <f t="shared" ref="RKE10" si="6239">RKE9</f>
        <v>0</v>
      </c>
      <c r="RKG10" s="239">
        <f t="shared" ref="RKG10" si="6240">RKG9</f>
        <v>0</v>
      </c>
      <c r="RKI10" s="239">
        <f t="shared" ref="RKI10" si="6241">RKI9</f>
        <v>0</v>
      </c>
      <c r="RKK10" s="239">
        <f t="shared" ref="RKK10" si="6242">RKK9</f>
        <v>0</v>
      </c>
      <c r="RKM10" s="239">
        <f t="shared" ref="RKM10" si="6243">RKM9</f>
        <v>0</v>
      </c>
      <c r="RKO10" s="239">
        <f t="shared" ref="RKO10" si="6244">RKO9</f>
        <v>0</v>
      </c>
      <c r="RKQ10" s="239">
        <f t="shared" ref="RKQ10" si="6245">RKQ9</f>
        <v>0</v>
      </c>
      <c r="RKS10" s="239">
        <f t="shared" ref="RKS10" si="6246">RKS9</f>
        <v>0</v>
      </c>
      <c r="RKU10" s="239">
        <f t="shared" ref="RKU10" si="6247">RKU9</f>
        <v>0</v>
      </c>
      <c r="RKW10" s="239">
        <f t="shared" ref="RKW10" si="6248">RKW9</f>
        <v>0</v>
      </c>
      <c r="RKY10" s="239">
        <f t="shared" ref="RKY10" si="6249">RKY9</f>
        <v>0</v>
      </c>
      <c r="RLA10" s="239">
        <f t="shared" ref="RLA10" si="6250">RLA9</f>
        <v>0</v>
      </c>
      <c r="RLC10" s="239">
        <f t="shared" ref="RLC10" si="6251">RLC9</f>
        <v>0</v>
      </c>
      <c r="RLE10" s="239">
        <f t="shared" ref="RLE10" si="6252">RLE9</f>
        <v>0</v>
      </c>
      <c r="RLG10" s="239">
        <f t="shared" ref="RLG10" si="6253">RLG9</f>
        <v>0</v>
      </c>
      <c r="RLI10" s="239">
        <f t="shared" ref="RLI10" si="6254">RLI9</f>
        <v>0</v>
      </c>
      <c r="RLK10" s="239">
        <f t="shared" ref="RLK10" si="6255">RLK9</f>
        <v>0</v>
      </c>
      <c r="RLM10" s="239">
        <f t="shared" ref="RLM10" si="6256">RLM9</f>
        <v>0</v>
      </c>
      <c r="RLO10" s="239">
        <f t="shared" ref="RLO10" si="6257">RLO9</f>
        <v>0</v>
      </c>
      <c r="RLQ10" s="239">
        <f t="shared" ref="RLQ10" si="6258">RLQ9</f>
        <v>0</v>
      </c>
      <c r="RLS10" s="239">
        <f t="shared" ref="RLS10" si="6259">RLS9</f>
        <v>0</v>
      </c>
      <c r="RLU10" s="239">
        <f t="shared" ref="RLU10" si="6260">RLU9</f>
        <v>0</v>
      </c>
      <c r="RLW10" s="239">
        <f t="shared" ref="RLW10" si="6261">RLW9</f>
        <v>0</v>
      </c>
      <c r="RLY10" s="239">
        <f t="shared" ref="RLY10" si="6262">RLY9</f>
        <v>0</v>
      </c>
      <c r="RMA10" s="239">
        <f t="shared" ref="RMA10" si="6263">RMA9</f>
        <v>0</v>
      </c>
      <c r="RMC10" s="239">
        <f t="shared" ref="RMC10" si="6264">RMC9</f>
        <v>0</v>
      </c>
      <c r="RME10" s="239">
        <f t="shared" ref="RME10" si="6265">RME9</f>
        <v>0</v>
      </c>
      <c r="RMG10" s="239">
        <f t="shared" ref="RMG10" si="6266">RMG9</f>
        <v>0</v>
      </c>
      <c r="RMI10" s="239">
        <f t="shared" ref="RMI10" si="6267">RMI9</f>
        <v>0</v>
      </c>
      <c r="RMK10" s="239">
        <f t="shared" ref="RMK10" si="6268">RMK9</f>
        <v>0</v>
      </c>
      <c r="RMM10" s="239">
        <f t="shared" ref="RMM10" si="6269">RMM9</f>
        <v>0</v>
      </c>
      <c r="RMO10" s="239">
        <f t="shared" ref="RMO10" si="6270">RMO9</f>
        <v>0</v>
      </c>
      <c r="RMQ10" s="239">
        <f t="shared" ref="RMQ10" si="6271">RMQ9</f>
        <v>0</v>
      </c>
      <c r="RMS10" s="239">
        <f t="shared" ref="RMS10" si="6272">RMS9</f>
        <v>0</v>
      </c>
      <c r="RMU10" s="239">
        <f t="shared" ref="RMU10" si="6273">RMU9</f>
        <v>0</v>
      </c>
      <c r="RMW10" s="239">
        <f t="shared" ref="RMW10" si="6274">RMW9</f>
        <v>0</v>
      </c>
      <c r="RMY10" s="239">
        <f t="shared" ref="RMY10" si="6275">RMY9</f>
        <v>0</v>
      </c>
      <c r="RNA10" s="239">
        <f t="shared" ref="RNA10" si="6276">RNA9</f>
        <v>0</v>
      </c>
      <c r="RNC10" s="239">
        <f t="shared" ref="RNC10" si="6277">RNC9</f>
        <v>0</v>
      </c>
      <c r="RNE10" s="239">
        <f t="shared" ref="RNE10" si="6278">RNE9</f>
        <v>0</v>
      </c>
      <c r="RNG10" s="239">
        <f t="shared" ref="RNG10" si="6279">RNG9</f>
        <v>0</v>
      </c>
      <c r="RNI10" s="239">
        <f t="shared" ref="RNI10" si="6280">RNI9</f>
        <v>0</v>
      </c>
      <c r="RNK10" s="239">
        <f t="shared" ref="RNK10" si="6281">RNK9</f>
        <v>0</v>
      </c>
      <c r="RNM10" s="239">
        <f t="shared" ref="RNM10" si="6282">RNM9</f>
        <v>0</v>
      </c>
      <c r="RNO10" s="239">
        <f t="shared" ref="RNO10" si="6283">RNO9</f>
        <v>0</v>
      </c>
      <c r="RNQ10" s="239">
        <f t="shared" ref="RNQ10" si="6284">RNQ9</f>
        <v>0</v>
      </c>
      <c r="RNS10" s="239">
        <f t="shared" ref="RNS10" si="6285">RNS9</f>
        <v>0</v>
      </c>
      <c r="RNU10" s="239">
        <f t="shared" ref="RNU10" si="6286">RNU9</f>
        <v>0</v>
      </c>
      <c r="RNW10" s="239">
        <f t="shared" ref="RNW10" si="6287">RNW9</f>
        <v>0</v>
      </c>
      <c r="RNY10" s="239">
        <f t="shared" ref="RNY10" si="6288">RNY9</f>
        <v>0</v>
      </c>
      <c r="ROA10" s="239">
        <f t="shared" ref="ROA10" si="6289">ROA9</f>
        <v>0</v>
      </c>
      <c r="ROC10" s="239">
        <f t="shared" ref="ROC10" si="6290">ROC9</f>
        <v>0</v>
      </c>
      <c r="ROE10" s="239">
        <f t="shared" ref="ROE10" si="6291">ROE9</f>
        <v>0</v>
      </c>
      <c r="ROG10" s="239">
        <f t="shared" ref="ROG10" si="6292">ROG9</f>
        <v>0</v>
      </c>
      <c r="ROI10" s="239">
        <f t="shared" ref="ROI10" si="6293">ROI9</f>
        <v>0</v>
      </c>
      <c r="ROK10" s="239">
        <f t="shared" ref="ROK10" si="6294">ROK9</f>
        <v>0</v>
      </c>
      <c r="ROM10" s="239">
        <f t="shared" ref="ROM10" si="6295">ROM9</f>
        <v>0</v>
      </c>
      <c r="ROO10" s="239">
        <f t="shared" ref="ROO10" si="6296">ROO9</f>
        <v>0</v>
      </c>
      <c r="ROQ10" s="239">
        <f t="shared" ref="ROQ10" si="6297">ROQ9</f>
        <v>0</v>
      </c>
      <c r="ROS10" s="239">
        <f t="shared" ref="ROS10" si="6298">ROS9</f>
        <v>0</v>
      </c>
      <c r="ROU10" s="239">
        <f t="shared" ref="ROU10" si="6299">ROU9</f>
        <v>0</v>
      </c>
      <c r="ROW10" s="239">
        <f t="shared" ref="ROW10" si="6300">ROW9</f>
        <v>0</v>
      </c>
      <c r="ROY10" s="239">
        <f t="shared" ref="ROY10" si="6301">ROY9</f>
        <v>0</v>
      </c>
      <c r="RPA10" s="239">
        <f t="shared" ref="RPA10" si="6302">RPA9</f>
        <v>0</v>
      </c>
      <c r="RPC10" s="239">
        <f t="shared" ref="RPC10" si="6303">RPC9</f>
        <v>0</v>
      </c>
      <c r="RPE10" s="239">
        <f t="shared" ref="RPE10" si="6304">RPE9</f>
        <v>0</v>
      </c>
      <c r="RPG10" s="239">
        <f t="shared" ref="RPG10" si="6305">RPG9</f>
        <v>0</v>
      </c>
      <c r="RPI10" s="239">
        <f t="shared" ref="RPI10" si="6306">RPI9</f>
        <v>0</v>
      </c>
      <c r="RPK10" s="239">
        <f t="shared" ref="RPK10" si="6307">RPK9</f>
        <v>0</v>
      </c>
      <c r="RPM10" s="239">
        <f t="shared" ref="RPM10" si="6308">RPM9</f>
        <v>0</v>
      </c>
      <c r="RPO10" s="239">
        <f t="shared" ref="RPO10" si="6309">RPO9</f>
        <v>0</v>
      </c>
      <c r="RPQ10" s="239">
        <f t="shared" ref="RPQ10" si="6310">RPQ9</f>
        <v>0</v>
      </c>
      <c r="RPS10" s="239">
        <f t="shared" ref="RPS10" si="6311">RPS9</f>
        <v>0</v>
      </c>
      <c r="RPU10" s="239">
        <f t="shared" ref="RPU10" si="6312">RPU9</f>
        <v>0</v>
      </c>
      <c r="RPW10" s="239">
        <f t="shared" ref="RPW10" si="6313">RPW9</f>
        <v>0</v>
      </c>
      <c r="RPY10" s="239">
        <f t="shared" ref="RPY10" si="6314">RPY9</f>
        <v>0</v>
      </c>
      <c r="RQA10" s="239">
        <f t="shared" ref="RQA10" si="6315">RQA9</f>
        <v>0</v>
      </c>
      <c r="RQC10" s="239">
        <f t="shared" ref="RQC10" si="6316">RQC9</f>
        <v>0</v>
      </c>
      <c r="RQE10" s="239">
        <f t="shared" ref="RQE10" si="6317">RQE9</f>
        <v>0</v>
      </c>
      <c r="RQG10" s="239">
        <f t="shared" ref="RQG10" si="6318">RQG9</f>
        <v>0</v>
      </c>
      <c r="RQI10" s="239">
        <f t="shared" ref="RQI10" si="6319">RQI9</f>
        <v>0</v>
      </c>
      <c r="RQK10" s="239">
        <f t="shared" ref="RQK10" si="6320">RQK9</f>
        <v>0</v>
      </c>
      <c r="RQM10" s="239">
        <f t="shared" ref="RQM10" si="6321">RQM9</f>
        <v>0</v>
      </c>
      <c r="RQO10" s="239">
        <f t="shared" ref="RQO10" si="6322">RQO9</f>
        <v>0</v>
      </c>
      <c r="RQQ10" s="239">
        <f t="shared" ref="RQQ10" si="6323">RQQ9</f>
        <v>0</v>
      </c>
      <c r="RQS10" s="239">
        <f t="shared" ref="RQS10" si="6324">RQS9</f>
        <v>0</v>
      </c>
      <c r="RQU10" s="239">
        <f t="shared" ref="RQU10" si="6325">RQU9</f>
        <v>0</v>
      </c>
      <c r="RQW10" s="239">
        <f t="shared" ref="RQW10" si="6326">RQW9</f>
        <v>0</v>
      </c>
      <c r="RQY10" s="239">
        <f t="shared" ref="RQY10" si="6327">RQY9</f>
        <v>0</v>
      </c>
      <c r="RRA10" s="239">
        <f t="shared" ref="RRA10" si="6328">RRA9</f>
        <v>0</v>
      </c>
      <c r="RRC10" s="239">
        <f t="shared" ref="RRC10" si="6329">RRC9</f>
        <v>0</v>
      </c>
      <c r="RRE10" s="239">
        <f t="shared" ref="RRE10" si="6330">RRE9</f>
        <v>0</v>
      </c>
      <c r="RRG10" s="239">
        <f t="shared" ref="RRG10" si="6331">RRG9</f>
        <v>0</v>
      </c>
      <c r="RRI10" s="239">
        <f t="shared" ref="RRI10" si="6332">RRI9</f>
        <v>0</v>
      </c>
      <c r="RRK10" s="239">
        <f t="shared" ref="RRK10" si="6333">RRK9</f>
        <v>0</v>
      </c>
      <c r="RRM10" s="239">
        <f t="shared" ref="RRM10" si="6334">RRM9</f>
        <v>0</v>
      </c>
      <c r="RRO10" s="239">
        <f t="shared" ref="RRO10" si="6335">RRO9</f>
        <v>0</v>
      </c>
      <c r="RRQ10" s="239">
        <f t="shared" ref="RRQ10" si="6336">RRQ9</f>
        <v>0</v>
      </c>
      <c r="RRS10" s="239">
        <f t="shared" ref="RRS10" si="6337">RRS9</f>
        <v>0</v>
      </c>
      <c r="RRU10" s="239">
        <f t="shared" ref="RRU10" si="6338">RRU9</f>
        <v>0</v>
      </c>
      <c r="RRW10" s="239">
        <f t="shared" ref="RRW10" si="6339">RRW9</f>
        <v>0</v>
      </c>
      <c r="RRY10" s="239">
        <f t="shared" ref="RRY10" si="6340">RRY9</f>
        <v>0</v>
      </c>
      <c r="RSA10" s="239">
        <f t="shared" ref="RSA10" si="6341">RSA9</f>
        <v>0</v>
      </c>
      <c r="RSC10" s="239">
        <f t="shared" ref="RSC10" si="6342">RSC9</f>
        <v>0</v>
      </c>
      <c r="RSE10" s="239">
        <f t="shared" ref="RSE10" si="6343">RSE9</f>
        <v>0</v>
      </c>
      <c r="RSG10" s="239">
        <f t="shared" ref="RSG10" si="6344">RSG9</f>
        <v>0</v>
      </c>
      <c r="RSI10" s="239">
        <f t="shared" ref="RSI10" si="6345">RSI9</f>
        <v>0</v>
      </c>
      <c r="RSK10" s="239">
        <f t="shared" ref="RSK10" si="6346">RSK9</f>
        <v>0</v>
      </c>
      <c r="RSM10" s="239">
        <f t="shared" ref="RSM10" si="6347">RSM9</f>
        <v>0</v>
      </c>
      <c r="RSO10" s="239">
        <f t="shared" ref="RSO10" si="6348">RSO9</f>
        <v>0</v>
      </c>
      <c r="RSQ10" s="239">
        <f t="shared" ref="RSQ10" si="6349">RSQ9</f>
        <v>0</v>
      </c>
      <c r="RSS10" s="239">
        <f t="shared" ref="RSS10" si="6350">RSS9</f>
        <v>0</v>
      </c>
      <c r="RSU10" s="239">
        <f t="shared" ref="RSU10" si="6351">RSU9</f>
        <v>0</v>
      </c>
      <c r="RSW10" s="239">
        <f t="shared" ref="RSW10" si="6352">RSW9</f>
        <v>0</v>
      </c>
      <c r="RSY10" s="239">
        <f t="shared" ref="RSY10" si="6353">RSY9</f>
        <v>0</v>
      </c>
      <c r="RTA10" s="239">
        <f t="shared" ref="RTA10" si="6354">RTA9</f>
        <v>0</v>
      </c>
      <c r="RTC10" s="239">
        <f t="shared" ref="RTC10" si="6355">RTC9</f>
        <v>0</v>
      </c>
      <c r="RTE10" s="239">
        <f t="shared" ref="RTE10" si="6356">RTE9</f>
        <v>0</v>
      </c>
      <c r="RTG10" s="239">
        <f t="shared" ref="RTG10" si="6357">RTG9</f>
        <v>0</v>
      </c>
      <c r="RTI10" s="239">
        <f t="shared" ref="RTI10" si="6358">RTI9</f>
        <v>0</v>
      </c>
      <c r="RTK10" s="239">
        <f t="shared" ref="RTK10" si="6359">RTK9</f>
        <v>0</v>
      </c>
      <c r="RTM10" s="239">
        <f t="shared" ref="RTM10" si="6360">RTM9</f>
        <v>0</v>
      </c>
      <c r="RTO10" s="239">
        <f t="shared" ref="RTO10" si="6361">RTO9</f>
        <v>0</v>
      </c>
      <c r="RTQ10" s="239">
        <f t="shared" ref="RTQ10" si="6362">RTQ9</f>
        <v>0</v>
      </c>
      <c r="RTS10" s="239">
        <f t="shared" ref="RTS10" si="6363">RTS9</f>
        <v>0</v>
      </c>
      <c r="RTU10" s="239">
        <f t="shared" ref="RTU10" si="6364">RTU9</f>
        <v>0</v>
      </c>
      <c r="RTW10" s="239">
        <f t="shared" ref="RTW10" si="6365">RTW9</f>
        <v>0</v>
      </c>
      <c r="RTY10" s="239">
        <f t="shared" ref="RTY10" si="6366">RTY9</f>
        <v>0</v>
      </c>
      <c r="RUA10" s="239">
        <f t="shared" ref="RUA10" si="6367">RUA9</f>
        <v>0</v>
      </c>
      <c r="RUC10" s="239">
        <f t="shared" ref="RUC10" si="6368">RUC9</f>
        <v>0</v>
      </c>
      <c r="RUE10" s="239">
        <f t="shared" ref="RUE10" si="6369">RUE9</f>
        <v>0</v>
      </c>
      <c r="RUG10" s="239">
        <f t="shared" ref="RUG10" si="6370">RUG9</f>
        <v>0</v>
      </c>
      <c r="RUI10" s="239">
        <f t="shared" ref="RUI10" si="6371">RUI9</f>
        <v>0</v>
      </c>
      <c r="RUK10" s="239">
        <f t="shared" ref="RUK10" si="6372">RUK9</f>
        <v>0</v>
      </c>
      <c r="RUM10" s="239">
        <f t="shared" ref="RUM10" si="6373">RUM9</f>
        <v>0</v>
      </c>
      <c r="RUO10" s="239">
        <f t="shared" ref="RUO10" si="6374">RUO9</f>
        <v>0</v>
      </c>
      <c r="RUQ10" s="239">
        <f t="shared" ref="RUQ10" si="6375">RUQ9</f>
        <v>0</v>
      </c>
      <c r="RUS10" s="239">
        <f t="shared" ref="RUS10" si="6376">RUS9</f>
        <v>0</v>
      </c>
      <c r="RUU10" s="239">
        <f t="shared" ref="RUU10" si="6377">RUU9</f>
        <v>0</v>
      </c>
      <c r="RUW10" s="239">
        <f t="shared" ref="RUW10" si="6378">RUW9</f>
        <v>0</v>
      </c>
      <c r="RUY10" s="239">
        <f t="shared" ref="RUY10" si="6379">RUY9</f>
        <v>0</v>
      </c>
      <c r="RVA10" s="239">
        <f t="shared" ref="RVA10" si="6380">RVA9</f>
        <v>0</v>
      </c>
      <c r="RVC10" s="239">
        <f t="shared" ref="RVC10" si="6381">RVC9</f>
        <v>0</v>
      </c>
      <c r="RVE10" s="239">
        <f t="shared" ref="RVE10" si="6382">RVE9</f>
        <v>0</v>
      </c>
      <c r="RVG10" s="239">
        <f t="shared" ref="RVG10" si="6383">RVG9</f>
        <v>0</v>
      </c>
      <c r="RVI10" s="239">
        <f t="shared" ref="RVI10" si="6384">RVI9</f>
        <v>0</v>
      </c>
      <c r="RVK10" s="239">
        <f t="shared" ref="RVK10" si="6385">RVK9</f>
        <v>0</v>
      </c>
      <c r="RVM10" s="239">
        <f t="shared" ref="RVM10" si="6386">RVM9</f>
        <v>0</v>
      </c>
      <c r="RVO10" s="239">
        <f t="shared" ref="RVO10" si="6387">RVO9</f>
        <v>0</v>
      </c>
      <c r="RVQ10" s="239">
        <f t="shared" ref="RVQ10" si="6388">RVQ9</f>
        <v>0</v>
      </c>
      <c r="RVS10" s="239">
        <f t="shared" ref="RVS10" si="6389">RVS9</f>
        <v>0</v>
      </c>
      <c r="RVU10" s="239">
        <f t="shared" ref="RVU10" si="6390">RVU9</f>
        <v>0</v>
      </c>
      <c r="RVW10" s="239">
        <f t="shared" ref="RVW10" si="6391">RVW9</f>
        <v>0</v>
      </c>
      <c r="RVY10" s="239">
        <f t="shared" ref="RVY10" si="6392">RVY9</f>
        <v>0</v>
      </c>
      <c r="RWA10" s="239">
        <f t="shared" ref="RWA10" si="6393">RWA9</f>
        <v>0</v>
      </c>
      <c r="RWC10" s="239">
        <f t="shared" ref="RWC10" si="6394">RWC9</f>
        <v>0</v>
      </c>
      <c r="RWE10" s="239">
        <f t="shared" ref="RWE10" si="6395">RWE9</f>
        <v>0</v>
      </c>
      <c r="RWG10" s="239">
        <f t="shared" ref="RWG10" si="6396">RWG9</f>
        <v>0</v>
      </c>
      <c r="RWI10" s="239">
        <f t="shared" ref="RWI10" si="6397">RWI9</f>
        <v>0</v>
      </c>
      <c r="RWK10" s="239">
        <f t="shared" ref="RWK10" si="6398">RWK9</f>
        <v>0</v>
      </c>
      <c r="RWM10" s="239">
        <f t="shared" ref="RWM10" si="6399">RWM9</f>
        <v>0</v>
      </c>
      <c r="RWO10" s="239">
        <f t="shared" ref="RWO10" si="6400">RWO9</f>
        <v>0</v>
      </c>
      <c r="RWQ10" s="239">
        <f t="shared" ref="RWQ10" si="6401">RWQ9</f>
        <v>0</v>
      </c>
      <c r="RWS10" s="239">
        <f t="shared" ref="RWS10" si="6402">RWS9</f>
        <v>0</v>
      </c>
      <c r="RWU10" s="239">
        <f t="shared" ref="RWU10" si="6403">RWU9</f>
        <v>0</v>
      </c>
      <c r="RWW10" s="239">
        <f t="shared" ref="RWW10" si="6404">RWW9</f>
        <v>0</v>
      </c>
      <c r="RWY10" s="239">
        <f t="shared" ref="RWY10" si="6405">RWY9</f>
        <v>0</v>
      </c>
      <c r="RXA10" s="239">
        <f t="shared" ref="RXA10" si="6406">RXA9</f>
        <v>0</v>
      </c>
      <c r="RXC10" s="239">
        <f t="shared" ref="RXC10" si="6407">RXC9</f>
        <v>0</v>
      </c>
      <c r="RXE10" s="239">
        <f t="shared" ref="RXE10" si="6408">RXE9</f>
        <v>0</v>
      </c>
      <c r="RXG10" s="239">
        <f t="shared" ref="RXG10" si="6409">RXG9</f>
        <v>0</v>
      </c>
      <c r="RXI10" s="239">
        <f t="shared" ref="RXI10" si="6410">RXI9</f>
        <v>0</v>
      </c>
      <c r="RXK10" s="239">
        <f t="shared" ref="RXK10" si="6411">RXK9</f>
        <v>0</v>
      </c>
      <c r="RXM10" s="239">
        <f t="shared" ref="RXM10" si="6412">RXM9</f>
        <v>0</v>
      </c>
      <c r="RXO10" s="239">
        <f t="shared" ref="RXO10" si="6413">RXO9</f>
        <v>0</v>
      </c>
      <c r="RXQ10" s="239">
        <f t="shared" ref="RXQ10" si="6414">RXQ9</f>
        <v>0</v>
      </c>
      <c r="RXS10" s="239">
        <f t="shared" ref="RXS10" si="6415">RXS9</f>
        <v>0</v>
      </c>
      <c r="RXU10" s="239">
        <f t="shared" ref="RXU10" si="6416">RXU9</f>
        <v>0</v>
      </c>
      <c r="RXW10" s="239">
        <f t="shared" ref="RXW10" si="6417">RXW9</f>
        <v>0</v>
      </c>
      <c r="RXY10" s="239">
        <f t="shared" ref="RXY10" si="6418">RXY9</f>
        <v>0</v>
      </c>
      <c r="RYA10" s="239">
        <f t="shared" ref="RYA10" si="6419">RYA9</f>
        <v>0</v>
      </c>
      <c r="RYC10" s="239">
        <f t="shared" ref="RYC10" si="6420">RYC9</f>
        <v>0</v>
      </c>
      <c r="RYE10" s="239">
        <f t="shared" ref="RYE10" si="6421">RYE9</f>
        <v>0</v>
      </c>
      <c r="RYG10" s="239">
        <f t="shared" ref="RYG10" si="6422">RYG9</f>
        <v>0</v>
      </c>
      <c r="RYI10" s="239">
        <f t="shared" ref="RYI10" si="6423">RYI9</f>
        <v>0</v>
      </c>
      <c r="RYK10" s="239">
        <f t="shared" ref="RYK10" si="6424">RYK9</f>
        <v>0</v>
      </c>
      <c r="RYM10" s="239">
        <f t="shared" ref="RYM10" si="6425">RYM9</f>
        <v>0</v>
      </c>
      <c r="RYO10" s="239">
        <f t="shared" ref="RYO10" si="6426">RYO9</f>
        <v>0</v>
      </c>
      <c r="RYQ10" s="239">
        <f t="shared" ref="RYQ10" si="6427">RYQ9</f>
        <v>0</v>
      </c>
      <c r="RYS10" s="239">
        <f t="shared" ref="RYS10" si="6428">RYS9</f>
        <v>0</v>
      </c>
      <c r="RYU10" s="239">
        <f t="shared" ref="RYU10" si="6429">RYU9</f>
        <v>0</v>
      </c>
      <c r="RYW10" s="239">
        <f t="shared" ref="RYW10" si="6430">RYW9</f>
        <v>0</v>
      </c>
      <c r="RYY10" s="239">
        <f t="shared" ref="RYY10" si="6431">RYY9</f>
        <v>0</v>
      </c>
      <c r="RZA10" s="239">
        <f t="shared" ref="RZA10" si="6432">RZA9</f>
        <v>0</v>
      </c>
      <c r="RZC10" s="239">
        <f t="shared" ref="RZC10" si="6433">RZC9</f>
        <v>0</v>
      </c>
      <c r="RZE10" s="239">
        <f t="shared" ref="RZE10" si="6434">RZE9</f>
        <v>0</v>
      </c>
      <c r="RZG10" s="239">
        <f t="shared" ref="RZG10" si="6435">RZG9</f>
        <v>0</v>
      </c>
      <c r="RZI10" s="239">
        <f t="shared" ref="RZI10" si="6436">RZI9</f>
        <v>0</v>
      </c>
      <c r="RZK10" s="239">
        <f t="shared" ref="RZK10" si="6437">RZK9</f>
        <v>0</v>
      </c>
      <c r="RZM10" s="239">
        <f t="shared" ref="RZM10" si="6438">RZM9</f>
        <v>0</v>
      </c>
      <c r="RZO10" s="239">
        <f t="shared" ref="RZO10" si="6439">RZO9</f>
        <v>0</v>
      </c>
      <c r="RZQ10" s="239">
        <f t="shared" ref="RZQ10" si="6440">RZQ9</f>
        <v>0</v>
      </c>
      <c r="RZS10" s="239">
        <f t="shared" ref="RZS10" si="6441">RZS9</f>
        <v>0</v>
      </c>
      <c r="RZU10" s="239">
        <f t="shared" ref="RZU10" si="6442">RZU9</f>
        <v>0</v>
      </c>
      <c r="RZW10" s="239">
        <f t="shared" ref="RZW10" si="6443">RZW9</f>
        <v>0</v>
      </c>
      <c r="RZY10" s="239">
        <f t="shared" ref="RZY10" si="6444">RZY9</f>
        <v>0</v>
      </c>
      <c r="SAA10" s="239">
        <f t="shared" ref="SAA10" si="6445">SAA9</f>
        <v>0</v>
      </c>
      <c r="SAC10" s="239">
        <f t="shared" ref="SAC10" si="6446">SAC9</f>
        <v>0</v>
      </c>
      <c r="SAE10" s="239">
        <f t="shared" ref="SAE10" si="6447">SAE9</f>
        <v>0</v>
      </c>
      <c r="SAG10" s="239">
        <f t="shared" ref="SAG10" si="6448">SAG9</f>
        <v>0</v>
      </c>
      <c r="SAI10" s="239">
        <f t="shared" ref="SAI10" si="6449">SAI9</f>
        <v>0</v>
      </c>
      <c r="SAK10" s="239">
        <f t="shared" ref="SAK10" si="6450">SAK9</f>
        <v>0</v>
      </c>
      <c r="SAM10" s="239">
        <f t="shared" ref="SAM10" si="6451">SAM9</f>
        <v>0</v>
      </c>
      <c r="SAO10" s="239">
        <f t="shared" ref="SAO10" si="6452">SAO9</f>
        <v>0</v>
      </c>
      <c r="SAQ10" s="239">
        <f t="shared" ref="SAQ10" si="6453">SAQ9</f>
        <v>0</v>
      </c>
      <c r="SAS10" s="239">
        <f t="shared" ref="SAS10" si="6454">SAS9</f>
        <v>0</v>
      </c>
      <c r="SAU10" s="239">
        <f t="shared" ref="SAU10" si="6455">SAU9</f>
        <v>0</v>
      </c>
      <c r="SAW10" s="239">
        <f t="shared" ref="SAW10" si="6456">SAW9</f>
        <v>0</v>
      </c>
      <c r="SAY10" s="239">
        <f t="shared" ref="SAY10" si="6457">SAY9</f>
        <v>0</v>
      </c>
      <c r="SBA10" s="239">
        <f t="shared" ref="SBA10" si="6458">SBA9</f>
        <v>0</v>
      </c>
      <c r="SBC10" s="239">
        <f t="shared" ref="SBC10" si="6459">SBC9</f>
        <v>0</v>
      </c>
      <c r="SBE10" s="239">
        <f t="shared" ref="SBE10" si="6460">SBE9</f>
        <v>0</v>
      </c>
      <c r="SBG10" s="239">
        <f t="shared" ref="SBG10" si="6461">SBG9</f>
        <v>0</v>
      </c>
      <c r="SBI10" s="239">
        <f t="shared" ref="SBI10" si="6462">SBI9</f>
        <v>0</v>
      </c>
      <c r="SBK10" s="239">
        <f t="shared" ref="SBK10" si="6463">SBK9</f>
        <v>0</v>
      </c>
      <c r="SBM10" s="239">
        <f t="shared" ref="SBM10" si="6464">SBM9</f>
        <v>0</v>
      </c>
      <c r="SBO10" s="239">
        <f t="shared" ref="SBO10" si="6465">SBO9</f>
        <v>0</v>
      </c>
      <c r="SBQ10" s="239">
        <f t="shared" ref="SBQ10" si="6466">SBQ9</f>
        <v>0</v>
      </c>
      <c r="SBS10" s="239">
        <f t="shared" ref="SBS10" si="6467">SBS9</f>
        <v>0</v>
      </c>
      <c r="SBU10" s="239">
        <f t="shared" ref="SBU10" si="6468">SBU9</f>
        <v>0</v>
      </c>
      <c r="SBW10" s="239">
        <f t="shared" ref="SBW10" si="6469">SBW9</f>
        <v>0</v>
      </c>
      <c r="SBY10" s="239">
        <f t="shared" ref="SBY10" si="6470">SBY9</f>
        <v>0</v>
      </c>
      <c r="SCA10" s="239">
        <f t="shared" ref="SCA10" si="6471">SCA9</f>
        <v>0</v>
      </c>
      <c r="SCC10" s="239">
        <f t="shared" ref="SCC10" si="6472">SCC9</f>
        <v>0</v>
      </c>
      <c r="SCE10" s="239">
        <f t="shared" ref="SCE10" si="6473">SCE9</f>
        <v>0</v>
      </c>
      <c r="SCG10" s="239">
        <f t="shared" ref="SCG10" si="6474">SCG9</f>
        <v>0</v>
      </c>
      <c r="SCI10" s="239">
        <f t="shared" ref="SCI10" si="6475">SCI9</f>
        <v>0</v>
      </c>
      <c r="SCK10" s="239">
        <f t="shared" ref="SCK10" si="6476">SCK9</f>
        <v>0</v>
      </c>
      <c r="SCM10" s="239">
        <f t="shared" ref="SCM10" si="6477">SCM9</f>
        <v>0</v>
      </c>
      <c r="SCO10" s="239">
        <f t="shared" ref="SCO10" si="6478">SCO9</f>
        <v>0</v>
      </c>
      <c r="SCQ10" s="239">
        <f t="shared" ref="SCQ10" si="6479">SCQ9</f>
        <v>0</v>
      </c>
      <c r="SCS10" s="239">
        <f t="shared" ref="SCS10" si="6480">SCS9</f>
        <v>0</v>
      </c>
      <c r="SCU10" s="239">
        <f t="shared" ref="SCU10" si="6481">SCU9</f>
        <v>0</v>
      </c>
      <c r="SCW10" s="239">
        <f t="shared" ref="SCW10" si="6482">SCW9</f>
        <v>0</v>
      </c>
      <c r="SCY10" s="239">
        <f t="shared" ref="SCY10" si="6483">SCY9</f>
        <v>0</v>
      </c>
      <c r="SDA10" s="239">
        <f t="shared" ref="SDA10" si="6484">SDA9</f>
        <v>0</v>
      </c>
      <c r="SDC10" s="239">
        <f t="shared" ref="SDC10" si="6485">SDC9</f>
        <v>0</v>
      </c>
      <c r="SDE10" s="239">
        <f t="shared" ref="SDE10" si="6486">SDE9</f>
        <v>0</v>
      </c>
      <c r="SDG10" s="239">
        <f t="shared" ref="SDG10" si="6487">SDG9</f>
        <v>0</v>
      </c>
      <c r="SDI10" s="239">
        <f t="shared" ref="SDI10" si="6488">SDI9</f>
        <v>0</v>
      </c>
      <c r="SDK10" s="239">
        <f t="shared" ref="SDK10" si="6489">SDK9</f>
        <v>0</v>
      </c>
      <c r="SDM10" s="239">
        <f t="shared" ref="SDM10" si="6490">SDM9</f>
        <v>0</v>
      </c>
      <c r="SDO10" s="239">
        <f t="shared" ref="SDO10" si="6491">SDO9</f>
        <v>0</v>
      </c>
      <c r="SDQ10" s="239">
        <f t="shared" ref="SDQ10" si="6492">SDQ9</f>
        <v>0</v>
      </c>
      <c r="SDS10" s="239">
        <f t="shared" ref="SDS10" si="6493">SDS9</f>
        <v>0</v>
      </c>
      <c r="SDU10" s="239">
        <f t="shared" ref="SDU10" si="6494">SDU9</f>
        <v>0</v>
      </c>
      <c r="SDW10" s="239">
        <f t="shared" ref="SDW10" si="6495">SDW9</f>
        <v>0</v>
      </c>
      <c r="SDY10" s="239">
        <f t="shared" ref="SDY10" si="6496">SDY9</f>
        <v>0</v>
      </c>
      <c r="SEA10" s="239">
        <f t="shared" ref="SEA10" si="6497">SEA9</f>
        <v>0</v>
      </c>
      <c r="SEC10" s="239">
        <f t="shared" ref="SEC10" si="6498">SEC9</f>
        <v>0</v>
      </c>
      <c r="SEE10" s="239">
        <f t="shared" ref="SEE10" si="6499">SEE9</f>
        <v>0</v>
      </c>
      <c r="SEG10" s="239">
        <f t="shared" ref="SEG10" si="6500">SEG9</f>
        <v>0</v>
      </c>
      <c r="SEI10" s="239">
        <f t="shared" ref="SEI10" si="6501">SEI9</f>
        <v>0</v>
      </c>
      <c r="SEK10" s="239">
        <f t="shared" ref="SEK10" si="6502">SEK9</f>
        <v>0</v>
      </c>
      <c r="SEM10" s="239">
        <f t="shared" ref="SEM10" si="6503">SEM9</f>
        <v>0</v>
      </c>
      <c r="SEO10" s="239">
        <f t="shared" ref="SEO10" si="6504">SEO9</f>
        <v>0</v>
      </c>
      <c r="SEQ10" s="239">
        <f t="shared" ref="SEQ10" si="6505">SEQ9</f>
        <v>0</v>
      </c>
      <c r="SES10" s="239">
        <f t="shared" ref="SES10" si="6506">SES9</f>
        <v>0</v>
      </c>
      <c r="SEU10" s="239">
        <f t="shared" ref="SEU10" si="6507">SEU9</f>
        <v>0</v>
      </c>
      <c r="SEW10" s="239">
        <f t="shared" ref="SEW10" si="6508">SEW9</f>
        <v>0</v>
      </c>
      <c r="SEY10" s="239">
        <f t="shared" ref="SEY10" si="6509">SEY9</f>
        <v>0</v>
      </c>
      <c r="SFA10" s="239">
        <f t="shared" ref="SFA10" si="6510">SFA9</f>
        <v>0</v>
      </c>
      <c r="SFC10" s="239">
        <f t="shared" ref="SFC10" si="6511">SFC9</f>
        <v>0</v>
      </c>
      <c r="SFE10" s="239">
        <f t="shared" ref="SFE10" si="6512">SFE9</f>
        <v>0</v>
      </c>
      <c r="SFG10" s="239">
        <f t="shared" ref="SFG10" si="6513">SFG9</f>
        <v>0</v>
      </c>
      <c r="SFI10" s="239">
        <f t="shared" ref="SFI10" si="6514">SFI9</f>
        <v>0</v>
      </c>
      <c r="SFK10" s="239">
        <f t="shared" ref="SFK10" si="6515">SFK9</f>
        <v>0</v>
      </c>
      <c r="SFM10" s="239">
        <f t="shared" ref="SFM10" si="6516">SFM9</f>
        <v>0</v>
      </c>
      <c r="SFO10" s="239">
        <f t="shared" ref="SFO10" si="6517">SFO9</f>
        <v>0</v>
      </c>
      <c r="SFQ10" s="239">
        <f t="shared" ref="SFQ10" si="6518">SFQ9</f>
        <v>0</v>
      </c>
      <c r="SFS10" s="239">
        <f t="shared" ref="SFS10" si="6519">SFS9</f>
        <v>0</v>
      </c>
      <c r="SFU10" s="239">
        <f t="shared" ref="SFU10" si="6520">SFU9</f>
        <v>0</v>
      </c>
      <c r="SFW10" s="239">
        <f t="shared" ref="SFW10" si="6521">SFW9</f>
        <v>0</v>
      </c>
      <c r="SFY10" s="239">
        <f t="shared" ref="SFY10" si="6522">SFY9</f>
        <v>0</v>
      </c>
      <c r="SGA10" s="239">
        <f t="shared" ref="SGA10" si="6523">SGA9</f>
        <v>0</v>
      </c>
      <c r="SGC10" s="239">
        <f t="shared" ref="SGC10" si="6524">SGC9</f>
        <v>0</v>
      </c>
      <c r="SGE10" s="239">
        <f t="shared" ref="SGE10" si="6525">SGE9</f>
        <v>0</v>
      </c>
      <c r="SGG10" s="239">
        <f t="shared" ref="SGG10" si="6526">SGG9</f>
        <v>0</v>
      </c>
      <c r="SGI10" s="239">
        <f t="shared" ref="SGI10" si="6527">SGI9</f>
        <v>0</v>
      </c>
      <c r="SGK10" s="239">
        <f t="shared" ref="SGK10" si="6528">SGK9</f>
        <v>0</v>
      </c>
      <c r="SGM10" s="239">
        <f t="shared" ref="SGM10" si="6529">SGM9</f>
        <v>0</v>
      </c>
      <c r="SGO10" s="239">
        <f t="shared" ref="SGO10" si="6530">SGO9</f>
        <v>0</v>
      </c>
      <c r="SGQ10" s="239">
        <f t="shared" ref="SGQ10" si="6531">SGQ9</f>
        <v>0</v>
      </c>
      <c r="SGS10" s="239">
        <f t="shared" ref="SGS10" si="6532">SGS9</f>
        <v>0</v>
      </c>
      <c r="SGU10" s="239">
        <f t="shared" ref="SGU10" si="6533">SGU9</f>
        <v>0</v>
      </c>
      <c r="SGW10" s="239">
        <f t="shared" ref="SGW10" si="6534">SGW9</f>
        <v>0</v>
      </c>
      <c r="SGY10" s="239">
        <f t="shared" ref="SGY10" si="6535">SGY9</f>
        <v>0</v>
      </c>
      <c r="SHA10" s="239">
        <f t="shared" ref="SHA10" si="6536">SHA9</f>
        <v>0</v>
      </c>
      <c r="SHC10" s="239">
        <f t="shared" ref="SHC10" si="6537">SHC9</f>
        <v>0</v>
      </c>
      <c r="SHE10" s="239">
        <f t="shared" ref="SHE10" si="6538">SHE9</f>
        <v>0</v>
      </c>
      <c r="SHG10" s="239">
        <f t="shared" ref="SHG10" si="6539">SHG9</f>
        <v>0</v>
      </c>
      <c r="SHI10" s="239">
        <f t="shared" ref="SHI10" si="6540">SHI9</f>
        <v>0</v>
      </c>
      <c r="SHK10" s="239">
        <f t="shared" ref="SHK10" si="6541">SHK9</f>
        <v>0</v>
      </c>
      <c r="SHM10" s="239">
        <f t="shared" ref="SHM10" si="6542">SHM9</f>
        <v>0</v>
      </c>
      <c r="SHO10" s="239">
        <f t="shared" ref="SHO10" si="6543">SHO9</f>
        <v>0</v>
      </c>
      <c r="SHQ10" s="239">
        <f t="shared" ref="SHQ10" si="6544">SHQ9</f>
        <v>0</v>
      </c>
      <c r="SHS10" s="239">
        <f t="shared" ref="SHS10" si="6545">SHS9</f>
        <v>0</v>
      </c>
      <c r="SHU10" s="239">
        <f t="shared" ref="SHU10" si="6546">SHU9</f>
        <v>0</v>
      </c>
      <c r="SHW10" s="239">
        <f t="shared" ref="SHW10" si="6547">SHW9</f>
        <v>0</v>
      </c>
      <c r="SHY10" s="239">
        <f t="shared" ref="SHY10" si="6548">SHY9</f>
        <v>0</v>
      </c>
      <c r="SIA10" s="239">
        <f t="shared" ref="SIA10" si="6549">SIA9</f>
        <v>0</v>
      </c>
      <c r="SIC10" s="239">
        <f t="shared" ref="SIC10" si="6550">SIC9</f>
        <v>0</v>
      </c>
      <c r="SIE10" s="239">
        <f t="shared" ref="SIE10" si="6551">SIE9</f>
        <v>0</v>
      </c>
      <c r="SIG10" s="239">
        <f t="shared" ref="SIG10" si="6552">SIG9</f>
        <v>0</v>
      </c>
      <c r="SII10" s="239">
        <f t="shared" ref="SII10" si="6553">SII9</f>
        <v>0</v>
      </c>
      <c r="SIK10" s="239">
        <f t="shared" ref="SIK10" si="6554">SIK9</f>
        <v>0</v>
      </c>
      <c r="SIM10" s="239">
        <f t="shared" ref="SIM10" si="6555">SIM9</f>
        <v>0</v>
      </c>
      <c r="SIO10" s="239">
        <f t="shared" ref="SIO10" si="6556">SIO9</f>
        <v>0</v>
      </c>
      <c r="SIQ10" s="239">
        <f t="shared" ref="SIQ10" si="6557">SIQ9</f>
        <v>0</v>
      </c>
      <c r="SIS10" s="239">
        <f t="shared" ref="SIS10" si="6558">SIS9</f>
        <v>0</v>
      </c>
      <c r="SIU10" s="239">
        <f t="shared" ref="SIU10" si="6559">SIU9</f>
        <v>0</v>
      </c>
      <c r="SIW10" s="239">
        <f t="shared" ref="SIW10" si="6560">SIW9</f>
        <v>0</v>
      </c>
      <c r="SIY10" s="239">
        <f t="shared" ref="SIY10" si="6561">SIY9</f>
        <v>0</v>
      </c>
      <c r="SJA10" s="239">
        <f t="shared" ref="SJA10" si="6562">SJA9</f>
        <v>0</v>
      </c>
      <c r="SJC10" s="239">
        <f t="shared" ref="SJC10" si="6563">SJC9</f>
        <v>0</v>
      </c>
      <c r="SJE10" s="239">
        <f t="shared" ref="SJE10" si="6564">SJE9</f>
        <v>0</v>
      </c>
      <c r="SJG10" s="239">
        <f t="shared" ref="SJG10" si="6565">SJG9</f>
        <v>0</v>
      </c>
      <c r="SJI10" s="239">
        <f t="shared" ref="SJI10" si="6566">SJI9</f>
        <v>0</v>
      </c>
      <c r="SJK10" s="239">
        <f t="shared" ref="SJK10" si="6567">SJK9</f>
        <v>0</v>
      </c>
      <c r="SJM10" s="239">
        <f t="shared" ref="SJM10" si="6568">SJM9</f>
        <v>0</v>
      </c>
      <c r="SJO10" s="239">
        <f t="shared" ref="SJO10" si="6569">SJO9</f>
        <v>0</v>
      </c>
      <c r="SJQ10" s="239">
        <f t="shared" ref="SJQ10" si="6570">SJQ9</f>
        <v>0</v>
      </c>
      <c r="SJS10" s="239">
        <f t="shared" ref="SJS10" si="6571">SJS9</f>
        <v>0</v>
      </c>
      <c r="SJU10" s="239">
        <f t="shared" ref="SJU10" si="6572">SJU9</f>
        <v>0</v>
      </c>
      <c r="SJW10" s="239">
        <f t="shared" ref="SJW10" si="6573">SJW9</f>
        <v>0</v>
      </c>
      <c r="SJY10" s="239">
        <f t="shared" ref="SJY10" si="6574">SJY9</f>
        <v>0</v>
      </c>
      <c r="SKA10" s="239">
        <f t="shared" ref="SKA10" si="6575">SKA9</f>
        <v>0</v>
      </c>
      <c r="SKC10" s="239">
        <f t="shared" ref="SKC10" si="6576">SKC9</f>
        <v>0</v>
      </c>
      <c r="SKE10" s="239">
        <f t="shared" ref="SKE10" si="6577">SKE9</f>
        <v>0</v>
      </c>
      <c r="SKG10" s="239">
        <f t="shared" ref="SKG10" si="6578">SKG9</f>
        <v>0</v>
      </c>
      <c r="SKI10" s="239">
        <f t="shared" ref="SKI10" si="6579">SKI9</f>
        <v>0</v>
      </c>
      <c r="SKK10" s="239">
        <f t="shared" ref="SKK10" si="6580">SKK9</f>
        <v>0</v>
      </c>
      <c r="SKM10" s="239">
        <f t="shared" ref="SKM10" si="6581">SKM9</f>
        <v>0</v>
      </c>
      <c r="SKO10" s="239">
        <f t="shared" ref="SKO10" si="6582">SKO9</f>
        <v>0</v>
      </c>
      <c r="SKQ10" s="239">
        <f t="shared" ref="SKQ10" si="6583">SKQ9</f>
        <v>0</v>
      </c>
      <c r="SKS10" s="239">
        <f t="shared" ref="SKS10" si="6584">SKS9</f>
        <v>0</v>
      </c>
      <c r="SKU10" s="239">
        <f t="shared" ref="SKU10" si="6585">SKU9</f>
        <v>0</v>
      </c>
      <c r="SKW10" s="239">
        <f t="shared" ref="SKW10" si="6586">SKW9</f>
        <v>0</v>
      </c>
      <c r="SKY10" s="239">
        <f t="shared" ref="SKY10" si="6587">SKY9</f>
        <v>0</v>
      </c>
      <c r="SLA10" s="239">
        <f t="shared" ref="SLA10" si="6588">SLA9</f>
        <v>0</v>
      </c>
      <c r="SLC10" s="239">
        <f t="shared" ref="SLC10" si="6589">SLC9</f>
        <v>0</v>
      </c>
      <c r="SLE10" s="239">
        <f t="shared" ref="SLE10" si="6590">SLE9</f>
        <v>0</v>
      </c>
      <c r="SLG10" s="239">
        <f t="shared" ref="SLG10" si="6591">SLG9</f>
        <v>0</v>
      </c>
      <c r="SLI10" s="239">
        <f t="shared" ref="SLI10" si="6592">SLI9</f>
        <v>0</v>
      </c>
      <c r="SLK10" s="239">
        <f t="shared" ref="SLK10" si="6593">SLK9</f>
        <v>0</v>
      </c>
      <c r="SLM10" s="239">
        <f t="shared" ref="SLM10" si="6594">SLM9</f>
        <v>0</v>
      </c>
      <c r="SLO10" s="239">
        <f t="shared" ref="SLO10" si="6595">SLO9</f>
        <v>0</v>
      </c>
      <c r="SLQ10" s="239">
        <f t="shared" ref="SLQ10" si="6596">SLQ9</f>
        <v>0</v>
      </c>
      <c r="SLS10" s="239">
        <f t="shared" ref="SLS10" si="6597">SLS9</f>
        <v>0</v>
      </c>
      <c r="SLU10" s="239">
        <f t="shared" ref="SLU10" si="6598">SLU9</f>
        <v>0</v>
      </c>
      <c r="SLW10" s="239">
        <f t="shared" ref="SLW10" si="6599">SLW9</f>
        <v>0</v>
      </c>
      <c r="SLY10" s="239">
        <f t="shared" ref="SLY10" si="6600">SLY9</f>
        <v>0</v>
      </c>
      <c r="SMA10" s="239">
        <f t="shared" ref="SMA10" si="6601">SMA9</f>
        <v>0</v>
      </c>
      <c r="SMC10" s="239">
        <f t="shared" ref="SMC10" si="6602">SMC9</f>
        <v>0</v>
      </c>
      <c r="SME10" s="239">
        <f t="shared" ref="SME10" si="6603">SME9</f>
        <v>0</v>
      </c>
      <c r="SMG10" s="239">
        <f t="shared" ref="SMG10" si="6604">SMG9</f>
        <v>0</v>
      </c>
      <c r="SMI10" s="239">
        <f t="shared" ref="SMI10" si="6605">SMI9</f>
        <v>0</v>
      </c>
      <c r="SMK10" s="239">
        <f t="shared" ref="SMK10" si="6606">SMK9</f>
        <v>0</v>
      </c>
      <c r="SMM10" s="239">
        <f t="shared" ref="SMM10" si="6607">SMM9</f>
        <v>0</v>
      </c>
      <c r="SMO10" s="239">
        <f t="shared" ref="SMO10" si="6608">SMO9</f>
        <v>0</v>
      </c>
      <c r="SMQ10" s="239">
        <f t="shared" ref="SMQ10" si="6609">SMQ9</f>
        <v>0</v>
      </c>
      <c r="SMS10" s="239">
        <f t="shared" ref="SMS10" si="6610">SMS9</f>
        <v>0</v>
      </c>
      <c r="SMU10" s="239">
        <f t="shared" ref="SMU10" si="6611">SMU9</f>
        <v>0</v>
      </c>
      <c r="SMW10" s="239">
        <f t="shared" ref="SMW10" si="6612">SMW9</f>
        <v>0</v>
      </c>
      <c r="SMY10" s="239">
        <f t="shared" ref="SMY10" si="6613">SMY9</f>
        <v>0</v>
      </c>
      <c r="SNA10" s="239">
        <f t="shared" ref="SNA10" si="6614">SNA9</f>
        <v>0</v>
      </c>
      <c r="SNC10" s="239">
        <f t="shared" ref="SNC10" si="6615">SNC9</f>
        <v>0</v>
      </c>
      <c r="SNE10" s="239">
        <f t="shared" ref="SNE10" si="6616">SNE9</f>
        <v>0</v>
      </c>
      <c r="SNG10" s="239">
        <f t="shared" ref="SNG10" si="6617">SNG9</f>
        <v>0</v>
      </c>
      <c r="SNI10" s="239">
        <f t="shared" ref="SNI10" si="6618">SNI9</f>
        <v>0</v>
      </c>
      <c r="SNK10" s="239">
        <f t="shared" ref="SNK10" si="6619">SNK9</f>
        <v>0</v>
      </c>
      <c r="SNM10" s="239">
        <f t="shared" ref="SNM10" si="6620">SNM9</f>
        <v>0</v>
      </c>
      <c r="SNO10" s="239">
        <f t="shared" ref="SNO10" si="6621">SNO9</f>
        <v>0</v>
      </c>
      <c r="SNQ10" s="239">
        <f t="shared" ref="SNQ10" si="6622">SNQ9</f>
        <v>0</v>
      </c>
      <c r="SNS10" s="239">
        <f t="shared" ref="SNS10" si="6623">SNS9</f>
        <v>0</v>
      </c>
      <c r="SNU10" s="239">
        <f t="shared" ref="SNU10" si="6624">SNU9</f>
        <v>0</v>
      </c>
      <c r="SNW10" s="239">
        <f t="shared" ref="SNW10" si="6625">SNW9</f>
        <v>0</v>
      </c>
      <c r="SNY10" s="239">
        <f t="shared" ref="SNY10" si="6626">SNY9</f>
        <v>0</v>
      </c>
      <c r="SOA10" s="239">
        <f t="shared" ref="SOA10" si="6627">SOA9</f>
        <v>0</v>
      </c>
      <c r="SOC10" s="239">
        <f t="shared" ref="SOC10" si="6628">SOC9</f>
        <v>0</v>
      </c>
      <c r="SOE10" s="239">
        <f t="shared" ref="SOE10" si="6629">SOE9</f>
        <v>0</v>
      </c>
      <c r="SOG10" s="239">
        <f t="shared" ref="SOG10" si="6630">SOG9</f>
        <v>0</v>
      </c>
      <c r="SOI10" s="239">
        <f t="shared" ref="SOI10" si="6631">SOI9</f>
        <v>0</v>
      </c>
      <c r="SOK10" s="239">
        <f t="shared" ref="SOK10" si="6632">SOK9</f>
        <v>0</v>
      </c>
      <c r="SOM10" s="239">
        <f t="shared" ref="SOM10" si="6633">SOM9</f>
        <v>0</v>
      </c>
      <c r="SOO10" s="239">
        <f t="shared" ref="SOO10" si="6634">SOO9</f>
        <v>0</v>
      </c>
      <c r="SOQ10" s="239">
        <f t="shared" ref="SOQ10" si="6635">SOQ9</f>
        <v>0</v>
      </c>
      <c r="SOS10" s="239">
        <f t="shared" ref="SOS10" si="6636">SOS9</f>
        <v>0</v>
      </c>
      <c r="SOU10" s="239">
        <f t="shared" ref="SOU10" si="6637">SOU9</f>
        <v>0</v>
      </c>
      <c r="SOW10" s="239">
        <f t="shared" ref="SOW10" si="6638">SOW9</f>
        <v>0</v>
      </c>
      <c r="SOY10" s="239">
        <f t="shared" ref="SOY10" si="6639">SOY9</f>
        <v>0</v>
      </c>
      <c r="SPA10" s="239">
        <f t="shared" ref="SPA10" si="6640">SPA9</f>
        <v>0</v>
      </c>
      <c r="SPC10" s="239">
        <f t="shared" ref="SPC10" si="6641">SPC9</f>
        <v>0</v>
      </c>
      <c r="SPE10" s="239">
        <f t="shared" ref="SPE10" si="6642">SPE9</f>
        <v>0</v>
      </c>
      <c r="SPG10" s="239">
        <f t="shared" ref="SPG10" si="6643">SPG9</f>
        <v>0</v>
      </c>
      <c r="SPI10" s="239">
        <f t="shared" ref="SPI10" si="6644">SPI9</f>
        <v>0</v>
      </c>
      <c r="SPK10" s="239">
        <f t="shared" ref="SPK10" si="6645">SPK9</f>
        <v>0</v>
      </c>
      <c r="SPM10" s="239">
        <f t="shared" ref="SPM10" si="6646">SPM9</f>
        <v>0</v>
      </c>
      <c r="SPO10" s="239">
        <f t="shared" ref="SPO10" si="6647">SPO9</f>
        <v>0</v>
      </c>
      <c r="SPQ10" s="239">
        <f t="shared" ref="SPQ10" si="6648">SPQ9</f>
        <v>0</v>
      </c>
      <c r="SPS10" s="239">
        <f t="shared" ref="SPS10" si="6649">SPS9</f>
        <v>0</v>
      </c>
      <c r="SPU10" s="239">
        <f t="shared" ref="SPU10" si="6650">SPU9</f>
        <v>0</v>
      </c>
      <c r="SPW10" s="239">
        <f t="shared" ref="SPW10" si="6651">SPW9</f>
        <v>0</v>
      </c>
      <c r="SPY10" s="239">
        <f t="shared" ref="SPY10" si="6652">SPY9</f>
        <v>0</v>
      </c>
      <c r="SQA10" s="239">
        <f t="shared" ref="SQA10" si="6653">SQA9</f>
        <v>0</v>
      </c>
      <c r="SQC10" s="239">
        <f t="shared" ref="SQC10" si="6654">SQC9</f>
        <v>0</v>
      </c>
      <c r="SQE10" s="239">
        <f t="shared" ref="SQE10" si="6655">SQE9</f>
        <v>0</v>
      </c>
      <c r="SQG10" s="239">
        <f t="shared" ref="SQG10" si="6656">SQG9</f>
        <v>0</v>
      </c>
      <c r="SQI10" s="239">
        <f t="shared" ref="SQI10" si="6657">SQI9</f>
        <v>0</v>
      </c>
      <c r="SQK10" s="239">
        <f t="shared" ref="SQK10" si="6658">SQK9</f>
        <v>0</v>
      </c>
      <c r="SQM10" s="239">
        <f t="shared" ref="SQM10" si="6659">SQM9</f>
        <v>0</v>
      </c>
      <c r="SQO10" s="239">
        <f t="shared" ref="SQO10" si="6660">SQO9</f>
        <v>0</v>
      </c>
      <c r="SQQ10" s="239">
        <f t="shared" ref="SQQ10" si="6661">SQQ9</f>
        <v>0</v>
      </c>
      <c r="SQS10" s="239">
        <f t="shared" ref="SQS10" si="6662">SQS9</f>
        <v>0</v>
      </c>
      <c r="SQU10" s="239">
        <f t="shared" ref="SQU10" si="6663">SQU9</f>
        <v>0</v>
      </c>
      <c r="SQW10" s="239">
        <f t="shared" ref="SQW10" si="6664">SQW9</f>
        <v>0</v>
      </c>
      <c r="SQY10" s="239">
        <f t="shared" ref="SQY10" si="6665">SQY9</f>
        <v>0</v>
      </c>
      <c r="SRA10" s="239">
        <f t="shared" ref="SRA10" si="6666">SRA9</f>
        <v>0</v>
      </c>
      <c r="SRC10" s="239">
        <f t="shared" ref="SRC10" si="6667">SRC9</f>
        <v>0</v>
      </c>
      <c r="SRE10" s="239">
        <f t="shared" ref="SRE10" si="6668">SRE9</f>
        <v>0</v>
      </c>
      <c r="SRG10" s="239">
        <f t="shared" ref="SRG10" si="6669">SRG9</f>
        <v>0</v>
      </c>
      <c r="SRI10" s="239">
        <f t="shared" ref="SRI10" si="6670">SRI9</f>
        <v>0</v>
      </c>
      <c r="SRK10" s="239">
        <f t="shared" ref="SRK10" si="6671">SRK9</f>
        <v>0</v>
      </c>
      <c r="SRM10" s="239">
        <f t="shared" ref="SRM10" si="6672">SRM9</f>
        <v>0</v>
      </c>
      <c r="SRO10" s="239">
        <f t="shared" ref="SRO10" si="6673">SRO9</f>
        <v>0</v>
      </c>
      <c r="SRQ10" s="239">
        <f t="shared" ref="SRQ10" si="6674">SRQ9</f>
        <v>0</v>
      </c>
      <c r="SRS10" s="239">
        <f t="shared" ref="SRS10" si="6675">SRS9</f>
        <v>0</v>
      </c>
      <c r="SRU10" s="239">
        <f t="shared" ref="SRU10" si="6676">SRU9</f>
        <v>0</v>
      </c>
      <c r="SRW10" s="239">
        <f t="shared" ref="SRW10" si="6677">SRW9</f>
        <v>0</v>
      </c>
      <c r="SRY10" s="239">
        <f t="shared" ref="SRY10" si="6678">SRY9</f>
        <v>0</v>
      </c>
      <c r="SSA10" s="239">
        <f t="shared" ref="SSA10" si="6679">SSA9</f>
        <v>0</v>
      </c>
      <c r="SSC10" s="239">
        <f t="shared" ref="SSC10" si="6680">SSC9</f>
        <v>0</v>
      </c>
      <c r="SSE10" s="239">
        <f t="shared" ref="SSE10" si="6681">SSE9</f>
        <v>0</v>
      </c>
      <c r="SSG10" s="239">
        <f t="shared" ref="SSG10" si="6682">SSG9</f>
        <v>0</v>
      </c>
      <c r="SSI10" s="239">
        <f t="shared" ref="SSI10" si="6683">SSI9</f>
        <v>0</v>
      </c>
      <c r="SSK10" s="239">
        <f t="shared" ref="SSK10" si="6684">SSK9</f>
        <v>0</v>
      </c>
      <c r="SSM10" s="239">
        <f t="shared" ref="SSM10" si="6685">SSM9</f>
        <v>0</v>
      </c>
      <c r="SSO10" s="239">
        <f t="shared" ref="SSO10" si="6686">SSO9</f>
        <v>0</v>
      </c>
      <c r="SSQ10" s="239">
        <f t="shared" ref="SSQ10" si="6687">SSQ9</f>
        <v>0</v>
      </c>
      <c r="SSS10" s="239">
        <f t="shared" ref="SSS10" si="6688">SSS9</f>
        <v>0</v>
      </c>
      <c r="SSU10" s="239">
        <f t="shared" ref="SSU10" si="6689">SSU9</f>
        <v>0</v>
      </c>
      <c r="SSW10" s="239">
        <f t="shared" ref="SSW10" si="6690">SSW9</f>
        <v>0</v>
      </c>
      <c r="SSY10" s="239">
        <f t="shared" ref="SSY10" si="6691">SSY9</f>
        <v>0</v>
      </c>
      <c r="STA10" s="239">
        <f t="shared" ref="STA10" si="6692">STA9</f>
        <v>0</v>
      </c>
      <c r="STC10" s="239">
        <f t="shared" ref="STC10" si="6693">STC9</f>
        <v>0</v>
      </c>
      <c r="STE10" s="239">
        <f t="shared" ref="STE10" si="6694">STE9</f>
        <v>0</v>
      </c>
      <c r="STG10" s="239">
        <f t="shared" ref="STG10" si="6695">STG9</f>
        <v>0</v>
      </c>
      <c r="STI10" s="239">
        <f t="shared" ref="STI10" si="6696">STI9</f>
        <v>0</v>
      </c>
      <c r="STK10" s="239">
        <f t="shared" ref="STK10" si="6697">STK9</f>
        <v>0</v>
      </c>
      <c r="STM10" s="239">
        <f t="shared" ref="STM10" si="6698">STM9</f>
        <v>0</v>
      </c>
      <c r="STO10" s="239">
        <f t="shared" ref="STO10" si="6699">STO9</f>
        <v>0</v>
      </c>
      <c r="STQ10" s="239">
        <f t="shared" ref="STQ10" si="6700">STQ9</f>
        <v>0</v>
      </c>
      <c r="STS10" s="239">
        <f t="shared" ref="STS10" si="6701">STS9</f>
        <v>0</v>
      </c>
      <c r="STU10" s="239">
        <f t="shared" ref="STU10" si="6702">STU9</f>
        <v>0</v>
      </c>
      <c r="STW10" s="239">
        <f t="shared" ref="STW10" si="6703">STW9</f>
        <v>0</v>
      </c>
      <c r="STY10" s="239">
        <f t="shared" ref="STY10" si="6704">STY9</f>
        <v>0</v>
      </c>
      <c r="SUA10" s="239">
        <f t="shared" ref="SUA10" si="6705">SUA9</f>
        <v>0</v>
      </c>
      <c r="SUC10" s="239">
        <f t="shared" ref="SUC10" si="6706">SUC9</f>
        <v>0</v>
      </c>
      <c r="SUE10" s="239">
        <f t="shared" ref="SUE10" si="6707">SUE9</f>
        <v>0</v>
      </c>
      <c r="SUG10" s="239">
        <f t="shared" ref="SUG10" si="6708">SUG9</f>
        <v>0</v>
      </c>
      <c r="SUI10" s="239">
        <f t="shared" ref="SUI10" si="6709">SUI9</f>
        <v>0</v>
      </c>
      <c r="SUK10" s="239">
        <f t="shared" ref="SUK10" si="6710">SUK9</f>
        <v>0</v>
      </c>
      <c r="SUM10" s="239">
        <f t="shared" ref="SUM10" si="6711">SUM9</f>
        <v>0</v>
      </c>
      <c r="SUO10" s="239">
        <f t="shared" ref="SUO10" si="6712">SUO9</f>
        <v>0</v>
      </c>
      <c r="SUQ10" s="239">
        <f t="shared" ref="SUQ10" si="6713">SUQ9</f>
        <v>0</v>
      </c>
      <c r="SUS10" s="239">
        <f t="shared" ref="SUS10" si="6714">SUS9</f>
        <v>0</v>
      </c>
      <c r="SUU10" s="239">
        <f t="shared" ref="SUU10" si="6715">SUU9</f>
        <v>0</v>
      </c>
      <c r="SUW10" s="239">
        <f t="shared" ref="SUW10" si="6716">SUW9</f>
        <v>0</v>
      </c>
      <c r="SUY10" s="239">
        <f t="shared" ref="SUY10" si="6717">SUY9</f>
        <v>0</v>
      </c>
      <c r="SVA10" s="239">
        <f t="shared" ref="SVA10" si="6718">SVA9</f>
        <v>0</v>
      </c>
      <c r="SVC10" s="239">
        <f t="shared" ref="SVC10" si="6719">SVC9</f>
        <v>0</v>
      </c>
      <c r="SVE10" s="239">
        <f t="shared" ref="SVE10" si="6720">SVE9</f>
        <v>0</v>
      </c>
      <c r="SVG10" s="239">
        <f t="shared" ref="SVG10" si="6721">SVG9</f>
        <v>0</v>
      </c>
      <c r="SVI10" s="239">
        <f t="shared" ref="SVI10" si="6722">SVI9</f>
        <v>0</v>
      </c>
      <c r="SVK10" s="239">
        <f t="shared" ref="SVK10" si="6723">SVK9</f>
        <v>0</v>
      </c>
      <c r="SVM10" s="239">
        <f t="shared" ref="SVM10" si="6724">SVM9</f>
        <v>0</v>
      </c>
      <c r="SVO10" s="239">
        <f t="shared" ref="SVO10" si="6725">SVO9</f>
        <v>0</v>
      </c>
      <c r="SVQ10" s="239">
        <f t="shared" ref="SVQ10" si="6726">SVQ9</f>
        <v>0</v>
      </c>
      <c r="SVS10" s="239">
        <f t="shared" ref="SVS10" si="6727">SVS9</f>
        <v>0</v>
      </c>
      <c r="SVU10" s="239">
        <f t="shared" ref="SVU10" si="6728">SVU9</f>
        <v>0</v>
      </c>
      <c r="SVW10" s="239">
        <f t="shared" ref="SVW10" si="6729">SVW9</f>
        <v>0</v>
      </c>
      <c r="SVY10" s="239">
        <f t="shared" ref="SVY10" si="6730">SVY9</f>
        <v>0</v>
      </c>
      <c r="SWA10" s="239">
        <f t="shared" ref="SWA10" si="6731">SWA9</f>
        <v>0</v>
      </c>
      <c r="SWC10" s="239">
        <f t="shared" ref="SWC10" si="6732">SWC9</f>
        <v>0</v>
      </c>
      <c r="SWE10" s="239">
        <f t="shared" ref="SWE10" si="6733">SWE9</f>
        <v>0</v>
      </c>
      <c r="SWG10" s="239">
        <f t="shared" ref="SWG10" si="6734">SWG9</f>
        <v>0</v>
      </c>
      <c r="SWI10" s="239">
        <f t="shared" ref="SWI10" si="6735">SWI9</f>
        <v>0</v>
      </c>
      <c r="SWK10" s="239">
        <f t="shared" ref="SWK10" si="6736">SWK9</f>
        <v>0</v>
      </c>
      <c r="SWM10" s="239">
        <f t="shared" ref="SWM10" si="6737">SWM9</f>
        <v>0</v>
      </c>
      <c r="SWO10" s="239">
        <f t="shared" ref="SWO10" si="6738">SWO9</f>
        <v>0</v>
      </c>
      <c r="SWQ10" s="239">
        <f t="shared" ref="SWQ10" si="6739">SWQ9</f>
        <v>0</v>
      </c>
      <c r="SWS10" s="239">
        <f t="shared" ref="SWS10" si="6740">SWS9</f>
        <v>0</v>
      </c>
      <c r="SWU10" s="239">
        <f t="shared" ref="SWU10" si="6741">SWU9</f>
        <v>0</v>
      </c>
      <c r="SWW10" s="239">
        <f t="shared" ref="SWW10" si="6742">SWW9</f>
        <v>0</v>
      </c>
      <c r="SWY10" s="239">
        <f t="shared" ref="SWY10" si="6743">SWY9</f>
        <v>0</v>
      </c>
      <c r="SXA10" s="239">
        <f t="shared" ref="SXA10" si="6744">SXA9</f>
        <v>0</v>
      </c>
      <c r="SXC10" s="239">
        <f t="shared" ref="SXC10" si="6745">SXC9</f>
        <v>0</v>
      </c>
      <c r="SXE10" s="239">
        <f t="shared" ref="SXE10" si="6746">SXE9</f>
        <v>0</v>
      </c>
      <c r="SXG10" s="239">
        <f t="shared" ref="SXG10" si="6747">SXG9</f>
        <v>0</v>
      </c>
      <c r="SXI10" s="239">
        <f t="shared" ref="SXI10" si="6748">SXI9</f>
        <v>0</v>
      </c>
      <c r="SXK10" s="239">
        <f t="shared" ref="SXK10" si="6749">SXK9</f>
        <v>0</v>
      </c>
      <c r="SXM10" s="239">
        <f t="shared" ref="SXM10" si="6750">SXM9</f>
        <v>0</v>
      </c>
      <c r="SXO10" s="239">
        <f t="shared" ref="SXO10" si="6751">SXO9</f>
        <v>0</v>
      </c>
      <c r="SXQ10" s="239">
        <f t="shared" ref="SXQ10" si="6752">SXQ9</f>
        <v>0</v>
      </c>
      <c r="SXS10" s="239">
        <f t="shared" ref="SXS10" si="6753">SXS9</f>
        <v>0</v>
      </c>
      <c r="SXU10" s="239">
        <f t="shared" ref="SXU10" si="6754">SXU9</f>
        <v>0</v>
      </c>
      <c r="SXW10" s="239">
        <f t="shared" ref="SXW10" si="6755">SXW9</f>
        <v>0</v>
      </c>
      <c r="SXY10" s="239">
        <f t="shared" ref="SXY10" si="6756">SXY9</f>
        <v>0</v>
      </c>
      <c r="SYA10" s="239">
        <f t="shared" ref="SYA10" si="6757">SYA9</f>
        <v>0</v>
      </c>
      <c r="SYC10" s="239">
        <f t="shared" ref="SYC10" si="6758">SYC9</f>
        <v>0</v>
      </c>
      <c r="SYE10" s="239">
        <f t="shared" ref="SYE10" si="6759">SYE9</f>
        <v>0</v>
      </c>
      <c r="SYG10" s="239">
        <f t="shared" ref="SYG10" si="6760">SYG9</f>
        <v>0</v>
      </c>
      <c r="SYI10" s="239">
        <f t="shared" ref="SYI10" si="6761">SYI9</f>
        <v>0</v>
      </c>
      <c r="SYK10" s="239">
        <f t="shared" ref="SYK10" si="6762">SYK9</f>
        <v>0</v>
      </c>
      <c r="SYM10" s="239">
        <f t="shared" ref="SYM10" si="6763">SYM9</f>
        <v>0</v>
      </c>
      <c r="SYO10" s="239">
        <f t="shared" ref="SYO10" si="6764">SYO9</f>
        <v>0</v>
      </c>
      <c r="SYQ10" s="239">
        <f t="shared" ref="SYQ10" si="6765">SYQ9</f>
        <v>0</v>
      </c>
      <c r="SYS10" s="239">
        <f t="shared" ref="SYS10" si="6766">SYS9</f>
        <v>0</v>
      </c>
      <c r="SYU10" s="239">
        <f t="shared" ref="SYU10" si="6767">SYU9</f>
        <v>0</v>
      </c>
      <c r="SYW10" s="239">
        <f t="shared" ref="SYW10" si="6768">SYW9</f>
        <v>0</v>
      </c>
      <c r="SYY10" s="239">
        <f t="shared" ref="SYY10" si="6769">SYY9</f>
        <v>0</v>
      </c>
      <c r="SZA10" s="239">
        <f t="shared" ref="SZA10" si="6770">SZA9</f>
        <v>0</v>
      </c>
      <c r="SZC10" s="239">
        <f t="shared" ref="SZC10" si="6771">SZC9</f>
        <v>0</v>
      </c>
      <c r="SZE10" s="239">
        <f t="shared" ref="SZE10" si="6772">SZE9</f>
        <v>0</v>
      </c>
      <c r="SZG10" s="239">
        <f t="shared" ref="SZG10" si="6773">SZG9</f>
        <v>0</v>
      </c>
      <c r="SZI10" s="239">
        <f t="shared" ref="SZI10" si="6774">SZI9</f>
        <v>0</v>
      </c>
      <c r="SZK10" s="239">
        <f t="shared" ref="SZK10" si="6775">SZK9</f>
        <v>0</v>
      </c>
      <c r="SZM10" s="239">
        <f t="shared" ref="SZM10" si="6776">SZM9</f>
        <v>0</v>
      </c>
      <c r="SZO10" s="239">
        <f t="shared" ref="SZO10" si="6777">SZO9</f>
        <v>0</v>
      </c>
      <c r="SZQ10" s="239">
        <f t="shared" ref="SZQ10" si="6778">SZQ9</f>
        <v>0</v>
      </c>
      <c r="SZS10" s="239">
        <f t="shared" ref="SZS10" si="6779">SZS9</f>
        <v>0</v>
      </c>
      <c r="SZU10" s="239">
        <f t="shared" ref="SZU10" si="6780">SZU9</f>
        <v>0</v>
      </c>
      <c r="SZW10" s="239">
        <f t="shared" ref="SZW10" si="6781">SZW9</f>
        <v>0</v>
      </c>
      <c r="SZY10" s="239">
        <f t="shared" ref="SZY10" si="6782">SZY9</f>
        <v>0</v>
      </c>
      <c r="TAA10" s="239">
        <f t="shared" ref="TAA10" si="6783">TAA9</f>
        <v>0</v>
      </c>
      <c r="TAC10" s="239">
        <f t="shared" ref="TAC10" si="6784">TAC9</f>
        <v>0</v>
      </c>
      <c r="TAE10" s="239">
        <f t="shared" ref="TAE10" si="6785">TAE9</f>
        <v>0</v>
      </c>
      <c r="TAG10" s="239">
        <f t="shared" ref="TAG10" si="6786">TAG9</f>
        <v>0</v>
      </c>
      <c r="TAI10" s="239">
        <f t="shared" ref="TAI10" si="6787">TAI9</f>
        <v>0</v>
      </c>
      <c r="TAK10" s="239">
        <f t="shared" ref="TAK10" si="6788">TAK9</f>
        <v>0</v>
      </c>
      <c r="TAM10" s="239">
        <f t="shared" ref="TAM10" si="6789">TAM9</f>
        <v>0</v>
      </c>
      <c r="TAO10" s="239">
        <f t="shared" ref="TAO10" si="6790">TAO9</f>
        <v>0</v>
      </c>
      <c r="TAQ10" s="239">
        <f t="shared" ref="TAQ10" si="6791">TAQ9</f>
        <v>0</v>
      </c>
      <c r="TAS10" s="239">
        <f t="shared" ref="TAS10" si="6792">TAS9</f>
        <v>0</v>
      </c>
      <c r="TAU10" s="239">
        <f t="shared" ref="TAU10" si="6793">TAU9</f>
        <v>0</v>
      </c>
      <c r="TAW10" s="239">
        <f t="shared" ref="TAW10" si="6794">TAW9</f>
        <v>0</v>
      </c>
      <c r="TAY10" s="239">
        <f t="shared" ref="TAY10" si="6795">TAY9</f>
        <v>0</v>
      </c>
      <c r="TBA10" s="239">
        <f t="shared" ref="TBA10" si="6796">TBA9</f>
        <v>0</v>
      </c>
      <c r="TBC10" s="239">
        <f t="shared" ref="TBC10" si="6797">TBC9</f>
        <v>0</v>
      </c>
      <c r="TBE10" s="239">
        <f t="shared" ref="TBE10" si="6798">TBE9</f>
        <v>0</v>
      </c>
      <c r="TBG10" s="239">
        <f t="shared" ref="TBG10" si="6799">TBG9</f>
        <v>0</v>
      </c>
      <c r="TBI10" s="239">
        <f t="shared" ref="TBI10" si="6800">TBI9</f>
        <v>0</v>
      </c>
      <c r="TBK10" s="239">
        <f t="shared" ref="TBK10" si="6801">TBK9</f>
        <v>0</v>
      </c>
      <c r="TBM10" s="239">
        <f t="shared" ref="TBM10" si="6802">TBM9</f>
        <v>0</v>
      </c>
      <c r="TBO10" s="239">
        <f t="shared" ref="TBO10" si="6803">TBO9</f>
        <v>0</v>
      </c>
      <c r="TBQ10" s="239">
        <f t="shared" ref="TBQ10" si="6804">TBQ9</f>
        <v>0</v>
      </c>
      <c r="TBS10" s="239">
        <f t="shared" ref="TBS10" si="6805">TBS9</f>
        <v>0</v>
      </c>
      <c r="TBU10" s="239">
        <f t="shared" ref="TBU10" si="6806">TBU9</f>
        <v>0</v>
      </c>
      <c r="TBW10" s="239">
        <f t="shared" ref="TBW10" si="6807">TBW9</f>
        <v>0</v>
      </c>
      <c r="TBY10" s="239">
        <f t="shared" ref="TBY10" si="6808">TBY9</f>
        <v>0</v>
      </c>
      <c r="TCA10" s="239">
        <f t="shared" ref="TCA10" si="6809">TCA9</f>
        <v>0</v>
      </c>
      <c r="TCC10" s="239">
        <f t="shared" ref="TCC10" si="6810">TCC9</f>
        <v>0</v>
      </c>
      <c r="TCE10" s="239">
        <f t="shared" ref="TCE10" si="6811">TCE9</f>
        <v>0</v>
      </c>
      <c r="TCG10" s="239">
        <f t="shared" ref="TCG10" si="6812">TCG9</f>
        <v>0</v>
      </c>
      <c r="TCI10" s="239">
        <f t="shared" ref="TCI10" si="6813">TCI9</f>
        <v>0</v>
      </c>
      <c r="TCK10" s="239">
        <f t="shared" ref="TCK10" si="6814">TCK9</f>
        <v>0</v>
      </c>
      <c r="TCM10" s="239">
        <f t="shared" ref="TCM10" si="6815">TCM9</f>
        <v>0</v>
      </c>
      <c r="TCO10" s="239">
        <f t="shared" ref="TCO10" si="6816">TCO9</f>
        <v>0</v>
      </c>
      <c r="TCQ10" s="239">
        <f t="shared" ref="TCQ10" si="6817">TCQ9</f>
        <v>0</v>
      </c>
      <c r="TCS10" s="239">
        <f t="shared" ref="TCS10" si="6818">TCS9</f>
        <v>0</v>
      </c>
      <c r="TCU10" s="239">
        <f t="shared" ref="TCU10" si="6819">TCU9</f>
        <v>0</v>
      </c>
      <c r="TCW10" s="239">
        <f t="shared" ref="TCW10" si="6820">TCW9</f>
        <v>0</v>
      </c>
      <c r="TCY10" s="239">
        <f t="shared" ref="TCY10" si="6821">TCY9</f>
        <v>0</v>
      </c>
      <c r="TDA10" s="239">
        <f t="shared" ref="TDA10" si="6822">TDA9</f>
        <v>0</v>
      </c>
      <c r="TDC10" s="239">
        <f t="shared" ref="TDC10" si="6823">TDC9</f>
        <v>0</v>
      </c>
      <c r="TDE10" s="239">
        <f t="shared" ref="TDE10" si="6824">TDE9</f>
        <v>0</v>
      </c>
      <c r="TDG10" s="239">
        <f t="shared" ref="TDG10" si="6825">TDG9</f>
        <v>0</v>
      </c>
      <c r="TDI10" s="239">
        <f t="shared" ref="TDI10" si="6826">TDI9</f>
        <v>0</v>
      </c>
      <c r="TDK10" s="239">
        <f t="shared" ref="TDK10" si="6827">TDK9</f>
        <v>0</v>
      </c>
      <c r="TDM10" s="239">
        <f t="shared" ref="TDM10" si="6828">TDM9</f>
        <v>0</v>
      </c>
      <c r="TDO10" s="239">
        <f t="shared" ref="TDO10" si="6829">TDO9</f>
        <v>0</v>
      </c>
      <c r="TDQ10" s="239">
        <f t="shared" ref="TDQ10" si="6830">TDQ9</f>
        <v>0</v>
      </c>
      <c r="TDS10" s="239">
        <f t="shared" ref="TDS10" si="6831">TDS9</f>
        <v>0</v>
      </c>
      <c r="TDU10" s="239">
        <f t="shared" ref="TDU10" si="6832">TDU9</f>
        <v>0</v>
      </c>
      <c r="TDW10" s="239">
        <f t="shared" ref="TDW10" si="6833">TDW9</f>
        <v>0</v>
      </c>
      <c r="TDY10" s="239">
        <f t="shared" ref="TDY10" si="6834">TDY9</f>
        <v>0</v>
      </c>
      <c r="TEA10" s="239">
        <f t="shared" ref="TEA10" si="6835">TEA9</f>
        <v>0</v>
      </c>
      <c r="TEC10" s="239">
        <f t="shared" ref="TEC10" si="6836">TEC9</f>
        <v>0</v>
      </c>
      <c r="TEE10" s="239">
        <f t="shared" ref="TEE10" si="6837">TEE9</f>
        <v>0</v>
      </c>
      <c r="TEG10" s="239">
        <f t="shared" ref="TEG10" si="6838">TEG9</f>
        <v>0</v>
      </c>
      <c r="TEI10" s="239">
        <f t="shared" ref="TEI10" si="6839">TEI9</f>
        <v>0</v>
      </c>
      <c r="TEK10" s="239">
        <f t="shared" ref="TEK10" si="6840">TEK9</f>
        <v>0</v>
      </c>
      <c r="TEM10" s="239">
        <f t="shared" ref="TEM10" si="6841">TEM9</f>
        <v>0</v>
      </c>
      <c r="TEO10" s="239">
        <f t="shared" ref="TEO10" si="6842">TEO9</f>
        <v>0</v>
      </c>
      <c r="TEQ10" s="239">
        <f t="shared" ref="TEQ10" si="6843">TEQ9</f>
        <v>0</v>
      </c>
      <c r="TES10" s="239">
        <f t="shared" ref="TES10" si="6844">TES9</f>
        <v>0</v>
      </c>
      <c r="TEU10" s="239">
        <f t="shared" ref="TEU10" si="6845">TEU9</f>
        <v>0</v>
      </c>
      <c r="TEW10" s="239">
        <f t="shared" ref="TEW10" si="6846">TEW9</f>
        <v>0</v>
      </c>
      <c r="TEY10" s="239">
        <f t="shared" ref="TEY10" si="6847">TEY9</f>
        <v>0</v>
      </c>
      <c r="TFA10" s="239">
        <f t="shared" ref="TFA10" si="6848">TFA9</f>
        <v>0</v>
      </c>
      <c r="TFC10" s="239">
        <f t="shared" ref="TFC10" si="6849">TFC9</f>
        <v>0</v>
      </c>
      <c r="TFE10" s="239">
        <f t="shared" ref="TFE10" si="6850">TFE9</f>
        <v>0</v>
      </c>
      <c r="TFG10" s="239">
        <f t="shared" ref="TFG10" si="6851">TFG9</f>
        <v>0</v>
      </c>
      <c r="TFI10" s="239">
        <f t="shared" ref="TFI10" si="6852">TFI9</f>
        <v>0</v>
      </c>
      <c r="TFK10" s="239">
        <f t="shared" ref="TFK10" si="6853">TFK9</f>
        <v>0</v>
      </c>
      <c r="TFM10" s="239">
        <f t="shared" ref="TFM10" si="6854">TFM9</f>
        <v>0</v>
      </c>
      <c r="TFO10" s="239">
        <f t="shared" ref="TFO10" si="6855">TFO9</f>
        <v>0</v>
      </c>
      <c r="TFQ10" s="239">
        <f t="shared" ref="TFQ10" si="6856">TFQ9</f>
        <v>0</v>
      </c>
      <c r="TFS10" s="239">
        <f t="shared" ref="TFS10" si="6857">TFS9</f>
        <v>0</v>
      </c>
      <c r="TFU10" s="239">
        <f t="shared" ref="TFU10" si="6858">TFU9</f>
        <v>0</v>
      </c>
      <c r="TFW10" s="239">
        <f t="shared" ref="TFW10" si="6859">TFW9</f>
        <v>0</v>
      </c>
      <c r="TFY10" s="239">
        <f t="shared" ref="TFY10" si="6860">TFY9</f>
        <v>0</v>
      </c>
      <c r="TGA10" s="239">
        <f t="shared" ref="TGA10" si="6861">TGA9</f>
        <v>0</v>
      </c>
      <c r="TGC10" s="239">
        <f t="shared" ref="TGC10" si="6862">TGC9</f>
        <v>0</v>
      </c>
      <c r="TGE10" s="239">
        <f t="shared" ref="TGE10" si="6863">TGE9</f>
        <v>0</v>
      </c>
      <c r="TGG10" s="239">
        <f t="shared" ref="TGG10" si="6864">TGG9</f>
        <v>0</v>
      </c>
      <c r="TGI10" s="239">
        <f t="shared" ref="TGI10" si="6865">TGI9</f>
        <v>0</v>
      </c>
      <c r="TGK10" s="239">
        <f t="shared" ref="TGK10" si="6866">TGK9</f>
        <v>0</v>
      </c>
      <c r="TGM10" s="239">
        <f t="shared" ref="TGM10" si="6867">TGM9</f>
        <v>0</v>
      </c>
      <c r="TGO10" s="239">
        <f t="shared" ref="TGO10" si="6868">TGO9</f>
        <v>0</v>
      </c>
      <c r="TGQ10" s="239">
        <f t="shared" ref="TGQ10" si="6869">TGQ9</f>
        <v>0</v>
      </c>
      <c r="TGS10" s="239">
        <f t="shared" ref="TGS10" si="6870">TGS9</f>
        <v>0</v>
      </c>
      <c r="TGU10" s="239">
        <f t="shared" ref="TGU10" si="6871">TGU9</f>
        <v>0</v>
      </c>
      <c r="TGW10" s="239">
        <f t="shared" ref="TGW10" si="6872">TGW9</f>
        <v>0</v>
      </c>
      <c r="TGY10" s="239">
        <f t="shared" ref="TGY10" si="6873">TGY9</f>
        <v>0</v>
      </c>
      <c r="THA10" s="239">
        <f t="shared" ref="THA10" si="6874">THA9</f>
        <v>0</v>
      </c>
      <c r="THC10" s="239">
        <f t="shared" ref="THC10" si="6875">THC9</f>
        <v>0</v>
      </c>
      <c r="THE10" s="239">
        <f t="shared" ref="THE10" si="6876">THE9</f>
        <v>0</v>
      </c>
      <c r="THG10" s="239">
        <f t="shared" ref="THG10" si="6877">THG9</f>
        <v>0</v>
      </c>
      <c r="THI10" s="239">
        <f t="shared" ref="THI10" si="6878">THI9</f>
        <v>0</v>
      </c>
      <c r="THK10" s="239">
        <f t="shared" ref="THK10" si="6879">THK9</f>
        <v>0</v>
      </c>
      <c r="THM10" s="239">
        <f t="shared" ref="THM10" si="6880">THM9</f>
        <v>0</v>
      </c>
      <c r="THO10" s="239">
        <f t="shared" ref="THO10" si="6881">THO9</f>
        <v>0</v>
      </c>
      <c r="THQ10" s="239">
        <f t="shared" ref="THQ10" si="6882">THQ9</f>
        <v>0</v>
      </c>
      <c r="THS10" s="239">
        <f t="shared" ref="THS10" si="6883">THS9</f>
        <v>0</v>
      </c>
      <c r="THU10" s="239">
        <f t="shared" ref="THU10" si="6884">THU9</f>
        <v>0</v>
      </c>
      <c r="THW10" s="239">
        <f t="shared" ref="THW10" si="6885">THW9</f>
        <v>0</v>
      </c>
      <c r="THY10" s="239">
        <f t="shared" ref="THY10" si="6886">THY9</f>
        <v>0</v>
      </c>
      <c r="TIA10" s="239">
        <f t="shared" ref="TIA10" si="6887">TIA9</f>
        <v>0</v>
      </c>
      <c r="TIC10" s="239">
        <f t="shared" ref="TIC10" si="6888">TIC9</f>
        <v>0</v>
      </c>
      <c r="TIE10" s="239">
        <f t="shared" ref="TIE10" si="6889">TIE9</f>
        <v>0</v>
      </c>
      <c r="TIG10" s="239">
        <f t="shared" ref="TIG10" si="6890">TIG9</f>
        <v>0</v>
      </c>
      <c r="TII10" s="239">
        <f t="shared" ref="TII10" si="6891">TII9</f>
        <v>0</v>
      </c>
      <c r="TIK10" s="239">
        <f t="shared" ref="TIK10" si="6892">TIK9</f>
        <v>0</v>
      </c>
      <c r="TIM10" s="239">
        <f t="shared" ref="TIM10" si="6893">TIM9</f>
        <v>0</v>
      </c>
      <c r="TIO10" s="239">
        <f t="shared" ref="TIO10" si="6894">TIO9</f>
        <v>0</v>
      </c>
      <c r="TIQ10" s="239">
        <f t="shared" ref="TIQ10" si="6895">TIQ9</f>
        <v>0</v>
      </c>
      <c r="TIS10" s="239">
        <f t="shared" ref="TIS10" si="6896">TIS9</f>
        <v>0</v>
      </c>
      <c r="TIU10" s="239">
        <f t="shared" ref="TIU10" si="6897">TIU9</f>
        <v>0</v>
      </c>
      <c r="TIW10" s="239">
        <f t="shared" ref="TIW10" si="6898">TIW9</f>
        <v>0</v>
      </c>
      <c r="TIY10" s="239">
        <f t="shared" ref="TIY10" si="6899">TIY9</f>
        <v>0</v>
      </c>
      <c r="TJA10" s="239">
        <f t="shared" ref="TJA10" si="6900">TJA9</f>
        <v>0</v>
      </c>
      <c r="TJC10" s="239">
        <f t="shared" ref="TJC10" si="6901">TJC9</f>
        <v>0</v>
      </c>
      <c r="TJE10" s="239">
        <f t="shared" ref="TJE10" si="6902">TJE9</f>
        <v>0</v>
      </c>
      <c r="TJG10" s="239">
        <f t="shared" ref="TJG10" si="6903">TJG9</f>
        <v>0</v>
      </c>
      <c r="TJI10" s="239">
        <f t="shared" ref="TJI10" si="6904">TJI9</f>
        <v>0</v>
      </c>
      <c r="TJK10" s="239">
        <f t="shared" ref="TJK10" si="6905">TJK9</f>
        <v>0</v>
      </c>
      <c r="TJM10" s="239">
        <f t="shared" ref="TJM10" si="6906">TJM9</f>
        <v>0</v>
      </c>
      <c r="TJO10" s="239">
        <f t="shared" ref="TJO10" si="6907">TJO9</f>
        <v>0</v>
      </c>
      <c r="TJQ10" s="239">
        <f t="shared" ref="TJQ10" si="6908">TJQ9</f>
        <v>0</v>
      </c>
      <c r="TJS10" s="239">
        <f t="shared" ref="TJS10" si="6909">TJS9</f>
        <v>0</v>
      </c>
      <c r="TJU10" s="239">
        <f t="shared" ref="TJU10" si="6910">TJU9</f>
        <v>0</v>
      </c>
      <c r="TJW10" s="239">
        <f t="shared" ref="TJW10" si="6911">TJW9</f>
        <v>0</v>
      </c>
      <c r="TJY10" s="239">
        <f t="shared" ref="TJY10" si="6912">TJY9</f>
        <v>0</v>
      </c>
      <c r="TKA10" s="239">
        <f t="shared" ref="TKA10" si="6913">TKA9</f>
        <v>0</v>
      </c>
      <c r="TKC10" s="239">
        <f t="shared" ref="TKC10" si="6914">TKC9</f>
        <v>0</v>
      </c>
      <c r="TKE10" s="239">
        <f t="shared" ref="TKE10" si="6915">TKE9</f>
        <v>0</v>
      </c>
      <c r="TKG10" s="239">
        <f t="shared" ref="TKG10" si="6916">TKG9</f>
        <v>0</v>
      </c>
      <c r="TKI10" s="239">
        <f t="shared" ref="TKI10" si="6917">TKI9</f>
        <v>0</v>
      </c>
      <c r="TKK10" s="239">
        <f t="shared" ref="TKK10" si="6918">TKK9</f>
        <v>0</v>
      </c>
      <c r="TKM10" s="239">
        <f t="shared" ref="TKM10" si="6919">TKM9</f>
        <v>0</v>
      </c>
      <c r="TKO10" s="239">
        <f t="shared" ref="TKO10" si="6920">TKO9</f>
        <v>0</v>
      </c>
      <c r="TKQ10" s="239">
        <f t="shared" ref="TKQ10" si="6921">TKQ9</f>
        <v>0</v>
      </c>
      <c r="TKS10" s="239">
        <f t="shared" ref="TKS10" si="6922">TKS9</f>
        <v>0</v>
      </c>
      <c r="TKU10" s="239">
        <f t="shared" ref="TKU10" si="6923">TKU9</f>
        <v>0</v>
      </c>
      <c r="TKW10" s="239">
        <f t="shared" ref="TKW10" si="6924">TKW9</f>
        <v>0</v>
      </c>
      <c r="TKY10" s="239">
        <f t="shared" ref="TKY10" si="6925">TKY9</f>
        <v>0</v>
      </c>
      <c r="TLA10" s="239">
        <f t="shared" ref="TLA10" si="6926">TLA9</f>
        <v>0</v>
      </c>
      <c r="TLC10" s="239">
        <f t="shared" ref="TLC10" si="6927">TLC9</f>
        <v>0</v>
      </c>
      <c r="TLE10" s="239">
        <f t="shared" ref="TLE10" si="6928">TLE9</f>
        <v>0</v>
      </c>
      <c r="TLG10" s="239">
        <f t="shared" ref="TLG10" si="6929">TLG9</f>
        <v>0</v>
      </c>
      <c r="TLI10" s="239">
        <f t="shared" ref="TLI10" si="6930">TLI9</f>
        <v>0</v>
      </c>
      <c r="TLK10" s="239">
        <f t="shared" ref="TLK10" si="6931">TLK9</f>
        <v>0</v>
      </c>
      <c r="TLM10" s="239">
        <f t="shared" ref="TLM10" si="6932">TLM9</f>
        <v>0</v>
      </c>
      <c r="TLO10" s="239">
        <f t="shared" ref="TLO10" si="6933">TLO9</f>
        <v>0</v>
      </c>
      <c r="TLQ10" s="239">
        <f t="shared" ref="TLQ10" si="6934">TLQ9</f>
        <v>0</v>
      </c>
      <c r="TLS10" s="239">
        <f t="shared" ref="TLS10" si="6935">TLS9</f>
        <v>0</v>
      </c>
      <c r="TLU10" s="239">
        <f t="shared" ref="TLU10" si="6936">TLU9</f>
        <v>0</v>
      </c>
      <c r="TLW10" s="239">
        <f t="shared" ref="TLW10" si="6937">TLW9</f>
        <v>0</v>
      </c>
      <c r="TLY10" s="239">
        <f t="shared" ref="TLY10" si="6938">TLY9</f>
        <v>0</v>
      </c>
      <c r="TMA10" s="239">
        <f t="shared" ref="TMA10" si="6939">TMA9</f>
        <v>0</v>
      </c>
      <c r="TMC10" s="239">
        <f t="shared" ref="TMC10" si="6940">TMC9</f>
        <v>0</v>
      </c>
      <c r="TME10" s="239">
        <f t="shared" ref="TME10" si="6941">TME9</f>
        <v>0</v>
      </c>
      <c r="TMG10" s="239">
        <f t="shared" ref="TMG10" si="6942">TMG9</f>
        <v>0</v>
      </c>
      <c r="TMI10" s="239">
        <f t="shared" ref="TMI10" si="6943">TMI9</f>
        <v>0</v>
      </c>
      <c r="TMK10" s="239">
        <f t="shared" ref="TMK10" si="6944">TMK9</f>
        <v>0</v>
      </c>
      <c r="TMM10" s="239">
        <f t="shared" ref="TMM10" si="6945">TMM9</f>
        <v>0</v>
      </c>
      <c r="TMO10" s="239">
        <f t="shared" ref="TMO10" si="6946">TMO9</f>
        <v>0</v>
      </c>
      <c r="TMQ10" s="239">
        <f t="shared" ref="TMQ10" si="6947">TMQ9</f>
        <v>0</v>
      </c>
      <c r="TMS10" s="239">
        <f t="shared" ref="TMS10" si="6948">TMS9</f>
        <v>0</v>
      </c>
      <c r="TMU10" s="239">
        <f t="shared" ref="TMU10" si="6949">TMU9</f>
        <v>0</v>
      </c>
      <c r="TMW10" s="239">
        <f t="shared" ref="TMW10" si="6950">TMW9</f>
        <v>0</v>
      </c>
      <c r="TMY10" s="239">
        <f t="shared" ref="TMY10" si="6951">TMY9</f>
        <v>0</v>
      </c>
      <c r="TNA10" s="239">
        <f t="shared" ref="TNA10" si="6952">TNA9</f>
        <v>0</v>
      </c>
      <c r="TNC10" s="239">
        <f t="shared" ref="TNC10" si="6953">TNC9</f>
        <v>0</v>
      </c>
      <c r="TNE10" s="239">
        <f t="shared" ref="TNE10" si="6954">TNE9</f>
        <v>0</v>
      </c>
      <c r="TNG10" s="239">
        <f t="shared" ref="TNG10" si="6955">TNG9</f>
        <v>0</v>
      </c>
      <c r="TNI10" s="239">
        <f t="shared" ref="TNI10" si="6956">TNI9</f>
        <v>0</v>
      </c>
      <c r="TNK10" s="239">
        <f t="shared" ref="TNK10" si="6957">TNK9</f>
        <v>0</v>
      </c>
      <c r="TNM10" s="239">
        <f t="shared" ref="TNM10" si="6958">TNM9</f>
        <v>0</v>
      </c>
      <c r="TNO10" s="239">
        <f t="shared" ref="TNO10" si="6959">TNO9</f>
        <v>0</v>
      </c>
      <c r="TNQ10" s="239">
        <f t="shared" ref="TNQ10" si="6960">TNQ9</f>
        <v>0</v>
      </c>
      <c r="TNS10" s="239">
        <f t="shared" ref="TNS10" si="6961">TNS9</f>
        <v>0</v>
      </c>
      <c r="TNU10" s="239">
        <f t="shared" ref="TNU10" si="6962">TNU9</f>
        <v>0</v>
      </c>
      <c r="TNW10" s="239">
        <f t="shared" ref="TNW10" si="6963">TNW9</f>
        <v>0</v>
      </c>
      <c r="TNY10" s="239">
        <f t="shared" ref="TNY10" si="6964">TNY9</f>
        <v>0</v>
      </c>
      <c r="TOA10" s="239">
        <f t="shared" ref="TOA10" si="6965">TOA9</f>
        <v>0</v>
      </c>
      <c r="TOC10" s="239">
        <f t="shared" ref="TOC10" si="6966">TOC9</f>
        <v>0</v>
      </c>
      <c r="TOE10" s="239">
        <f t="shared" ref="TOE10" si="6967">TOE9</f>
        <v>0</v>
      </c>
      <c r="TOG10" s="239">
        <f t="shared" ref="TOG10" si="6968">TOG9</f>
        <v>0</v>
      </c>
      <c r="TOI10" s="239">
        <f t="shared" ref="TOI10" si="6969">TOI9</f>
        <v>0</v>
      </c>
      <c r="TOK10" s="239">
        <f t="shared" ref="TOK10" si="6970">TOK9</f>
        <v>0</v>
      </c>
      <c r="TOM10" s="239">
        <f t="shared" ref="TOM10" si="6971">TOM9</f>
        <v>0</v>
      </c>
      <c r="TOO10" s="239">
        <f t="shared" ref="TOO10" si="6972">TOO9</f>
        <v>0</v>
      </c>
      <c r="TOQ10" s="239">
        <f t="shared" ref="TOQ10" si="6973">TOQ9</f>
        <v>0</v>
      </c>
      <c r="TOS10" s="239">
        <f t="shared" ref="TOS10" si="6974">TOS9</f>
        <v>0</v>
      </c>
      <c r="TOU10" s="239">
        <f t="shared" ref="TOU10" si="6975">TOU9</f>
        <v>0</v>
      </c>
      <c r="TOW10" s="239">
        <f t="shared" ref="TOW10" si="6976">TOW9</f>
        <v>0</v>
      </c>
      <c r="TOY10" s="239">
        <f t="shared" ref="TOY10" si="6977">TOY9</f>
        <v>0</v>
      </c>
      <c r="TPA10" s="239">
        <f t="shared" ref="TPA10" si="6978">TPA9</f>
        <v>0</v>
      </c>
      <c r="TPC10" s="239">
        <f t="shared" ref="TPC10" si="6979">TPC9</f>
        <v>0</v>
      </c>
      <c r="TPE10" s="239">
        <f t="shared" ref="TPE10" si="6980">TPE9</f>
        <v>0</v>
      </c>
      <c r="TPG10" s="239">
        <f t="shared" ref="TPG10" si="6981">TPG9</f>
        <v>0</v>
      </c>
      <c r="TPI10" s="239">
        <f t="shared" ref="TPI10" si="6982">TPI9</f>
        <v>0</v>
      </c>
      <c r="TPK10" s="239">
        <f t="shared" ref="TPK10" si="6983">TPK9</f>
        <v>0</v>
      </c>
      <c r="TPM10" s="239">
        <f t="shared" ref="TPM10" si="6984">TPM9</f>
        <v>0</v>
      </c>
      <c r="TPO10" s="239">
        <f t="shared" ref="TPO10" si="6985">TPO9</f>
        <v>0</v>
      </c>
      <c r="TPQ10" s="239">
        <f t="shared" ref="TPQ10" si="6986">TPQ9</f>
        <v>0</v>
      </c>
      <c r="TPS10" s="239">
        <f t="shared" ref="TPS10" si="6987">TPS9</f>
        <v>0</v>
      </c>
      <c r="TPU10" s="239">
        <f t="shared" ref="TPU10" si="6988">TPU9</f>
        <v>0</v>
      </c>
      <c r="TPW10" s="239">
        <f t="shared" ref="TPW10" si="6989">TPW9</f>
        <v>0</v>
      </c>
      <c r="TPY10" s="239">
        <f t="shared" ref="TPY10" si="6990">TPY9</f>
        <v>0</v>
      </c>
      <c r="TQA10" s="239">
        <f t="shared" ref="TQA10" si="6991">TQA9</f>
        <v>0</v>
      </c>
      <c r="TQC10" s="239">
        <f t="shared" ref="TQC10" si="6992">TQC9</f>
        <v>0</v>
      </c>
      <c r="TQE10" s="239">
        <f t="shared" ref="TQE10" si="6993">TQE9</f>
        <v>0</v>
      </c>
      <c r="TQG10" s="239">
        <f t="shared" ref="TQG10" si="6994">TQG9</f>
        <v>0</v>
      </c>
      <c r="TQI10" s="239">
        <f t="shared" ref="TQI10" si="6995">TQI9</f>
        <v>0</v>
      </c>
      <c r="TQK10" s="239">
        <f t="shared" ref="TQK10" si="6996">TQK9</f>
        <v>0</v>
      </c>
      <c r="TQM10" s="239">
        <f t="shared" ref="TQM10" si="6997">TQM9</f>
        <v>0</v>
      </c>
      <c r="TQO10" s="239">
        <f t="shared" ref="TQO10" si="6998">TQO9</f>
        <v>0</v>
      </c>
      <c r="TQQ10" s="239">
        <f t="shared" ref="TQQ10" si="6999">TQQ9</f>
        <v>0</v>
      </c>
      <c r="TQS10" s="239">
        <f t="shared" ref="TQS10" si="7000">TQS9</f>
        <v>0</v>
      </c>
      <c r="TQU10" s="239">
        <f t="shared" ref="TQU10" si="7001">TQU9</f>
        <v>0</v>
      </c>
      <c r="TQW10" s="239">
        <f t="shared" ref="TQW10" si="7002">TQW9</f>
        <v>0</v>
      </c>
      <c r="TQY10" s="239">
        <f t="shared" ref="TQY10" si="7003">TQY9</f>
        <v>0</v>
      </c>
      <c r="TRA10" s="239">
        <f t="shared" ref="TRA10" si="7004">TRA9</f>
        <v>0</v>
      </c>
      <c r="TRC10" s="239">
        <f t="shared" ref="TRC10" si="7005">TRC9</f>
        <v>0</v>
      </c>
      <c r="TRE10" s="239">
        <f t="shared" ref="TRE10" si="7006">TRE9</f>
        <v>0</v>
      </c>
      <c r="TRG10" s="239">
        <f t="shared" ref="TRG10" si="7007">TRG9</f>
        <v>0</v>
      </c>
      <c r="TRI10" s="239">
        <f t="shared" ref="TRI10" si="7008">TRI9</f>
        <v>0</v>
      </c>
      <c r="TRK10" s="239">
        <f t="shared" ref="TRK10" si="7009">TRK9</f>
        <v>0</v>
      </c>
      <c r="TRM10" s="239">
        <f t="shared" ref="TRM10" si="7010">TRM9</f>
        <v>0</v>
      </c>
      <c r="TRO10" s="239">
        <f t="shared" ref="TRO10" si="7011">TRO9</f>
        <v>0</v>
      </c>
      <c r="TRQ10" s="239">
        <f t="shared" ref="TRQ10" si="7012">TRQ9</f>
        <v>0</v>
      </c>
      <c r="TRS10" s="239">
        <f t="shared" ref="TRS10" si="7013">TRS9</f>
        <v>0</v>
      </c>
      <c r="TRU10" s="239">
        <f t="shared" ref="TRU10" si="7014">TRU9</f>
        <v>0</v>
      </c>
      <c r="TRW10" s="239">
        <f t="shared" ref="TRW10" si="7015">TRW9</f>
        <v>0</v>
      </c>
      <c r="TRY10" s="239">
        <f t="shared" ref="TRY10" si="7016">TRY9</f>
        <v>0</v>
      </c>
      <c r="TSA10" s="239">
        <f t="shared" ref="TSA10" si="7017">TSA9</f>
        <v>0</v>
      </c>
      <c r="TSC10" s="239">
        <f t="shared" ref="TSC10" si="7018">TSC9</f>
        <v>0</v>
      </c>
      <c r="TSE10" s="239">
        <f t="shared" ref="TSE10" si="7019">TSE9</f>
        <v>0</v>
      </c>
      <c r="TSG10" s="239">
        <f t="shared" ref="TSG10" si="7020">TSG9</f>
        <v>0</v>
      </c>
      <c r="TSI10" s="239">
        <f t="shared" ref="TSI10" si="7021">TSI9</f>
        <v>0</v>
      </c>
      <c r="TSK10" s="239">
        <f t="shared" ref="TSK10" si="7022">TSK9</f>
        <v>0</v>
      </c>
      <c r="TSM10" s="239">
        <f t="shared" ref="TSM10" si="7023">TSM9</f>
        <v>0</v>
      </c>
      <c r="TSO10" s="239">
        <f t="shared" ref="TSO10" si="7024">TSO9</f>
        <v>0</v>
      </c>
      <c r="TSQ10" s="239">
        <f t="shared" ref="TSQ10" si="7025">TSQ9</f>
        <v>0</v>
      </c>
      <c r="TSS10" s="239">
        <f t="shared" ref="TSS10" si="7026">TSS9</f>
        <v>0</v>
      </c>
      <c r="TSU10" s="239">
        <f t="shared" ref="TSU10" si="7027">TSU9</f>
        <v>0</v>
      </c>
      <c r="TSW10" s="239">
        <f t="shared" ref="TSW10" si="7028">TSW9</f>
        <v>0</v>
      </c>
      <c r="TSY10" s="239">
        <f t="shared" ref="TSY10" si="7029">TSY9</f>
        <v>0</v>
      </c>
      <c r="TTA10" s="239">
        <f t="shared" ref="TTA10" si="7030">TTA9</f>
        <v>0</v>
      </c>
      <c r="TTC10" s="239">
        <f t="shared" ref="TTC10" si="7031">TTC9</f>
        <v>0</v>
      </c>
      <c r="TTE10" s="239">
        <f t="shared" ref="TTE10" si="7032">TTE9</f>
        <v>0</v>
      </c>
      <c r="TTG10" s="239">
        <f t="shared" ref="TTG10" si="7033">TTG9</f>
        <v>0</v>
      </c>
      <c r="TTI10" s="239">
        <f t="shared" ref="TTI10" si="7034">TTI9</f>
        <v>0</v>
      </c>
      <c r="TTK10" s="239">
        <f t="shared" ref="TTK10" si="7035">TTK9</f>
        <v>0</v>
      </c>
      <c r="TTM10" s="239">
        <f t="shared" ref="TTM10" si="7036">TTM9</f>
        <v>0</v>
      </c>
      <c r="TTO10" s="239">
        <f t="shared" ref="TTO10" si="7037">TTO9</f>
        <v>0</v>
      </c>
      <c r="TTQ10" s="239">
        <f t="shared" ref="TTQ10" si="7038">TTQ9</f>
        <v>0</v>
      </c>
      <c r="TTS10" s="239">
        <f t="shared" ref="TTS10" si="7039">TTS9</f>
        <v>0</v>
      </c>
      <c r="TTU10" s="239">
        <f t="shared" ref="TTU10" si="7040">TTU9</f>
        <v>0</v>
      </c>
      <c r="TTW10" s="239">
        <f t="shared" ref="TTW10" si="7041">TTW9</f>
        <v>0</v>
      </c>
      <c r="TTY10" s="239">
        <f t="shared" ref="TTY10" si="7042">TTY9</f>
        <v>0</v>
      </c>
      <c r="TUA10" s="239">
        <f t="shared" ref="TUA10" si="7043">TUA9</f>
        <v>0</v>
      </c>
      <c r="TUC10" s="239">
        <f t="shared" ref="TUC10" si="7044">TUC9</f>
        <v>0</v>
      </c>
      <c r="TUE10" s="239">
        <f t="shared" ref="TUE10" si="7045">TUE9</f>
        <v>0</v>
      </c>
      <c r="TUG10" s="239">
        <f t="shared" ref="TUG10" si="7046">TUG9</f>
        <v>0</v>
      </c>
      <c r="TUI10" s="239">
        <f t="shared" ref="TUI10" si="7047">TUI9</f>
        <v>0</v>
      </c>
      <c r="TUK10" s="239">
        <f t="shared" ref="TUK10" si="7048">TUK9</f>
        <v>0</v>
      </c>
      <c r="TUM10" s="239">
        <f t="shared" ref="TUM10" si="7049">TUM9</f>
        <v>0</v>
      </c>
      <c r="TUO10" s="239">
        <f t="shared" ref="TUO10" si="7050">TUO9</f>
        <v>0</v>
      </c>
      <c r="TUQ10" s="239">
        <f t="shared" ref="TUQ10" si="7051">TUQ9</f>
        <v>0</v>
      </c>
      <c r="TUS10" s="239">
        <f t="shared" ref="TUS10" si="7052">TUS9</f>
        <v>0</v>
      </c>
      <c r="TUU10" s="239">
        <f t="shared" ref="TUU10" si="7053">TUU9</f>
        <v>0</v>
      </c>
      <c r="TUW10" s="239">
        <f t="shared" ref="TUW10" si="7054">TUW9</f>
        <v>0</v>
      </c>
      <c r="TUY10" s="239">
        <f t="shared" ref="TUY10" si="7055">TUY9</f>
        <v>0</v>
      </c>
      <c r="TVA10" s="239">
        <f t="shared" ref="TVA10" si="7056">TVA9</f>
        <v>0</v>
      </c>
      <c r="TVC10" s="239">
        <f t="shared" ref="TVC10" si="7057">TVC9</f>
        <v>0</v>
      </c>
      <c r="TVE10" s="239">
        <f t="shared" ref="TVE10" si="7058">TVE9</f>
        <v>0</v>
      </c>
      <c r="TVG10" s="239">
        <f t="shared" ref="TVG10" si="7059">TVG9</f>
        <v>0</v>
      </c>
      <c r="TVI10" s="239">
        <f t="shared" ref="TVI10" si="7060">TVI9</f>
        <v>0</v>
      </c>
      <c r="TVK10" s="239">
        <f t="shared" ref="TVK10" si="7061">TVK9</f>
        <v>0</v>
      </c>
      <c r="TVM10" s="239">
        <f t="shared" ref="TVM10" si="7062">TVM9</f>
        <v>0</v>
      </c>
      <c r="TVO10" s="239">
        <f t="shared" ref="TVO10" si="7063">TVO9</f>
        <v>0</v>
      </c>
      <c r="TVQ10" s="239">
        <f t="shared" ref="TVQ10" si="7064">TVQ9</f>
        <v>0</v>
      </c>
      <c r="TVS10" s="239">
        <f t="shared" ref="TVS10" si="7065">TVS9</f>
        <v>0</v>
      </c>
      <c r="TVU10" s="239">
        <f t="shared" ref="TVU10" si="7066">TVU9</f>
        <v>0</v>
      </c>
      <c r="TVW10" s="239">
        <f t="shared" ref="TVW10" si="7067">TVW9</f>
        <v>0</v>
      </c>
      <c r="TVY10" s="239">
        <f t="shared" ref="TVY10" si="7068">TVY9</f>
        <v>0</v>
      </c>
      <c r="TWA10" s="239">
        <f t="shared" ref="TWA10" si="7069">TWA9</f>
        <v>0</v>
      </c>
      <c r="TWC10" s="239">
        <f t="shared" ref="TWC10" si="7070">TWC9</f>
        <v>0</v>
      </c>
      <c r="TWE10" s="239">
        <f t="shared" ref="TWE10" si="7071">TWE9</f>
        <v>0</v>
      </c>
      <c r="TWG10" s="239">
        <f t="shared" ref="TWG10" si="7072">TWG9</f>
        <v>0</v>
      </c>
      <c r="TWI10" s="239">
        <f t="shared" ref="TWI10" si="7073">TWI9</f>
        <v>0</v>
      </c>
      <c r="TWK10" s="239">
        <f t="shared" ref="TWK10" si="7074">TWK9</f>
        <v>0</v>
      </c>
      <c r="TWM10" s="239">
        <f t="shared" ref="TWM10" si="7075">TWM9</f>
        <v>0</v>
      </c>
      <c r="TWO10" s="239">
        <f t="shared" ref="TWO10" si="7076">TWO9</f>
        <v>0</v>
      </c>
      <c r="TWQ10" s="239">
        <f t="shared" ref="TWQ10" si="7077">TWQ9</f>
        <v>0</v>
      </c>
      <c r="TWS10" s="239">
        <f t="shared" ref="TWS10" si="7078">TWS9</f>
        <v>0</v>
      </c>
      <c r="TWU10" s="239">
        <f t="shared" ref="TWU10" si="7079">TWU9</f>
        <v>0</v>
      </c>
      <c r="TWW10" s="239">
        <f t="shared" ref="TWW10" si="7080">TWW9</f>
        <v>0</v>
      </c>
      <c r="TWY10" s="239">
        <f t="shared" ref="TWY10" si="7081">TWY9</f>
        <v>0</v>
      </c>
      <c r="TXA10" s="239">
        <f t="shared" ref="TXA10" si="7082">TXA9</f>
        <v>0</v>
      </c>
      <c r="TXC10" s="239">
        <f t="shared" ref="TXC10" si="7083">TXC9</f>
        <v>0</v>
      </c>
      <c r="TXE10" s="239">
        <f t="shared" ref="TXE10" si="7084">TXE9</f>
        <v>0</v>
      </c>
      <c r="TXG10" s="239">
        <f t="shared" ref="TXG10" si="7085">TXG9</f>
        <v>0</v>
      </c>
      <c r="TXI10" s="239">
        <f t="shared" ref="TXI10" si="7086">TXI9</f>
        <v>0</v>
      </c>
      <c r="TXK10" s="239">
        <f t="shared" ref="TXK10" si="7087">TXK9</f>
        <v>0</v>
      </c>
      <c r="TXM10" s="239">
        <f t="shared" ref="TXM10" si="7088">TXM9</f>
        <v>0</v>
      </c>
      <c r="TXO10" s="239">
        <f t="shared" ref="TXO10" si="7089">TXO9</f>
        <v>0</v>
      </c>
      <c r="TXQ10" s="239">
        <f t="shared" ref="TXQ10" si="7090">TXQ9</f>
        <v>0</v>
      </c>
      <c r="TXS10" s="239">
        <f t="shared" ref="TXS10" si="7091">TXS9</f>
        <v>0</v>
      </c>
      <c r="TXU10" s="239">
        <f t="shared" ref="TXU10" si="7092">TXU9</f>
        <v>0</v>
      </c>
      <c r="TXW10" s="239">
        <f t="shared" ref="TXW10" si="7093">TXW9</f>
        <v>0</v>
      </c>
      <c r="TXY10" s="239">
        <f t="shared" ref="TXY10" si="7094">TXY9</f>
        <v>0</v>
      </c>
      <c r="TYA10" s="239">
        <f t="shared" ref="TYA10" si="7095">TYA9</f>
        <v>0</v>
      </c>
      <c r="TYC10" s="239">
        <f t="shared" ref="TYC10" si="7096">TYC9</f>
        <v>0</v>
      </c>
      <c r="TYE10" s="239">
        <f t="shared" ref="TYE10" si="7097">TYE9</f>
        <v>0</v>
      </c>
      <c r="TYG10" s="239">
        <f t="shared" ref="TYG10" si="7098">TYG9</f>
        <v>0</v>
      </c>
      <c r="TYI10" s="239">
        <f t="shared" ref="TYI10" si="7099">TYI9</f>
        <v>0</v>
      </c>
      <c r="TYK10" s="239">
        <f t="shared" ref="TYK10" si="7100">TYK9</f>
        <v>0</v>
      </c>
      <c r="TYM10" s="239">
        <f t="shared" ref="TYM10" si="7101">TYM9</f>
        <v>0</v>
      </c>
      <c r="TYO10" s="239">
        <f t="shared" ref="TYO10" si="7102">TYO9</f>
        <v>0</v>
      </c>
      <c r="TYQ10" s="239">
        <f t="shared" ref="TYQ10" si="7103">TYQ9</f>
        <v>0</v>
      </c>
      <c r="TYS10" s="239">
        <f t="shared" ref="TYS10" si="7104">TYS9</f>
        <v>0</v>
      </c>
      <c r="TYU10" s="239">
        <f t="shared" ref="TYU10" si="7105">TYU9</f>
        <v>0</v>
      </c>
      <c r="TYW10" s="239">
        <f t="shared" ref="TYW10" si="7106">TYW9</f>
        <v>0</v>
      </c>
      <c r="TYY10" s="239">
        <f t="shared" ref="TYY10" si="7107">TYY9</f>
        <v>0</v>
      </c>
      <c r="TZA10" s="239">
        <f t="shared" ref="TZA10" si="7108">TZA9</f>
        <v>0</v>
      </c>
      <c r="TZC10" s="239">
        <f t="shared" ref="TZC10" si="7109">TZC9</f>
        <v>0</v>
      </c>
      <c r="TZE10" s="239">
        <f t="shared" ref="TZE10" si="7110">TZE9</f>
        <v>0</v>
      </c>
      <c r="TZG10" s="239">
        <f t="shared" ref="TZG10" si="7111">TZG9</f>
        <v>0</v>
      </c>
      <c r="TZI10" s="239">
        <f t="shared" ref="TZI10" si="7112">TZI9</f>
        <v>0</v>
      </c>
      <c r="TZK10" s="239">
        <f t="shared" ref="TZK10" si="7113">TZK9</f>
        <v>0</v>
      </c>
      <c r="TZM10" s="239">
        <f t="shared" ref="TZM10" si="7114">TZM9</f>
        <v>0</v>
      </c>
      <c r="TZO10" s="239">
        <f t="shared" ref="TZO10" si="7115">TZO9</f>
        <v>0</v>
      </c>
      <c r="TZQ10" s="239">
        <f t="shared" ref="TZQ10" si="7116">TZQ9</f>
        <v>0</v>
      </c>
      <c r="TZS10" s="239">
        <f t="shared" ref="TZS10" si="7117">TZS9</f>
        <v>0</v>
      </c>
      <c r="TZU10" s="239">
        <f t="shared" ref="TZU10" si="7118">TZU9</f>
        <v>0</v>
      </c>
      <c r="TZW10" s="239">
        <f t="shared" ref="TZW10" si="7119">TZW9</f>
        <v>0</v>
      </c>
      <c r="TZY10" s="239">
        <f t="shared" ref="TZY10" si="7120">TZY9</f>
        <v>0</v>
      </c>
      <c r="UAA10" s="239">
        <f t="shared" ref="UAA10" si="7121">UAA9</f>
        <v>0</v>
      </c>
      <c r="UAC10" s="239">
        <f t="shared" ref="UAC10" si="7122">UAC9</f>
        <v>0</v>
      </c>
      <c r="UAE10" s="239">
        <f t="shared" ref="UAE10" si="7123">UAE9</f>
        <v>0</v>
      </c>
      <c r="UAG10" s="239">
        <f t="shared" ref="UAG10" si="7124">UAG9</f>
        <v>0</v>
      </c>
      <c r="UAI10" s="239">
        <f t="shared" ref="UAI10" si="7125">UAI9</f>
        <v>0</v>
      </c>
      <c r="UAK10" s="239">
        <f t="shared" ref="UAK10" si="7126">UAK9</f>
        <v>0</v>
      </c>
      <c r="UAM10" s="239">
        <f t="shared" ref="UAM10" si="7127">UAM9</f>
        <v>0</v>
      </c>
      <c r="UAO10" s="239">
        <f t="shared" ref="UAO10" si="7128">UAO9</f>
        <v>0</v>
      </c>
      <c r="UAQ10" s="239">
        <f t="shared" ref="UAQ10" si="7129">UAQ9</f>
        <v>0</v>
      </c>
      <c r="UAS10" s="239">
        <f t="shared" ref="UAS10" si="7130">UAS9</f>
        <v>0</v>
      </c>
      <c r="UAU10" s="239">
        <f t="shared" ref="UAU10" si="7131">UAU9</f>
        <v>0</v>
      </c>
      <c r="UAW10" s="239">
        <f t="shared" ref="UAW10" si="7132">UAW9</f>
        <v>0</v>
      </c>
      <c r="UAY10" s="239">
        <f t="shared" ref="UAY10" si="7133">UAY9</f>
        <v>0</v>
      </c>
      <c r="UBA10" s="239">
        <f t="shared" ref="UBA10" si="7134">UBA9</f>
        <v>0</v>
      </c>
      <c r="UBC10" s="239">
        <f t="shared" ref="UBC10" si="7135">UBC9</f>
        <v>0</v>
      </c>
      <c r="UBE10" s="239">
        <f t="shared" ref="UBE10" si="7136">UBE9</f>
        <v>0</v>
      </c>
      <c r="UBG10" s="239">
        <f t="shared" ref="UBG10" si="7137">UBG9</f>
        <v>0</v>
      </c>
      <c r="UBI10" s="239">
        <f t="shared" ref="UBI10" si="7138">UBI9</f>
        <v>0</v>
      </c>
      <c r="UBK10" s="239">
        <f t="shared" ref="UBK10" si="7139">UBK9</f>
        <v>0</v>
      </c>
      <c r="UBM10" s="239">
        <f t="shared" ref="UBM10" si="7140">UBM9</f>
        <v>0</v>
      </c>
      <c r="UBO10" s="239">
        <f t="shared" ref="UBO10" si="7141">UBO9</f>
        <v>0</v>
      </c>
      <c r="UBQ10" s="239">
        <f t="shared" ref="UBQ10" si="7142">UBQ9</f>
        <v>0</v>
      </c>
      <c r="UBS10" s="239">
        <f t="shared" ref="UBS10" si="7143">UBS9</f>
        <v>0</v>
      </c>
      <c r="UBU10" s="239">
        <f t="shared" ref="UBU10" si="7144">UBU9</f>
        <v>0</v>
      </c>
      <c r="UBW10" s="239">
        <f t="shared" ref="UBW10" si="7145">UBW9</f>
        <v>0</v>
      </c>
      <c r="UBY10" s="239">
        <f t="shared" ref="UBY10" si="7146">UBY9</f>
        <v>0</v>
      </c>
      <c r="UCA10" s="239">
        <f t="shared" ref="UCA10" si="7147">UCA9</f>
        <v>0</v>
      </c>
      <c r="UCC10" s="239">
        <f t="shared" ref="UCC10" si="7148">UCC9</f>
        <v>0</v>
      </c>
      <c r="UCE10" s="239">
        <f t="shared" ref="UCE10" si="7149">UCE9</f>
        <v>0</v>
      </c>
      <c r="UCG10" s="239">
        <f t="shared" ref="UCG10" si="7150">UCG9</f>
        <v>0</v>
      </c>
      <c r="UCI10" s="239">
        <f t="shared" ref="UCI10" si="7151">UCI9</f>
        <v>0</v>
      </c>
      <c r="UCK10" s="239">
        <f t="shared" ref="UCK10" si="7152">UCK9</f>
        <v>0</v>
      </c>
      <c r="UCM10" s="239">
        <f t="shared" ref="UCM10" si="7153">UCM9</f>
        <v>0</v>
      </c>
      <c r="UCO10" s="239">
        <f t="shared" ref="UCO10" si="7154">UCO9</f>
        <v>0</v>
      </c>
      <c r="UCQ10" s="239">
        <f t="shared" ref="UCQ10" si="7155">UCQ9</f>
        <v>0</v>
      </c>
      <c r="UCS10" s="239">
        <f t="shared" ref="UCS10" si="7156">UCS9</f>
        <v>0</v>
      </c>
      <c r="UCU10" s="239">
        <f t="shared" ref="UCU10" si="7157">UCU9</f>
        <v>0</v>
      </c>
      <c r="UCW10" s="239">
        <f t="shared" ref="UCW10" si="7158">UCW9</f>
        <v>0</v>
      </c>
      <c r="UCY10" s="239">
        <f t="shared" ref="UCY10" si="7159">UCY9</f>
        <v>0</v>
      </c>
      <c r="UDA10" s="239">
        <f t="shared" ref="UDA10" si="7160">UDA9</f>
        <v>0</v>
      </c>
      <c r="UDC10" s="239">
        <f t="shared" ref="UDC10" si="7161">UDC9</f>
        <v>0</v>
      </c>
      <c r="UDE10" s="239">
        <f t="shared" ref="UDE10" si="7162">UDE9</f>
        <v>0</v>
      </c>
      <c r="UDG10" s="239">
        <f t="shared" ref="UDG10" si="7163">UDG9</f>
        <v>0</v>
      </c>
      <c r="UDI10" s="239">
        <f t="shared" ref="UDI10" si="7164">UDI9</f>
        <v>0</v>
      </c>
      <c r="UDK10" s="239">
        <f t="shared" ref="UDK10" si="7165">UDK9</f>
        <v>0</v>
      </c>
      <c r="UDM10" s="239">
        <f t="shared" ref="UDM10" si="7166">UDM9</f>
        <v>0</v>
      </c>
      <c r="UDO10" s="239">
        <f t="shared" ref="UDO10" si="7167">UDO9</f>
        <v>0</v>
      </c>
      <c r="UDQ10" s="239">
        <f t="shared" ref="UDQ10" si="7168">UDQ9</f>
        <v>0</v>
      </c>
      <c r="UDS10" s="239">
        <f t="shared" ref="UDS10" si="7169">UDS9</f>
        <v>0</v>
      </c>
      <c r="UDU10" s="239">
        <f t="shared" ref="UDU10" si="7170">UDU9</f>
        <v>0</v>
      </c>
      <c r="UDW10" s="239">
        <f t="shared" ref="UDW10" si="7171">UDW9</f>
        <v>0</v>
      </c>
      <c r="UDY10" s="239">
        <f t="shared" ref="UDY10" si="7172">UDY9</f>
        <v>0</v>
      </c>
      <c r="UEA10" s="239">
        <f t="shared" ref="UEA10" si="7173">UEA9</f>
        <v>0</v>
      </c>
      <c r="UEC10" s="239">
        <f t="shared" ref="UEC10" si="7174">UEC9</f>
        <v>0</v>
      </c>
      <c r="UEE10" s="239">
        <f t="shared" ref="UEE10" si="7175">UEE9</f>
        <v>0</v>
      </c>
      <c r="UEG10" s="239">
        <f t="shared" ref="UEG10" si="7176">UEG9</f>
        <v>0</v>
      </c>
      <c r="UEI10" s="239">
        <f t="shared" ref="UEI10" si="7177">UEI9</f>
        <v>0</v>
      </c>
      <c r="UEK10" s="239">
        <f t="shared" ref="UEK10" si="7178">UEK9</f>
        <v>0</v>
      </c>
      <c r="UEM10" s="239">
        <f t="shared" ref="UEM10" si="7179">UEM9</f>
        <v>0</v>
      </c>
      <c r="UEO10" s="239">
        <f t="shared" ref="UEO10" si="7180">UEO9</f>
        <v>0</v>
      </c>
      <c r="UEQ10" s="239">
        <f t="shared" ref="UEQ10" si="7181">UEQ9</f>
        <v>0</v>
      </c>
      <c r="UES10" s="239">
        <f t="shared" ref="UES10" si="7182">UES9</f>
        <v>0</v>
      </c>
      <c r="UEU10" s="239">
        <f t="shared" ref="UEU10" si="7183">UEU9</f>
        <v>0</v>
      </c>
      <c r="UEW10" s="239">
        <f t="shared" ref="UEW10" si="7184">UEW9</f>
        <v>0</v>
      </c>
      <c r="UEY10" s="239">
        <f t="shared" ref="UEY10" si="7185">UEY9</f>
        <v>0</v>
      </c>
      <c r="UFA10" s="239">
        <f t="shared" ref="UFA10" si="7186">UFA9</f>
        <v>0</v>
      </c>
      <c r="UFC10" s="239">
        <f t="shared" ref="UFC10" si="7187">UFC9</f>
        <v>0</v>
      </c>
      <c r="UFE10" s="239">
        <f t="shared" ref="UFE10" si="7188">UFE9</f>
        <v>0</v>
      </c>
      <c r="UFG10" s="239">
        <f t="shared" ref="UFG10" si="7189">UFG9</f>
        <v>0</v>
      </c>
      <c r="UFI10" s="239">
        <f t="shared" ref="UFI10" si="7190">UFI9</f>
        <v>0</v>
      </c>
      <c r="UFK10" s="239">
        <f t="shared" ref="UFK10" si="7191">UFK9</f>
        <v>0</v>
      </c>
      <c r="UFM10" s="239">
        <f t="shared" ref="UFM10" si="7192">UFM9</f>
        <v>0</v>
      </c>
      <c r="UFO10" s="239">
        <f t="shared" ref="UFO10" si="7193">UFO9</f>
        <v>0</v>
      </c>
      <c r="UFQ10" s="239">
        <f t="shared" ref="UFQ10" si="7194">UFQ9</f>
        <v>0</v>
      </c>
      <c r="UFS10" s="239">
        <f t="shared" ref="UFS10" si="7195">UFS9</f>
        <v>0</v>
      </c>
      <c r="UFU10" s="239">
        <f t="shared" ref="UFU10" si="7196">UFU9</f>
        <v>0</v>
      </c>
      <c r="UFW10" s="239">
        <f t="shared" ref="UFW10" si="7197">UFW9</f>
        <v>0</v>
      </c>
      <c r="UFY10" s="239">
        <f t="shared" ref="UFY10" si="7198">UFY9</f>
        <v>0</v>
      </c>
      <c r="UGA10" s="239">
        <f t="shared" ref="UGA10" si="7199">UGA9</f>
        <v>0</v>
      </c>
      <c r="UGC10" s="239">
        <f t="shared" ref="UGC10" si="7200">UGC9</f>
        <v>0</v>
      </c>
      <c r="UGE10" s="239">
        <f t="shared" ref="UGE10" si="7201">UGE9</f>
        <v>0</v>
      </c>
      <c r="UGG10" s="239">
        <f t="shared" ref="UGG10" si="7202">UGG9</f>
        <v>0</v>
      </c>
      <c r="UGI10" s="239">
        <f t="shared" ref="UGI10" si="7203">UGI9</f>
        <v>0</v>
      </c>
      <c r="UGK10" s="239">
        <f t="shared" ref="UGK10" si="7204">UGK9</f>
        <v>0</v>
      </c>
      <c r="UGM10" s="239">
        <f t="shared" ref="UGM10" si="7205">UGM9</f>
        <v>0</v>
      </c>
      <c r="UGO10" s="239">
        <f t="shared" ref="UGO10" si="7206">UGO9</f>
        <v>0</v>
      </c>
      <c r="UGQ10" s="239">
        <f t="shared" ref="UGQ10" si="7207">UGQ9</f>
        <v>0</v>
      </c>
      <c r="UGS10" s="239">
        <f t="shared" ref="UGS10" si="7208">UGS9</f>
        <v>0</v>
      </c>
      <c r="UGU10" s="239">
        <f t="shared" ref="UGU10" si="7209">UGU9</f>
        <v>0</v>
      </c>
      <c r="UGW10" s="239">
        <f t="shared" ref="UGW10" si="7210">UGW9</f>
        <v>0</v>
      </c>
      <c r="UGY10" s="239">
        <f t="shared" ref="UGY10" si="7211">UGY9</f>
        <v>0</v>
      </c>
      <c r="UHA10" s="239">
        <f t="shared" ref="UHA10" si="7212">UHA9</f>
        <v>0</v>
      </c>
      <c r="UHC10" s="239">
        <f t="shared" ref="UHC10" si="7213">UHC9</f>
        <v>0</v>
      </c>
      <c r="UHE10" s="239">
        <f t="shared" ref="UHE10" si="7214">UHE9</f>
        <v>0</v>
      </c>
      <c r="UHG10" s="239">
        <f t="shared" ref="UHG10" si="7215">UHG9</f>
        <v>0</v>
      </c>
      <c r="UHI10" s="239">
        <f t="shared" ref="UHI10" si="7216">UHI9</f>
        <v>0</v>
      </c>
      <c r="UHK10" s="239">
        <f t="shared" ref="UHK10" si="7217">UHK9</f>
        <v>0</v>
      </c>
      <c r="UHM10" s="239">
        <f t="shared" ref="UHM10" si="7218">UHM9</f>
        <v>0</v>
      </c>
      <c r="UHO10" s="239">
        <f t="shared" ref="UHO10" si="7219">UHO9</f>
        <v>0</v>
      </c>
      <c r="UHQ10" s="239">
        <f t="shared" ref="UHQ10" si="7220">UHQ9</f>
        <v>0</v>
      </c>
      <c r="UHS10" s="239">
        <f t="shared" ref="UHS10" si="7221">UHS9</f>
        <v>0</v>
      </c>
      <c r="UHU10" s="239">
        <f t="shared" ref="UHU10" si="7222">UHU9</f>
        <v>0</v>
      </c>
      <c r="UHW10" s="239">
        <f t="shared" ref="UHW10" si="7223">UHW9</f>
        <v>0</v>
      </c>
      <c r="UHY10" s="239">
        <f t="shared" ref="UHY10" si="7224">UHY9</f>
        <v>0</v>
      </c>
      <c r="UIA10" s="239">
        <f t="shared" ref="UIA10" si="7225">UIA9</f>
        <v>0</v>
      </c>
      <c r="UIC10" s="239">
        <f t="shared" ref="UIC10" si="7226">UIC9</f>
        <v>0</v>
      </c>
      <c r="UIE10" s="239">
        <f t="shared" ref="UIE10" si="7227">UIE9</f>
        <v>0</v>
      </c>
      <c r="UIG10" s="239">
        <f t="shared" ref="UIG10" si="7228">UIG9</f>
        <v>0</v>
      </c>
      <c r="UII10" s="239">
        <f t="shared" ref="UII10" si="7229">UII9</f>
        <v>0</v>
      </c>
      <c r="UIK10" s="239">
        <f t="shared" ref="UIK10" si="7230">UIK9</f>
        <v>0</v>
      </c>
      <c r="UIM10" s="239">
        <f t="shared" ref="UIM10" si="7231">UIM9</f>
        <v>0</v>
      </c>
      <c r="UIO10" s="239">
        <f t="shared" ref="UIO10" si="7232">UIO9</f>
        <v>0</v>
      </c>
      <c r="UIQ10" s="239">
        <f t="shared" ref="UIQ10" si="7233">UIQ9</f>
        <v>0</v>
      </c>
      <c r="UIS10" s="239">
        <f t="shared" ref="UIS10" si="7234">UIS9</f>
        <v>0</v>
      </c>
      <c r="UIU10" s="239">
        <f t="shared" ref="UIU10" si="7235">UIU9</f>
        <v>0</v>
      </c>
      <c r="UIW10" s="239">
        <f t="shared" ref="UIW10" si="7236">UIW9</f>
        <v>0</v>
      </c>
      <c r="UIY10" s="239">
        <f t="shared" ref="UIY10" si="7237">UIY9</f>
        <v>0</v>
      </c>
      <c r="UJA10" s="239">
        <f t="shared" ref="UJA10" si="7238">UJA9</f>
        <v>0</v>
      </c>
      <c r="UJC10" s="239">
        <f t="shared" ref="UJC10" si="7239">UJC9</f>
        <v>0</v>
      </c>
      <c r="UJE10" s="239">
        <f t="shared" ref="UJE10" si="7240">UJE9</f>
        <v>0</v>
      </c>
      <c r="UJG10" s="239">
        <f t="shared" ref="UJG10" si="7241">UJG9</f>
        <v>0</v>
      </c>
      <c r="UJI10" s="239">
        <f t="shared" ref="UJI10" si="7242">UJI9</f>
        <v>0</v>
      </c>
      <c r="UJK10" s="239">
        <f t="shared" ref="UJK10" si="7243">UJK9</f>
        <v>0</v>
      </c>
      <c r="UJM10" s="239">
        <f t="shared" ref="UJM10" si="7244">UJM9</f>
        <v>0</v>
      </c>
      <c r="UJO10" s="239">
        <f t="shared" ref="UJO10" si="7245">UJO9</f>
        <v>0</v>
      </c>
      <c r="UJQ10" s="239">
        <f t="shared" ref="UJQ10" si="7246">UJQ9</f>
        <v>0</v>
      </c>
      <c r="UJS10" s="239">
        <f t="shared" ref="UJS10" si="7247">UJS9</f>
        <v>0</v>
      </c>
      <c r="UJU10" s="239">
        <f t="shared" ref="UJU10" si="7248">UJU9</f>
        <v>0</v>
      </c>
      <c r="UJW10" s="239">
        <f t="shared" ref="UJW10" si="7249">UJW9</f>
        <v>0</v>
      </c>
      <c r="UJY10" s="239">
        <f t="shared" ref="UJY10" si="7250">UJY9</f>
        <v>0</v>
      </c>
      <c r="UKA10" s="239">
        <f t="shared" ref="UKA10" si="7251">UKA9</f>
        <v>0</v>
      </c>
      <c r="UKC10" s="239">
        <f t="shared" ref="UKC10" si="7252">UKC9</f>
        <v>0</v>
      </c>
      <c r="UKE10" s="239">
        <f t="shared" ref="UKE10" si="7253">UKE9</f>
        <v>0</v>
      </c>
      <c r="UKG10" s="239">
        <f t="shared" ref="UKG10" si="7254">UKG9</f>
        <v>0</v>
      </c>
      <c r="UKI10" s="239">
        <f t="shared" ref="UKI10" si="7255">UKI9</f>
        <v>0</v>
      </c>
      <c r="UKK10" s="239">
        <f t="shared" ref="UKK10" si="7256">UKK9</f>
        <v>0</v>
      </c>
      <c r="UKM10" s="239">
        <f t="shared" ref="UKM10" si="7257">UKM9</f>
        <v>0</v>
      </c>
      <c r="UKO10" s="239">
        <f t="shared" ref="UKO10" si="7258">UKO9</f>
        <v>0</v>
      </c>
      <c r="UKQ10" s="239">
        <f t="shared" ref="UKQ10" si="7259">UKQ9</f>
        <v>0</v>
      </c>
      <c r="UKS10" s="239">
        <f t="shared" ref="UKS10" si="7260">UKS9</f>
        <v>0</v>
      </c>
      <c r="UKU10" s="239">
        <f t="shared" ref="UKU10" si="7261">UKU9</f>
        <v>0</v>
      </c>
      <c r="UKW10" s="239">
        <f t="shared" ref="UKW10" si="7262">UKW9</f>
        <v>0</v>
      </c>
      <c r="UKY10" s="239">
        <f t="shared" ref="UKY10" si="7263">UKY9</f>
        <v>0</v>
      </c>
      <c r="ULA10" s="239">
        <f t="shared" ref="ULA10" si="7264">ULA9</f>
        <v>0</v>
      </c>
      <c r="ULC10" s="239">
        <f t="shared" ref="ULC10" si="7265">ULC9</f>
        <v>0</v>
      </c>
      <c r="ULE10" s="239">
        <f t="shared" ref="ULE10" si="7266">ULE9</f>
        <v>0</v>
      </c>
      <c r="ULG10" s="239">
        <f t="shared" ref="ULG10" si="7267">ULG9</f>
        <v>0</v>
      </c>
      <c r="ULI10" s="239">
        <f t="shared" ref="ULI10" si="7268">ULI9</f>
        <v>0</v>
      </c>
      <c r="ULK10" s="239">
        <f t="shared" ref="ULK10" si="7269">ULK9</f>
        <v>0</v>
      </c>
      <c r="ULM10" s="239">
        <f t="shared" ref="ULM10" si="7270">ULM9</f>
        <v>0</v>
      </c>
      <c r="ULO10" s="239">
        <f t="shared" ref="ULO10" si="7271">ULO9</f>
        <v>0</v>
      </c>
      <c r="ULQ10" s="239">
        <f t="shared" ref="ULQ10" si="7272">ULQ9</f>
        <v>0</v>
      </c>
      <c r="ULS10" s="239">
        <f t="shared" ref="ULS10" si="7273">ULS9</f>
        <v>0</v>
      </c>
      <c r="ULU10" s="239">
        <f t="shared" ref="ULU10" si="7274">ULU9</f>
        <v>0</v>
      </c>
      <c r="ULW10" s="239">
        <f t="shared" ref="ULW10" si="7275">ULW9</f>
        <v>0</v>
      </c>
      <c r="ULY10" s="239">
        <f t="shared" ref="ULY10" si="7276">ULY9</f>
        <v>0</v>
      </c>
      <c r="UMA10" s="239">
        <f t="shared" ref="UMA10" si="7277">UMA9</f>
        <v>0</v>
      </c>
      <c r="UMC10" s="239">
        <f t="shared" ref="UMC10" si="7278">UMC9</f>
        <v>0</v>
      </c>
      <c r="UME10" s="239">
        <f t="shared" ref="UME10" si="7279">UME9</f>
        <v>0</v>
      </c>
      <c r="UMG10" s="239">
        <f t="shared" ref="UMG10" si="7280">UMG9</f>
        <v>0</v>
      </c>
      <c r="UMI10" s="239">
        <f t="shared" ref="UMI10" si="7281">UMI9</f>
        <v>0</v>
      </c>
      <c r="UMK10" s="239">
        <f t="shared" ref="UMK10" si="7282">UMK9</f>
        <v>0</v>
      </c>
      <c r="UMM10" s="239">
        <f t="shared" ref="UMM10" si="7283">UMM9</f>
        <v>0</v>
      </c>
      <c r="UMO10" s="239">
        <f t="shared" ref="UMO10" si="7284">UMO9</f>
        <v>0</v>
      </c>
      <c r="UMQ10" s="239">
        <f t="shared" ref="UMQ10" si="7285">UMQ9</f>
        <v>0</v>
      </c>
      <c r="UMS10" s="239">
        <f t="shared" ref="UMS10" si="7286">UMS9</f>
        <v>0</v>
      </c>
      <c r="UMU10" s="239">
        <f t="shared" ref="UMU10" si="7287">UMU9</f>
        <v>0</v>
      </c>
      <c r="UMW10" s="239">
        <f t="shared" ref="UMW10" si="7288">UMW9</f>
        <v>0</v>
      </c>
      <c r="UMY10" s="239">
        <f t="shared" ref="UMY10" si="7289">UMY9</f>
        <v>0</v>
      </c>
      <c r="UNA10" s="239">
        <f t="shared" ref="UNA10" si="7290">UNA9</f>
        <v>0</v>
      </c>
      <c r="UNC10" s="239">
        <f t="shared" ref="UNC10" si="7291">UNC9</f>
        <v>0</v>
      </c>
      <c r="UNE10" s="239">
        <f t="shared" ref="UNE10" si="7292">UNE9</f>
        <v>0</v>
      </c>
      <c r="UNG10" s="239">
        <f t="shared" ref="UNG10" si="7293">UNG9</f>
        <v>0</v>
      </c>
      <c r="UNI10" s="239">
        <f t="shared" ref="UNI10" si="7294">UNI9</f>
        <v>0</v>
      </c>
      <c r="UNK10" s="239">
        <f t="shared" ref="UNK10" si="7295">UNK9</f>
        <v>0</v>
      </c>
      <c r="UNM10" s="239">
        <f t="shared" ref="UNM10" si="7296">UNM9</f>
        <v>0</v>
      </c>
      <c r="UNO10" s="239">
        <f t="shared" ref="UNO10" si="7297">UNO9</f>
        <v>0</v>
      </c>
      <c r="UNQ10" s="239">
        <f t="shared" ref="UNQ10" si="7298">UNQ9</f>
        <v>0</v>
      </c>
      <c r="UNS10" s="239">
        <f t="shared" ref="UNS10" si="7299">UNS9</f>
        <v>0</v>
      </c>
      <c r="UNU10" s="239">
        <f t="shared" ref="UNU10" si="7300">UNU9</f>
        <v>0</v>
      </c>
      <c r="UNW10" s="239">
        <f t="shared" ref="UNW10" si="7301">UNW9</f>
        <v>0</v>
      </c>
      <c r="UNY10" s="239">
        <f t="shared" ref="UNY10" si="7302">UNY9</f>
        <v>0</v>
      </c>
      <c r="UOA10" s="239">
        <f t="shared" ref="UOA10" si="7303">UOA9</f>
        <v>0</v>
      </c>
      <c r="UOC10" s="239">
        <f t="shared" ref="UOC10" si="7304">UOC9</f>
        <v>0</v>
      </c>
      <c r="UOE10" s="239">
        <f t="shared" ref="UOE10" si="7305">UOE9</f>
        <v>0</v>
      </c>
      <c r="UOG10" s="239">
        <f t="shared" ref="UOG10" si="7306">UOG9</f>
        <v>0</v>
      </c>
      <c r="UOI10" s="239">
        <f t="shared" ref="UOI10" si="7307">UOI9</f>
        <v>0</v>
      </c>
      <c r="UOK10" s="239">
        <f t="shared" ref="UOK10" si="7308">UOK9</f>
        <v>0</v>
      </c>
      <c r="UOM10" s="239">
        <f t="shared" ref="UOM10" si="7309">UOM9</f>
        <v>0</v>
      </c>
      <c r="UOO10" s="239">
        <f t="shared" ref="UOO10" si="7310">UOO9</f>
        <v>0</v>
      </c>
      <c r="UOQ10" s="239">
        <f t="shared" ref="UOQ10" si="7311">UOQ9</f>
        <v>0</v>
      </c>
      <c r="UOS10" s="239">
        <f t="shared" ref="UOS10" si="7312">UOS9</f>
        <v>0</v>
      </c>
      <c r="UOU10" s="239">
        <f t="shared" ref="UOU10" si="7313">UOU9</f>
        <v>0</v>
      </c>
      <c r="UOW10" s="239">
        <f t="shared" ref="UOW10" si="7314">UOW9</f>
        <v>0</v>
      </c>
      <c r="UOY10" s="239">
        <f t="shared" ref="UOY10" si="7315">UOY9</f>
        <v>0</v>
      </c>
      <c r="UPA10" s="239">
        <f t="shared" ref="UPA10" si="7316">UPA9</f>
        <v>0</v>
      </c>
      <c r="UPC10" s="239">
        <f t="shared" ref="UPC10" si="7317">UPC9</f>
        <v>0</v>
      </c>
      <c r="UPE10" s="239">
        <f t="shared" ref="UPE10" si="7318">UPE9</f>
        <v>0</v>
      </c>
      <c r="UPG10" s="239">
        <f t="shared" ref="UPG10" si="7319">UPG9</f>
        <v>0</v>
      </c>
      <c r="UPI10" s="239">
        <f t="shared" ref="UPI10" si="7320">UPI9</f>
        <v>0</v>
      </c>
      <c r="UPK10" s="239">
        <f t="shared" ref="UPK10" si="7321">UPK9</f>
        <v>0</v>
      </c>
      <c r="UPM10" s="239">
        <f t="shared" ref="UPM10" si="7322">UPM9</f>
        <v>0</v>
      </c>
      <c r="UPO10" s="239">
        <f t="shared" ref="UPO10" si="7323">UPO9</f>
        <v>0</v>
      </c>
      <c r="UPQ10" s="239">
        <f t="shared" ref="UPQ10" si="7324">UPQ9</f>
        <v>0</v>
      </c>
      <c r="UPS10" s="239">
        <f t="shared" ref="UPS10" si="7325">UPS9</f>
        <v>0</v>
      </c>
      <c r="UPU10" s="239">
        <f t="shared" ref="UPU10" si="7326">UPU9</f>
        <v>0</v>
      </c>
      <c r="UPW10" s="239">
        <f t="shared" ref="UPW10" si="7327">UPW9</f>
        <v>0</v>
      </c>
      <c r="UPY10" s="239">
        <f t="shared" ref="UPY10" si="7328">UPY9</f>
        <v>0</v>
      </c>
      <c r="UQA10" s="239">
        <f t="shared" ref="UQA10" si="7329">UQA9</f>
        <v>0</v>
      </c>
      <c r="UQC10" s="239">
        <f t="shared" ref="UQC10" si="7330">UQC9</f>
        <v>0</v>
      </c>
      <c r="UQE10" s="239">
        <f t="shared" ref="UQE10" si="7331">UQE9</f>
        <v>0</v>
      </c>
      <c r="UQG10" s="239">
        <f t="shared" ref="UQG10" si="7332">UQG9</f>
        <v>0</v>
      </c>
      <c r="UQI10" s="239">
        <f t="shared" ref="UQI10" si="7333">UQI9</f>
        <v>0</v>
      </c>
      <c r="UQK10" s="239">
        <f t="shared" ref="UQK10" si="7334">UQK9</f>
        <v>0</v>
      </c>
      <c r="UQM10" s="239">
        <f t="shared" ref="UQM10" si="7335">UQM9</f>
        <v>0</v>
      </c>
      <c r="UQO10" s="239">
        <f t="shared" ref="UQO10" si="7336">UQO9</f>
        <v>0</v>
      </c>
      <c r="UQQ10" s="239">
        <f t="shared" ref="UQQ10" si="7337">UQQ9</f>
        <v>0</v>
      </c>
      <c r="UQS10" s="239">
        <f t="shared" ref="UQS10" si="7338">UQS9</f>
        <v>0</v>
      </c>
      <c r="UQU10" s="239">
        <f t="shared" ref="UQU10" si="7339">UQU9</f>
        <v>0</v>
      </c>
      <c r="UQW10" s="239">
        <f t="shared" ref="UQW10" si="7340">UQW9</f>
        <v>0</v>
      </c>
      <c r="UQY10" s="239">
        <f t="shared" ref="UQY10" si="7341">UQY9</f>
        <v>0</v>
      </c>
      <c r="URA10" s="239">
        <f t="shared" ref="URA10" si="7342">URA9</f>
        <v>0</v>
      </c>
      <c r="URC10" s="239">
        <f t="shared" ref="URC10" si="7343">URC9</f>
        <v>0</v>
      </c>
      <c r="URE10" s="239">
        <f t="shared" ref="URE10" si="7344">URE9</f>
        <v>0</v>
      </c>
      <c r="URG10" s="239">
        <f t="shared" ref="URG10" si="7345">URG9</f>
        <v>0</v>
      </c>
      <c r="URI10" s="239">
        <f t="shared" ref="URI10" si="7346">URI9</f>
        <v>0</v>
      </c>
      <c r="URK10" s="239">
        <f t="shared" ref="URK10" si="7347">URK9</f>
        <v>0</v>
      </c>
      <c r="URM10" s="239">
        <f t="shared" ref="URM10" si="7348">URM9</f>
        <v>0</v>
      </c>
      <c r="URO10" s="239">
        <f t="shared" ref="URO10" si="7349">URO9</f>
        <v>0</v>
      </c>
      <c r="URQ10" s="239">
        <f t="shared" ref="URQ10" si="7350">URQ9</f>
        <v>0</v>
      </c>
      <c r="URS10" s="239">
        <f t="shared" ref="URS10" si="7351">URS9</f>
        <v>0</v>
      </c>
      <c r="URU10" s="239">
        <f t="shared" ref="URU10" si="7352">URU9</f>
        <v>0</v>
      </c>
      <c r="URW10" s="239">
        <f t="shared" ref="URW10" si="7353">URW9</f>
        <v>0</v>
      </c>
      <c r="URY10" s="239">
        <f t="shared" ref="URY10" si="7354">URY9</f>
        <v>0</v>
      </c>
      <c r="USA10" s="239">
        <f t="shared" ref="USA10" si="7355">USA9</f>
        <v>0</v>
      </c>
      <c r="USC10" s="239">
        <f t="shared" ref="USC10" si="7356">USC9</f>
        <v>0</v>
      </c>
      <c r="USE10" s="239">
        <f t="shared" ref="USE10" si="7357">USE9</f>
        <v>0</v>
      </c>
      <c r="USG10" s="239">
        <f t="shared" ref="USG10" si="7358">USG9</f>
        <v>0</v>
      </c>
      <c r="USI10" s="239">
        <f t="shared" ref="USI10" si="7359">USI9</f>
        <v>0</v>
      </c>
      <c r="USK10" s="239">
        <f t="shared" ref="USK10" si="7360">USK9</f>
        <v>0</v>
      </c>
      <c r="USM10" s="239">
        <f t="shared" ref="USM10" si="7361">USM9</f>
        <v>0</v>
      </c>
      <c r="USO10" s="239">
        <f t="shared" ref="USO10" si="7362">USO9</f>
        <v>0</v>
      </c>
      <c r="USQ10" s="239">
        <f t="shared" ref="USQ10" si="7363">USQ9</f>
        <v>0</v>
      </c>
      <c r="USS10" s="239">
        <f t="shared" ref="USS10" si="7364">USS9</f>
        <v>0</v>
      </c>
      <c r="USU10" s="239">
        <f t="shared" ref="USU10" si="7365">USU9</f>
        <v>0</v>
      </c>
      <c r="USW10" s="239">
        <f t="shared" ref="USW10" si="7366">USW9</f>
        <v>0</v>
      </c>
      <c r="USY10" s="239">
        <f t="shared" ref="USY10" si="7367">USY9</f>
        <v>0</v>
      </c>
      <c r="UTA10" s="239">
        <f t="shared" ref="UTA10" si="7368">UTA9</f>
        <v>0</v>
      </c>
      <c r="UTC10" s="239">
        <f t="shared" ref="UTC10" si="7369">UTC9</f>
        <v>0</v>
      </c>
      <c r="UTE10" s="239">
        <f t="shared" ref="UTE10" si="7370">UTE9</f>
        <v>0</v>
      </c>
      <c r="UTG10" s="239">
        <f t="shared" ref="UTG10" si="7371">UTG9</f>
        <v>0</v>
      </c>
      <c r="UTI10" s="239">
        <f t="shared" ref="UTI10" si="7372">UTI9</f>
        <v>0</v>
      </c>
      <c r="UTK10" s="239">
        <f t="shared" ref="UTK10" si="7373">UTK9</f>
        <v>0</v>
      </c>
      <c r="UTM10" s="239">
        <f t="shared" ref="UTM10" si="7374">UTM9</f>
        <v>0</v>
      </c>
      <c r="UTO10" s="239">
        <f t="shared" ref="UTO10" si="7375">UTO9</f>
        <v>0</v>
      </c>
      <c r="UTQ10" s="239">
        <f t="shared" ref="UTQ10" si="7376">UTQ9</f>
        <v>0</v>
      </c>
      <c r="UTS10" s="239">
        <f t="shared" ref="UTS10" si="7377">UTS9</f>
        <v>0</v>
      </c>
      <c r="UTU10" s="239">
        <f t="shared" ref="UTU10" si="7378">UTU9</f>
        <v>0</v>
      </c>
      <c r="UTW10" s="239">
        <f t="shared" ref="UTW10" si="7379">UTW9</f>
        <v>0</v>
      </c>
      <c r="UTY10" s="239">
        <f t="shared" ref="UTY10" si="7380">UTY9</f>
        <v>0</v>
      </c>
      <c r="UUA10" s="239">
        <f t="shared" ref="UUA10" si="7381">UUA9</f>
        <v>0</v>
      </c>
      <c r="UUC10" s="239">
        <f t="shared" ref="UUC10" si="7382">UUC9</f>
        <v>0</v>
      </c>
      <c r="UUE10" s="239">
        <f t="shared" ref="UUE10" si="7383">UUE9</f>
        <v>0</v>
      </c>
      <c r="UUG10" s="239">
        <f t="shared" ref="UUG10" si="7384">UUG9</f>
        <v>0</v>
      </c>
      <c r="UUI10" s="239">
        <f t="shared" ref="UUI10" si="7385">UUI9</f>
        <v>0</v>
      </c>
      <c r="UUK10" s="239">
        <f t="shared" ref="UUK10" si="7386">UUK9</f>
        <v>0</v>
      </c>
      <c r="UUM10" s="239">
        <f t="shared" ref="UUM10" si="7387">UUM9</f>
        <v>0</v>
      </c>
      <c r="UUO10" s="239">
        <f t="shared" ref="UUO10" si="7388">UUO9</f>
        <v>0</v>
      </c>
      <c r="UUQ10" s="239">
        <f t="shared" ref="UUQ10" si="7389">UUQ9</f>
        <v>0</v>
      </c>
      <c r="UUS10" s="239">
        <f t="shared" ref="UUS10" si="7390">UUS9</f>
        <v>0</v>
      </c>
      <c r="UUU10" s="239">
        <f t="shared" ref="UUU10" si="7391">UUU9</f>
        <v>0</v>
      </c>
      <c r="UUW10" s="239">
        <f t="shared" ref="UUW10" si="7392">UUW9</f>
        <v>0</v>
      </c>
      <c r="UUY10" s="239">
        <f t="shared" ref="UUY10" si="7393">UUY9</f>
        <v>0</v>
      </c>
      <c r="UVA10" s="239">
        <f t="shared" ref="UVA10" si="7394">UVA9</f>
        <v>0</v>
      </c>
      <c r="UVC10" s="239">
        <f t="shared" ref="UVC10" si="7395">UVC9</f>
        <v>0</v>
      </c>
      <c r="UVE10" s="239">
        <f t="shared" ref="UVE10" si="7396">UVE9</f>
        <v>0</v>
      </c>
      <c r="UVG10" s="239">
        <f t="shared" ref="UVG10" si="7397">UVG9</f>
        <v>0</v>
      </c>
      <c r="UVI10" s="239">
        <f t="shared" ref="UVI10" si="7398">UVI9</f>
        <v>0</v>
      </c>
      <c r="UVK10" s="239">
        <f t="shared" ref="UVK10" si="7399">UVK9</f>
        <v>0</v>
      </c>
      <c r="UVM10" s="239">
        <f t="shared" ref="UVM10" si="7400">UVM9</f>
        <v>0</v>
      </c>
      <c r="UVO10" s="239">
        <f t="shared" ref="UVO10" si="7401">UVO9</f>
        <v>0</v>
      </c>
      <c r="UVQ10" s="239">
        <f t="shared" ref="UVQ10" si="7402">UVQ9</f>
        <v>0</v>
      </c>
      <c r="UVS10" s="239">
        <f t="shared" ref="UVS10" si="7403">UVS9</f>
        <v>0</v>
      </c>
      <c r="UVU10" s="239">
        <f t="shared" ref="UVU10" si="7404">UVU9</f>
        <v>0</v>
      </c>
      <c r="UVW10" s="239">
        <f t="shared" ref="UVW10" si="7405">UVW9</f>
        <v>0</v>
      </c>
      <c r="UVY10" s="239">
        <f t="shared" ref="UVY10" si="7406">UVY9</f>
        <v>0</v>
      </c>
      <c r="UWA10" s="239">
        <f t="shared" ref="UWA10" si="7407">UWA9</f>
        <v>0</v>
      </c>
      <c r="UWC10" s="239">
        <f t="shared" ref="UWC10" si="7408">UWC9</f>
        <v>0</v>
      </c>
      <c r="UWE10" s="239">
        <f t="shared" ref="UWE10" si="7409">UWE9</f>
        <v>0</v>
      </c>
      <c r="UWG10" s="239">
        <f t="shared" ref="UWG10" si="7410">UWG9</f>
        <v>0</v>
      </c>
      <c r="UWI10" s="239">
        <f t="shared" ref="UWI10" si="7411">UWI9</f>
        <v>0</v>
      </c>
      <c r="UWK10" s="239">
        <f t="shared" ref="UWK10" si="7412">UWK9</f>
        <v>0</v>
      </c>
      <c r="UWM10" s="239">
        <f t="shared" ref="UWM10" si="7413">UWM9</f>
        <v>0</v>
      </c>
      <c r="UWO10" s="239">
        <f t="shared" ref="UWO10" si="7414">UWO9</f>
        <v>0</v>
      </c>
      <c r="UWQ10" s="239">
        <f t="shared" ref="UWQ10" si="7415">UWQ9</f>
        <v>0</v>
      </c>
      <c r="UWS10" s="239">
        <f t="shared" ref="UWS10" si="7416">UWS9</f>
        <v>0</v>
      </c>
      <c r="UWU10" s="239">
        <f t="shared" ref="UWU10" si="7417">UWU9</f>
        <v>0</v>
      </c>
      <c r="UWW10" s="239">
        <f t="shared" ref="UWW10" si="7418">UWW9</f>
        <v>0</v>
      </c>
      <c r="UWY10" s="239">
        <f t="shared" ref="UWY10" si="7419">UWY9</f>
        <v>0</v>
      </c>
      <c r="UXA10" s="239">
        <f t="shared" ref="UXA10" si="7420">UXA9</f>
        <v>0</v>
      </c>
      <c r="UXC10" s="239">
        <f t="shared" ref="UXC10" si="7421">UXC9</f>
        <v>0</v>
      </c>
      <c r="UXE10" s="239">
        <f t="shared" ref="UXE10" si="7422">UXE9</f>
        <v>0</v>
      </c>
      <c r="UXG10" s="239">
        <f t="shared" ref="UXG10" si="7423">UXG9</f>
        <v>0</v>
      </c>
      <c r="UXI10" s="239">
        <f t="shared" ref="UXI10" si="7424">UXI9</f>
        <v>0</v>
      </c>
      <c r="UXK10" s="239">
        <f t="shared" ref="UXK10" si="7425">UXK9</f>
        <v>0</v>
      </c>
      <c r="UXM10" s="239">
        <f t="shared" ref="UXM10" si="7426">UXM9</f>
        <v>0</v>
      </c>
      <c r="UXO10" s="239">
        <f t="shared" ref="UXO10" si="7427">UXO9</f>
        <v>0</v>
      </c>
      <c r="UXQ10" s="239">
        <f t="shared" ref="UXQ10" si="7428">UXQ9</f>
        <v>0</v>
      </c>
      <c r="UXS10" s="239">
        <f t="shared" ref="UXS10" si="7429">UXS9</f>
        <v>0</v>
      </c>
      <c r="UXU10" s="239">
        <f t="shared" ref="UXU10" si="7430">UXU9</f>
        <v>0</v>
      </c>
      <c r="UXW10" s="239">
        <f t="shared" ref="UXW10" si="7431">UXW9</f>
        <v>0</v>
      </c>
      <c r="UXY10" s="239">
        <f t="shared" ref="UXY10" si="7432">UXY9</f>
        <v>0</v>
      </c>
      <c r="UYA10" s="239">
        <f t="shared" ref="UYA10" si="7433">UYA9</f>
        <v>0</v>
      </c>
      <c r="UYC10" s="239">
        <f t="shared" ref="UYC10" si="7434">UYC9</f>
        <v>0</v>
      </c>
      <c r="UYE10" s="239">
        <f t="shared" ref="UYE10" si="7435">UYE9</f>
        <v>0</v>
      </c>
      <c r="UYG10" s="239">
        <f t="shared" ref="UYG10" si="7436">UYG9</f>
        <v>0</v>
      </c>
      <c r="UYI10" s="239">
        <f t="shared" ref="UYI10" si="7437">UYI9</f>
        <v>0</v>
      </c>
      <c r="UYK10" s="239">
        <f t="shared" ref="UYK10" si="7438">UYK9</f>
        <v>0</v>
      </c>
      <c r="UYM10" s="239">
        <f t="shared" ref="UYM10" si="7439">UYM9</f>
        <v>0</v>
      </c>
      <c r="UYO10" s="239">
        <f t="shared" ref="UYO10" si="7440">UYO9</f>
        <v>0</v>
      </c>
      <c r="UYQ10" s="239">
        <f t="shared" ref="UYQ10" si="7441">UYQ9</f>
        <v>0</v>
      </c>
      <c r="UYS10" s="239">
        <f t="shared" ref="UYS10" si="7442">UYS9</f>
        <v>0</v>
      </c>
      <c r="UYU10" s="239">
        <f t="shared" ref="UYU10" si="7443">UYU9</f>
        <v>0</v>
      </c>
      <c r="UYW10" s="239">
        <f t="shared" ref="UYW10" si="7444">UYW9</f>
        <v>0</v>
      </c>
      <c r="UYY10" s="239">
        <f t="shared" ref="UYY10" si="7445">UYY9</f>
        <v>0</v>
      </c>
      <c r="UZA10" s="239">
        <f t="shared" ref="UZA10" si="7446">UZA9</f>
        <v>0</v>
      </c>
      <c r="UZC10" s="239">
        <f t="shared" ref="UZC10" si="7447">UZC9</f>
        <v>0</v>
      </c>
      <c r="UZE10" s="239">
        <f t="shared" ref="UZE10" si="7448">UZE9</f>
        <v>0</v>
      </c>
      <c r="UZG10" s="239">
        <f t="shared" ref="UZG10" si="7449">UZG9</f>
        <v>0</v>
      </c>
      <c r="UZI10" s="239">
        <f t="shared" ref="UZI10" si="7450">UZI9</f>
        <v>0</v>
      </c>
      <c r="UZK10" s="239">
        <f t="shared" ref="UZK10" si="7451">UZK9</f>
        <v>0</v>
      </c>
      <c r="UZM10" s="239">
        <f t="shared" ref="UZM10" si="7452">UZM9</f>
        <v>0</v>
      </c>
      <c r="UZO10" s="239">
        <f t="shared" ref="UZO10" si="7453">UZO9</f>
        <v>0</v>
      </c>
      <c r="UZQ10" s="239">
        <f t="shared" ref="UZQ10" si="7454">UZQ9</f>
        <v>0</v>
      </c>
      <c r="UZS10" s="239">
        <f t="shared" ref="UZS10" si="7455">UZS9</f>
        <v>0</v>
      </c>
      <c r="UZU10" s="239">
        <f t="shared" ref="UZU10" si="7456">UZU9</f>
        <v>0</v>
      </c>
      <c r="UZW10" s="239">
        <f t="shared" ref="UZW10" si="7457">UZW9</f>
        <v>0</v>
      </c>
      <c r="UZY10" s="239">
        <f t="shared" ref="UZY10" si="7458">UZY9</f>
        <v>0</v>
      </c>
      <c r="VAA10" s="239">
        <f t="shared" ref="VAA10" si="7459">VAA9</f>
        <v>0</v>
      </c>
      <c r="VAC10" s="239">
        <f t="shared" ref="VAC10" si="7460">VAC9</f>
        <v>0</v>
      </c>
      <c r="VAE10" s="239">
        <f t="shared" ref="VAE10" si="7461">VAE9</f>
        <v>0</v>
      </c>
      <c r="VAG10" s="239">
        <f t="shared" ref="VAG10" si="7462">VAG9</f>
        <v>0</v>
      </c>
      <c r="VAI10" s="239">
        <f t="shared" ref="VAI10" si="7463">VAI9</f>
        <v>0</v>
      </c>
      <c r="VAK10" s="239">
        <f t="shared" ref="VAK10" si="7464">VAK9</f>
        <v>0</v>
      </c>
      <c r="VAM10" s="239">
        <f t="shared" ref="VAM10" si="7465">VAM9</f>
        <v>0</v>
      </c>
      <c r="VAO10" s="239">
        <f t="shared" ref="VAO10" si="7466">VAO9</f>
        <v>0</v>
      </c>
      <c r="VAQ10" s="239">
        <f t="shared" ref="VAQ10" si="7467">VAQ9</f>
        <v>0</v>
      </c>
      <c r="VAS10" s="239">
        <f t="shared" ref="VAS10" si="7468">VAS9</f>
        <v>0</v>
      </c>
      <c r="VAU10" s="239">
        <f t="shared" ref="VAU10" si="7469">VAU9</f>
        <v>0</v>
      </c>
      <c r="VAW10" s="239">
        <f t="shared" ref="VAW10" si="7470">VAW9</f>
        <v>0</v>
      </c>
      <c r="VAY10" s="239">
        <f t="shared" ref="VAY10" si="7471">VAY9</f>
        <v>0</v>
      </c>
      <c r="VBA10" s="239">
        <f t="shared" ref="VBA10" si="7472">VBA9</f>
        <v>0</v>
      </c>
      <c r="VBC10" s="239">
        <f t="shared" ref="VBC10" si="7473">VBC9</f>
        <v>0</v>
      </c>
      <c r="VBE10" s="239">
        <f t="shared" ref="VBE10" si="7474">VBE9</f>
        <v>0</v>
      </c>
      <c r="VBG10" s="239">
        <f t="shared" ref="VBG10" si="7475">VBG9</f>
        <v>0</v>
      </c>
      <c r="VBI10" s="239">
        <f t="shared" ref="VBI10" si="7476">VBI9</f>
        <v>0</v>
      </c>
      <c r="VBK10" s="239">
        <f t="shared" ref="VBK10" si="7477">VBK9</f>
        <v>0</v>
      </c>
      <c r="VBM10" s="239">
        <f t="shared" ref="VBM10" si="7478">VBM9</f>
        <v>0</v>
      </c>
      <c r="VBO10" s="239">
        <f t="shared" ref="VBO10" si="7479">VBO9</f>
        <v>0</v>
      </c>
      <c r="VBQ10" s="239">
        <f t="shared" ref="VBQ10" si="7480">VBQ9</f>
        <v>0</v>
      </c>
      <c r="VBS10" s="239">
        <f t="shared" ref="VBS10" si="7481">VBS9</f>
        <v>0</v>
      </c>
      <c r="VBU10" s="239">
        <f t="shared" ref="VBU10" si="7482">VBU9</f>
        <v>0</v>
      </c>
      <c r="VBW10" s="239">
        <f t="shared" ref="VBW10" si="7483">VBW9</f>
        <v>0</v>
      </c>
      <c r="VBY10" s="239">
        <f t="shared" ref="VBY10" si="7484">VBY9</f>
        <v>0</v>
      </c>
      <c r="VCA10" s="239">
        <f t="shared" ref="VCA10" si="7485">VCA9</f>
        <v>0</v>
      </c>
      <c r="VCC10" s="239">
        <f t="shared" ref="VCC10" si="7486">VCC9</f>
        <v>0</v>
      </c>
      <c r="VCE10" s="239">
        <f t="shared" ref="VCE10" si="7487">VCE9</f>
        <v>0</v>
      </c>
      <c r="VCG10" s="239">
        <f t="shared" ref="VCG10" si="7488">VCG9</f>
        <v>0</v>
      </c>
      <c r="VCI10" s="239">
        <f t="shared" ref="VCI10" si="7489">VCI9</f>
        <v>0</v>
      </c>
      <c r="VCK10" s="239">
        <f t="shared" ref="VCK10" si="7490">VCK9</f>
        <v>0</v>
      </c>
      <c r="VCM10" s="239">
        <f t="shared" ref="VCM10" si="7491">VCM9</f>
        <v>0</v>
      </c>
      <c r="VCO10" s="239">
        <f t="shared" ref="VCO10" si="7492">VCO9</f>
        <v>0</v>
      </c>
      <c r="VCQ10" s="239">
        <f t="shared" ref="VCQ10" si="7493">VCQ9</f>
        <v>0</v>
      </c>
      <c r="VCS10" s="239">
        <f t="shared" ref="VCS10" si="7494">VCS9</f>
        <v>0</v>
      </c>
      <c r="VCU10" s="239">
        <f t="shared" ref="VCU10" si="7495">VCU9</f>
        <v>0</v>
      </c>
      <c r="VCW10" s="239">
        <f t="shared" ref="VCW10" si="7496">VCW9</f>
        <v>0</v>
      </c>
      <c r="VCY10" s="239">
        <f t="shared" ref="VCY10" si="7497">VCY9</f>
        <v>0</v>
      </c>
      <c r="VDA10" s="239">
        <f t="shared" ref="VDA10" si="7498">VDA9</f>
        <v>0</v>
      </c>
      <c r="VDC10" s="239">
        <f t="shared" ref="VDC10" si="7499">VDC9</f>
        <v>0</v>
      </c>
      <c r="VDE10" s="239">
        <f t="shared" ref="VDE10" si="7500">VDE9</f>
        <v>0</v>
      </c>
      <c r="VDG10" s="239">
        <f t="shared" ref="VDG10" si="7501">VDG9</f>
        <v>0</v>
      </c>
      <c r="VDI10" s="239">
        <f t="shared" ref="VDI10" si="7502">VDI9</f>
        <v>0</v>
      </c>
      <c r="VDK10" s="239">
        <f t="shared" ref="VDK10" si="7503">VDK9</f>
        <v>0</v>
      </c>
      <c r="VDM10" s="239">
        <f t="shared" ref="VDM10" si="7504">VDM9</f>
        <v>0</v>
      </c>
      <c r="VDO10" s="239">
        <f t="shared" ref="VDO10" si="7505">VDO9</f>
        <v>0</v>
      </c>
      <c r="VDQ10" s="239">
        <f t="shared" ref="VDQ10" si="7506">VDQ9</f>
        <v>0</v>
      </c>
      <c r="VDS10" s="239">
        <f t="shared" ref="VDS10" si="7507">VDS9</f>
        <v>0</v>
      </c>
      <c r="VDU10" s="239">
        <f t="shared" ref="VDU10" si="7508">VDU9</f>
        <v>0</v>
      </c>
      <c r="VDW10" s="239">
        <f t="shared" ref="VDW10" si="7509">VDW9</f>
        <v>0</v>
      </c>
      <c r="VDY10" s="239">
        <f t="shared" ref="VDY10" si="7510">VDY9</f>
        <v>0</v>
      </c>
      <c r="VEA10" s="239">
        <f t="shared" ref="VEA10" si="7511">VEA9</f>
        <v>0</v>
      </c>
      <c r="VEC10" s="239">
        <f t="shared" ref="VEC10" si="7512">VEC9</f>
        <v>0</v>
      </c>
      <c r="VEE10" s="239">
        <f t="shared" ref="VEE10" si="7513">VEE9</f>
        <v>0</v>
      </c>
      <c r="VEG10" s="239">
        <f t="shared" ref="VEG10" si="7514">VEG9</f>
        <v>0</v>
      </c>
      <c r="VEI10" s="239">
        <f t="shared" ref="VEI10" si="7515">VEI9</f>
        <v>0</v>
      </c>
      <c r="VEK10" s="239">
        <f t="shared" ref="VEK10" si="7516">VEK9</f>
        <v>0</v>
      </c>
      <c r="VEM10" s="239">
        <f t="shared" ref="VEM10" si="7517">VEM9</f>
        <v>0</v>
      </c>
      <c r="VEO10" s="239">
        <f t="shared" ref="VEO10" si="7518">VEO9</f>
        <v>0</v>
      </c>
      <c r="VEQ10" s="239">
        <f t="shared" ref="VEQ10" si="7519">VEQ9</f>
        <v>0</v>
      </c>
      <c r="VES10" s="239">
        <f t="shared" ref="VES10" si="7520">VES9</f>
        <v>0</v>
      </c>
      <c r="VEU10" s="239">
        <f t="shared" ref="VEU10" si="7521">VEU9</f>
        <v>0</v>
      </c>
      <c r="VEW10" s="239">
        <f t="shared" ref="VEW10" si="7522">VEW9</f>
        <v>0</v>
      </c>
      <c r="VEY10" s="239">
        <f t="shared" ref="VEY10" si="7523">VEY9</f>
        <v>0</v>
      </c>
      <c r="VFA10" s="239">
        <f t="shared" ref="VFA10" si="7524">VFA9</f>
        <v>0</v>
      </c>
      <c r="VFC10" s="239">
        <f t="shared" ref="VFC10" si="7525">VFC9</f>
        <v>0</v>
      </c>
      <c r="VFE10" s="239">
        <f t="shared" ref="VFE10" si="7526">VFE9</f>
        <v>0</v>
      </c>
      <c r="VFG10" s="239">
        <f t="shared" ref="VFG10" si="7527">VFG9</f>
        <v>0</v>
      </c>
      <c r="VFI10" s="239">
        <f t="shared" ref="VFI10" si="7528">VFI9</f>
        <v>0</v>
      </c>
      <c r="VFK10" s="239">
        <f t="shared" ref="VFK10" si="7529">VFK9</f>
        <v>0</v>
      </c>
      <c r="VFM10" s="239">
        <f t="shared" ref="VFM10" si="7530">VFM9</f>
        <v>0</v>
      </c>
      <c r="VFO10" s="239">
        <f t="shared" ref="VFO10" si="7531">VFO9</f>
        <v>0</v>
      </c>
      <c r="VFQ10" s="239">
        <f t="shared" ref="VFQ10" si="7532">VFQ9</f>
        <v>0</v>
      </c>
      <c r="VFS10" s="239">
        <f t="shared" ref="VFS10" si="7533">VFS9</f>
        <v>0</v>
      </c>
      <c r="VFU10" s="239">
        <f t="shared" ref="VFU10" si="7534">VFU9</f>
        <v>0</v>
      </c>
      <c r="VFW10" s="239">
        <f t="shared" ref="VFW10" si="7535">VFW9</f>
        <v>0</v>
      </c>
      <c r="VFY10" s="239">
        <f t="shared" ref="VFY10" si="7536">VFY9</f>
        <v>0</v>
      </c>
      <c r="VGA10" s="239">
        <f t="shared" ref="VGA10" si="7537">VGA9</f>
        <v>0</v>
      </c>
      <c r="VGC10" s="239">
        <f t="shared" ref="VGC10" si="7538">VGC9</f>
        <v>0</v>
      </c>
      <c r="VGE10" s="239">
        <f t="shared" ref="VGE10" si="7539">VGE9</f>
        <v>0</v>
      </c>
      <c r="VGG10" s="239">
        <f t="shared" ref="VGG10" si="7540">VGG9</f>
        <v>0</v>
      </c>
      <c r="VGI10" s="239">
        <f t="shared" ref="VGI10" si="7541">VGI9</f>
        <v>0</v>
      </c>
      <c r="VGK10" s="239">
        <f t="shared" ref="VGK10" si="7542">VGK9</f>
        <v>0</v>
      </c>
      <c r="VGM10" s="239">
        <f t="shared" ref="VGM10" si="7543">VGM9</f>
        <v>0</v>
      </c>
      <c r="VGO10" s="239">
        <f t="shared" ref="VGO10" si="7544">VGO9</f>
        <v>0</v>
      </c>
      <c r="VGQ10" s="239">
        <f t="shared" ref="VGQ10" si="7545">VGQ9</f>
        <v>0</v>
      </c>
      <c r="VGS10" s="239">
        <f t="shared" ref="VGS10" si="7546">VGS9</f>
        <v>0</v>
      </c>
      <c r="VGU10" s="239">
        <f t="shared" ref="VGU10" si="7547">VGU9</f>
        <v>0</v>
      </c>
      <c r="VGW10" s="239">
        <f t="shared" ref="VGW10" si="7548">VGW9</f>
        <v>0</v>
      </c>
      <c r="VGY10" s="239">
        <f t="shared" ref="VGY10" si="7549">VGY9</f>
        <v>0</v>
      </c>
      <c r="VHA10" s="239">
        <f t="shared" ref="VHA10" si="7550">VHA9</f>
        <v>0</v>
      </c>
      <c r="VHC10" s="239">
        <f t="shared" ref="VHC10" si="7551">VHC9</f>
        <v>0</v>
      </c>
      <c r="VHE10" s="239">
        <f t="shared" ref="VHE10" si="7552">VHE9</f>
        <v>0</v>
      </c>
      <c r="VHG10" s="239">
        <f t="shared" ref="VHG10" si="7553">VHG9</f>
        <v>0</v>
      </c>
      <c r="VHI10" s="239">
        <f t="shared" ref="VHI10" si="7554">VHI9</f>
        <v>0</v>
      </c>
      <c r="VHK10" s="239">
        <f t="shared" ref="VHK10" si="7555">VHK9</f>
        <v>0</v>
      </c>
      <c r="VHM10" s="239">
        <f t="shared" ref="VHM10" si="7556">VHM9</f>
        <v>0</v>
      </c>
      <c r="VHO10" s="239">
        <f t="shared" ref="VHO10" si="7557">VHO9</f>
        <v>0</v>
      </c>
      <c r="VHQ10" s="239">
        <f t="shared" ref="VHQ10" si="7558">VHQ9</f>
        <v>0</v>
      </c>
      <c r="VHS10" s="239">
        <f t="shared" ref="VHS10" si="7559">VHS9</f>
        <v>0</v>
      </c>
      <c r="VHU10" s="239">
        <f t="shared" ref="VHU10" si="7560">VHU9</f>
        <v>0</v>
      </c>
      <c r="VHW10" s="239">
        <f t="shared" ref="VHW10" si="7561">VHW9</f>
        <v>0</v>
      </c>
      <c r="VHY10" s="239">
        <f t="shared" ref="VHY10" si="7562">VHY9</f>
        <v>0</v>
      </c>
      <c r="VIA10" s="239">
        <f t="shared" ref="VIA10" si="7563">VIA9</f>
        <v>0</v>
      </c>
      <c r="VIC10" s="239">
        <f t="shared" ref="VIC10" si="7564">VIC9</f>
        <v>0</v>
      </c>
      <c r="VIE10" s="239">
        <f t="shared" ref="VIE10" si="7565">VIE9</f>
        <v>0</v>
      </c>
      <c r="VIG10" s="239">
        <f t="shared" ref="VIG10" si="7566">VIG9</f>
        <v>0</v>
      </c>
      <c r="VII10" s="239">
        <f t="shared" ref="VII10" si="7567">VII9</f>
        <v>0</v>
      </c>
      <c r="VIK10" s="239">
        <f t="shared" ref="VIK10" si="7568">VIK9</f>
        <v>0</v>
      </c>
      <c r="VIM10" s="239">
        <f t="shared" ref="VIM10" si="7569">VIM9</f>
        <v>0</v>
      </c>
      <c r="VIO10" s="239">
        <f t="shared" ref="VIO10" si="7570">VIO9</f>
        <v>0</v>
      </c>
      <c r="VIQ10" s="239">
        <f t="shared" ref="VIQ10" si="7571">VIQ9</f>
        <v>0</v>
      </c>
      <c r="VIS10" s="239">
        <f t="shared" ref="VIS10" si="7572">VIS9</f>
        <v>0</v>
      </c>
      <c r="VIU10" s="239">
        <f t="shared" ref="VIU10" si="7573">VIU9</f>
        <v>0</v>
      </c>
      <c r="VIW10" s="239">
        <f t="shared" ref="VIW10" si="7574">VIW9</f>
        <v>0</v>
      </c>
      <c r="VIY10" s="239">
        <f t="shared" ref="VIY10" si="7575">VIY9</f>
        <v>0</v>
      </c>
      <c r="VJA10" s="239">
        <f t="shared" ref="VJA10" si="7576">VJA9</f>
        <v>0</v>
      </c>
      <c r="VJC10" s="239">
        <f t="shared" ref="VJC10" si="7577">VJC9</f>
        <v>0</v>
      </c>
      <c r="VJE10" s="239">
        <f t="shared" ref="VJE10" si="7578">VJE9</f>
        <v>0</v>
      </c>
      <c r="VJG10" s="239">
        <f t="shared" ref="VJG10" si="7579">VJG9</f>
        <v>0</v>
      </c>
      <c r="VJI10" s="239">
        <f t="shared" ref="VJI10" si="7580">VJI9</f>
        <v>0</v>
      </c>
      <c r="VJK10" s="239">
        <f t="shared" ref="VJK10" si="7581">VJK9</f>
        <v>0</v>
      </c>
      <c r="VJM10" s="239">
        <f t="shared" ref="VJM10" si="7582">VJM9</f>
        <v>0</v>
      </c>
      <c r="VJO10" s="239">
        <f t="shared" ref="VJO10" si="7583">VJO9</f>
        <v>0</v>
      </c>
      <c r="VJQ10" s="239">
        <f t="shared" ref="VJQ10" si="7584">VJQ9</f>
        <v>0</v>
      </c>
      <c r="VJS10" s="239">
        <f t="shared" ref="VJS10" si="7585">VJS9</f>
        <v>0</v>
      </c>
      <c r="VJU10" s="239">
        <f t="shared" ref="VJU10" si="7586">VJU9</f>
        <v>0</v>
      </c>
      <c r="VJW10" s="239">
        <f t="shared" ref="VJW10" si="7587">VJW9</f>
        <v>0</v>
      </c>
      <c r="VJY10" s="239">
        <f t="shared" ref="VJY10" si="7588">VJY9</f>
        <v>0</v>
      </c>
      <c r="VKA10" s="239">
        <f t="shared" ref="VKA10" si="7589">VKA9</f>
        <v>0</v>
      </c>
      <c r="VKC10" s="239">
        <f t="shared" ref="VKC10" si="7590">VKC9</f>
        <v>0</v>
      </c>
      <c r="VKE10" s="239">
        <f t="shared" ref="VKE10" si="7591">VKE9</f>
        <v>0</v>
      </c>
      <c r="VKG10" s="239">
        <f t="shared" ref="VKG10" si="7592">VKG9</f>
        <v>0</v>
      </c>
      <c r="VKI10" s="239">
        <f t="shared" ref="VKI10" si="7593">VKI9</f>
        <v>0</v>
      </c>
      <c r="VKK10" s="239">
        <f t="shared" ref="VKK10" si="7594">VKK9</f>
        <v>0</v>
      </c>
      <c r="VKM10" s="239">
        <f t="shared" ref="VKM10" si="7595">VKM9</f>
        <v>0</v>
      </c>
      <c r="VKO10" s="239">
        <f t="shared" ref="VKO10" si="7596">VKO9</f>
        <v>0</v>
      </c>
      <c r="VKQ10" s="239">
        <f t="shared" ref="VKQ10" si="7597">VKQ9</f>
        <v>0</v>
      </c>
      <c r="VKS10" s="239">
        <f t="shared" ref="VKS10" si="7598">VKS9</f>
        <v>0</v>
      </c>
      <c r="VKU10" s="239">
        <f t="shared" ref="VKU10" si="7599">VKU9</f>
        <v>0</v>
      </c>
      <c r="VKW10" s="239">
        <f t="shared" ref="VKW10" si="7600">VKW9</f>
        <v>0</v>
      </c>
      <c r="VKY10" s="239">
        <f t="shared" ref="VKY10" si="7601">VKY9</f>
        <v>0</v>
      </c>
      <c r="VLA10" s="239">
        <f t="shared" ref="VLA10" si="7602">VLA9</f>
        <v>0</v>
      </c>
      <c r="VLC10" s="239">
        <f t="shared" ref="VLC10" si="7603">VLC9</f>
        <v>0</v>
      </c>
      <c r="VLE10" s="239">
        <f t="shared" ref="VLE10" si="7604">VLE9</f>
        <v>0</v>
      </c>
      <c r="VLG10" s="239">
        <f t="shared" ref="VLG10" si="7605">VLG9</f>
        <v>0</v>
      </c>
      <c r="VLI10" s="239">
        <f t="shared" ref="VLI10" si="7606">VLI9</f>
        <v>0</v>
      </c>
      <c r="VLK10" s="239">
        <f t="shared" ref="VLK10" si="7607">VLK9</f>
        <v>0</v>
      </c>
      <c r="VLM10" s="239">
        <f t="shared" ref="VLM10" si="7608">VLM9</f>
        <v>0</v>
      </c>
      <c r="VLO10" s="239">
        <f t="shared" ref="VLO10" si="7609">VLO9</f>
        <v>0</v>
      </c>
      <c r="VLQ10" s="239">
        <f t="shared" ref="VLQ10" si="7610">VLQ9</f>
        <v>0</v>
      </c>
      <c r="VLS10" s="239">
        <f t="shared" ref="VLS10" si="7611">VLS9</f>
        <v>0</v>
      </c>
      <c r="VLU10" s="239">
        <f t="shared" ref="VLU10" si="7612">VLU9</f>
        <v>0</v>
      </c>
      <c r="VLW10" s="239">
        <f t="shared" ref="VLW10" si="7613">VLW9</f>
        <v>0</v>
      </c>
      <c r="VLY10" s="239">
        <f t="shared" ref="VLY10" si="7614">VLY9</f>
        <v>0</v>
      </c>
      <c r="VMA10" s="239">
        <f t="shared" ref="VMA10" si="7615">VMA9</f>
        <v>0</v>
      </c>
      <c r="VMC10" s="239">
        <f t="shared" ref="VMC10" si="7616">VMC9</f>
        <v>0</v>
      </c>
      <c r="VME10" s="239">
        <f t="shared" ref="VME10" si="7617">VME9</f>
        <v>0</v>
      </c>
      <c r="VMG10" s="239">
        <f t="shared" ref="VMG10" si="7618">VMG9</f>
        <v>0</v>
      </c>
      <c r="VMI10" s="239">
        <f t="shared" ref="VMI10" si="7619">VMI9</f>
        <v>0</v>
      </c>
      <c r="VMK10" s="239">
        <f t="shared" ref="VMK10" si="7620">VMK9</f>
        <v>0</v>
      </c>
      <c r="VMM10" s="239">
        <f t="shared" ref="VMM10" si="7621">VMM9</f>
        <v>0</v>
      </c>
      <c r="VMO10" s="239">
        <f t="shared" ref="VMO10" si="7622">VMO9</f>
        <v>0</v>
      </c>
      <c r="VMQ10" s="239">
        <f t="shared" ref="VMQ10" si="7623">VMQ9</f>
        <v>0</v>
      </c>
      <c r="VMS10" s="239">
        <f t="shared" ref="VMS10" si="7624">VMS9</f>
        <v>0</v>
      </c>
      <c r="VMU10" s="239">
        <f t="shared" ref="VMU10" si="7625">VMU9</f>
        <v>0</v>
      </c>
      <c r="VMW10" s="239">
        <f t="shared" ref="VMW10" si="7626">VMW9</f>
        <v>0</v>
      </c>
      <c r="VMY10" s="239">
        <f t="shared" ref="VMY10" si="7627">VMY9</f>
        <v>0</v>
      </c>
      <c r="VNA10" s="239">
        <f t="shared" ref="VNA10" si="7628">VNA9</f>
        <v>0</v>
      </c>
      <c r="VNC10" s="239">
        <f t="shared" ref="VNC10" si="7629">VNC9</f>
        <v>0</v>
      </c>
      <c r="VNE10" s="239">
        <f t="shared" ref="VNE10" si="7630">VNE9</f>
        <v>0</v>
      </c>
      <c r="VNG10" s="239">
        <f t="shared" ref="VNG10" si="7631">VNG9</f>
        <v>0</v>
      </c>
      <c r="VNI10" s="239">
        <f t="shared" ref="VNI10" si="7632">VNI9</f>
        <v>0</v>
      </c>
      <c r="VNK10" s="239">
        <f t="shared" ref="VNK10" si="7633">VNK9</f>
        <v>0</v>
      </c>
      <c r="VNM10" s="239">
        <f t="shared" ref="VNM10" si="7634">VNM9</f>
        <v>0</v>
      </c>
      <c r="VNO10" s="239">
        <f t="shared" ref="VNO10" si="7635">VNO9</f>
        <v>0</v>
      </c>
      <c r="VNQ10" s="239">
        <f t="shared" ref="VNQ10" si="7636">VNQ9</f>
        <v>0</v>
      </c>
      <c r="VNS10" s="239">
        <f t="shared" ref="VNS10" si="7637">VNS9</f>
        <v>0</v>
      </c>
      <c r="VNU10" s="239">
        <f t="shared" ref="VNU10" si="7638">VNU9</f>
        <v>0</v>
      </c>
      <c r="VNW10" s="239">
        <f t="shared" ref="VNW10" si="7639">VNW9</f>
        <v>0</v>
      </c>
      <c r="VNY10" s="239">
        <f t="shared" ref="VNY10" si="7640">VNY9</f>
        <v>0</v>
      </c>
      <c r="VOA10" s="239">
        <f t="shared" ref="VOA10" si="7641">VOA9</f>
        <v>0</v>
      </c>
      <c r="VOC10" s="239">
        <f t="shared" ref="VOC10" si="7642">VOC9</f>
        <v>0</v>
      </c>
      <c r="VOE10" s="239">
        <f t="shared" ref="VOE10" si="7643">VOE9</f>
        <v>0</v>
      </c>
      <c r="VOG10" s="239">
        <f t="shared" ref="VOG10" si="7644">VOG9</f>
        <v>0</v>
      </c>
      <c r="VOI10" s="239">
        <f t="shared" ref="VOI10" si="7645">VOI9</f>
        <v>0</v>
      </c>
      <c r="VOK10" s="239">
        <f t="shared" ref="VOK10" si="7646">VOK9</f>
        <v>0</v>
      </c>
      <c r="VOM10" s="239">
        <f t="shared" ref="VOM10" si="7647">VOM9</f>
        <v>0</v>
      </c>
      <c r="VOO10" s="239">
        <f t="shared" ref="VOO10" si="7648">VOO9</f>
        <v>0</v>
      </c>
      <c r="VOQ10" s="239">
        <f t="shared" ref="VOQ10" si="7649">VOQ9</f>
        <v>0</v>
      </c>
      <c r="VOS10" s="239">
        <f t="shared" ref="VOS10" si="7650">VOS9</f>
        <v>0</v>
      </c>
      <c r="VOU10" s="239">
        <f t="shared" ref="VOU10" si="7651">VOU9</f>
        <v>0</v>
      </c>
      <c r="VOW10" s="239">
        <f t="shared" ref="VOW10" si="7652">VOW9</f>
        <v>0</v>
      </c>
      <c r="VOY10" s="239">
        <f t="shared" ref="VOY10" si="7653">VOY9</f>
        <v>0</v>
      </c>
      <c r="VPA10" s="239">
        <f t="shared" ref="VPA10" si="7654">VPA9</f>
        <v>0</v>
      </c>
      <c r="VPC10" s="239">
        <f t="shared" ref="VPC10" si="7655">VPC9</f>
        <v>0</v>
      </c>
      <c r="VPE10" s="239">
        <f t="shared" ref="VPE10" si="7656">VPE9</f>
        <v>0</v>
      </c>
      <c r="VPG10" s="239">
        <f t="shared" ref="VPG10" si="7657">VPG9</f>
        <v>0</v>
      </c>
      <c r="VPI10" s="239">
        <f t="shared" ref="VPI10" si="7658">VPI9</f>
        <v>0</v>
      </c>
      <c r="VPK10" s="239">
        <f t="shared" ref="VPK10" si="7659">VPK9</f>
        <v>0</v>
      </c>
      <c r="VPM10" s="239">
        <f t="shared" ref="VPM10" si="7660">VPM9</f>
        <v>0</v>
      </c>
      <c r="VPO10" s="239">
        <f t="shared" ref="VPO10" si="7661">VPO9</f>
        <v>0</v>
      </c>
      <c r="VPQ10" s="239">
        <f t="shared" ref="VPQ10" si="7662">VPQ9</f>
        <v>0</v>
      </c>
      <c r="VPS10" s="239">
        <f t="shared" ref="VPS10" si="7663">VPS9</f>
        <v>0</v>
      </c>
      <c r="VPU10" s="239">
        <f t="shared" ref="VPU10" si="7664">VPU9</f>
        <v>0</v>
      </c>
      <c r="VPW10" s="239">
        <f t="shared" ref="VPW10" si="7665">VPW9</f>
        <v>0</v>
      </c>
      <c r="VPY10" s="239">
        <f t="shared" ref="VPY10" si="7666">VPY9</f>
        <v>0</v>
      </c>
      <c r="VQA10" s="239">
        <f t="shared" ref="VQA10" si="7667">VQA9</f>
        <v>0</v>
      </c>
      <c r="VQC10" s="239">
        <f t="shared" ref="VQC10" si="7668">VQC9</f>
        <v>0</v>
      </c>
      <c r="VQE10" s="239">
        <f t="shared" ref="VQE10" si="7669">VQE9</f>
        <v>0</v>
      </c>
      <c r="VQG10" s="239">
        <f t="shared" ref="VQG10" si="7670">VQG9</f>
        <v>0</v>
      </c>
      <c r="VQI10" s="239">
        <f t="shared" ref="VQI10" si="7671">VQI9</f>
        <v>0</v>
      </c>
      <c r="VQK10" s="239">
        <f t="shared" ref="VQK10" si="7672">VQK9</f>
        <v>0</v>
      </c>
      <c r="VQM10" s="239">
        <f t="shared" ref="VQM10" si="7673">VQM9</f>
        <v>0</v>
      </c>
      <c r="VQO10" s="239">
        <f t="shared" ref="VQO10" si="7674">VQO9</f>
        <v>0</v>
      </c>
      <c r="VQQ10" s="239">
        <f t="shared" ref="VQQ10" si="7675">VQQ9</f>
        <v>0</v>
      </c>
      <c r="VQS10" s="239">
        <f t="shared" ref="VQS10" si="7676">VQS9</f>
        <v>0</v>
      </c>
      <c r="VQU10" s="239">
        <f t="shared" ref="VQU10" si="7677">VQU9</f>
        <v>0</v>
      </c>
      <c r="VQW10" s="239">
        <f t="shared" ref="VQW10" si="7678">VQW9</f>
        <v>0</v>
      </c>
      <c r="VQY10" s="239">
        <f t="shared" ref="VQY10" si="7679">VQY9</f>
        <v>0</v>
      </c>
      <c r="VRA10" s="239">
        <f t="shared" ref="VRA10" si="7680">VRA9</f>
        <v>0</v>
      </c>
      <c r="VRC10" s="239">
        <f t="shared" ref="VRC10" si="7681">VRC9</f>
        <v>0</v>
      </c>
      <c r="VRE10" s="239">
        <f t="shared" ref="VRE10" si="7682">VRE9</f>
        <v>0</v>
      </c>
      <c r="VRG10" s="239">
        <f t="shared" ref="VRG10" si="7683">VRG9</f>
        <v>0</v>
      </c>
      <c r="VRI10" s="239">
        <f t="shared" ref="VRI10" si="7684">VRI9</f>
        <v>0</v>
      </c>
      <c r="VRK10" s="239">
        <f t="shared" ref="VRK10" si="7685">VRK9</f>
        <v>0</v>
      </c>
      <c r="VRM10" s="239">
        <f t="shared" ref="VRM10" si="7686">VRM9</f>
        <v>0</v>
      </c>
      <c r="VRO10" s="239">
        <f t="shared" ref="VRO10" si="7687">VRO9</f>
        <v>0</v>
      </c>
      <c r="VRQ10" s="239">
        <f t="shared" ref="VRQ10" si="7688">VRQ9</f>
        <v>0</v>
      </c>
      <c r="VRS10" s="239">
        <f t="shared" ref="VRS10" si="7689">VRS9</f>
        <v>0</v>
      </c>
      <c r="VRU10" s="239">
        <f t="shared" ref="VRU10" si="7690">VRU9</f>
        <v>0</v>
      </c>
      <c r="VRW10" s="239">
        <f t="shared" ref="VRW10" si="7691">VRW9</f>
        <v>0</v>
      </c>
      <c r="VRY10" s="239">
        <f t="shared" ref="VRY10" si="7692">VRY9</f>
        <v>0</v>
      </c>
      <c r="VSA10" s="239">
        <f t="shared" ref="VSA10" si="7693">VSA9</f>
        <v>0</v>
      </c>
      <c r="VSC10" s="239">
        <f t="shared" ref="VSC10" si="7694">VSC9</f>
        <v>0</v>
      </c>
      <c r="VSE10" s="239">
        <f t="shared" ref="VSE10" si="7695">VSE9</f>
        <v>0</v>
      </c>
      <c r="VSG10" s="239">
        <f t="shared" ref="VSG10" si="7696">VSG9</f>
        <v>0</v>
      </c>
      <c r="VSI10" s="239">
        <f t="shared" ref="VSI10" si="7697">VSI9</f>
        <v>0</v>
      </c>
      <c r="VSK10" s="239">
        <f t="shared" ref="VSK10" si="7698">VSK9</f>
        <v>0</v>
      </c>
      <c r="VSM10" s="239">
        <f t="shared" ref="VSM10" si="7699">VSM9</f>
        <v>0</v>
      </c>
      <c r="VSO10" s="239">
        <f t="shared" ref="VSO10" si="7700">VSO9</f>
        <v>0</v>
      </c>
      <c r="VSQ10" s="239">
        <f t="shared" ref="VSQ10" si="7701">VSQ9</f>
        <v>0</v>
      </c>
      <c r="VSS10" s="239">
        <f t="shared" ref="VSS10" si="7702">VSS9</f>
        <v>0</v>
      </c>
      <c r="VSU10" s="239">
        <f t="shared" ref="VSU10" si="7703">VSU9</f>
        <v>0</v>
      </c>
      <c r="VSW10" s="239">
        <f t="shared" ref="VSW10" si="7704">VSW9</f>
        <v>0</v>
      </c>
      <c r="VSY10" s="239">
        <f t="shared" ref="VSY10" si="7705">VSY9</f>
        <v>0</v>
      </c>
      <c r="VTA10" s="239">
        <f t="shared" ref="VTA10" si="7706">VTA9</f>
        <v>0</v>
      </c>
      <c r="VTC10" s="239">
        <f t="shared" ref="VTC10" si="7707">VTC9</f>
        <v>0</v>
      </c>
      <c r="VTE10" s="239">
        <f t="shared" ref="VTE10" si="7708">VTE9</f>
        <v>0</v>
      </c>
      <c r="VTG10" s="239">
        <f t="shared" ref="VTG10" si="7709">VTG9</f>
        <v>0</v>
      </c>
      <c r="VTI10" s="239">
        <f t="shared" ref="VTI10" si="7710">VTI9</f>
        <v>0</v>
      </c>
      <c r="VTK10" s="239">
        <f t="shared" ref="VTK10" si="7711">VTK9</f>
        <v>0</v>
      </c>
      <c r="VTM10" s="239">
        <f t="shared" ref="VTM10" si="7712">VTM9</f>
        <v>0</v>
      </c>
      <c r="VTO10" s="239">
        <f t="shared" ref="VTO10" si="7713">VTO9</f>
        <v>0</v>
      </c>
      <c r="VTQ10" s="239">
        <f t="shared" ref="VTQ10" si="7714">VTQ9</f>
        <v>0</v>
      </c>
      <c r="VTS10" s="239">
        <f t="shared" ref="VTS10" si="7715">VTS9</f>
        <v>0</v>
      </c>
      <c r="VTU10" s="239">
        <f t="shared" ref="VTU10" si="7716">VTU9</f>
        <v>0</v>
      </c>
      <c r="VTW10" s="239">
        <f t="shared" ref="VTW10" si="7717">VTW9</f>
        <v>0</v>
      </c>
      <c r="VTY10" s="239">
        <f t="shared" ref="VTY10" si="7718">VTY9</f>
        <v>0</v>
      </c>
      <c r="VUA10" s="239">
        <f t="shared" ref="VUA10" si="7719">VUA9</f>
        <v>0</v>
      </c>
      <c r="VUC10" s="239">
        <f t="shared" ref="VUC10" si="7720">VUC9</f>
        <v>0</v>
      </c>
      <c r="VUE10" s="239">
        <f t="shared" ref="VUE10" si="7721">VUE9</f>
        <v>0</v>
      </c>
      <c r="VUG10" s="239">
        <f t="shared" ref="VUG10" si="7722">VUG9</f>
        <v>0</v>
      </c>
      <c r="VUI10" s="239">
        <f t="shared" ref="VUI10" si="7723">VUI9</f>
        <v>0</v>
      </c>
      <c r="VUK10" s="239">
        <f t="shared" ref="VUK10" si="7724">VUK9</f>
        <v>0</v>
      </c>
      <c r="VUM10" s="239">
        <f t="shared" ref="VUM10" si="7725">VUM9</f>
        <v>0</v>
      </c>
      <c r="VUO10" s="239">
        <f t="shared" ref="VUO10" si="7726">VUO9</f>
        <v>0</v>
      </c>
      <c r="VUQ10" s="239">
        <f t="shared" ref="VUQ10" si="7727">VUQ9</f>
        <v>0</v>
      </c>
      <c r="VUS10" s="239">
        <f t="shared" ref="VUS10" si="7728">VUS9</f>
        <v>0</v>
      </c>
      <c r="VUU10" s="239">
        <f t="shared" ref="VUU10" si="7729">VUU9</f>
        <v>0</v>
      </c>
      <c r="VUW10" s="239">
        <f t="shared" ref="VUW10" si="7730">VUW9</f>
        <v>0</v>
      </c>
      <c r="VUY10" s="239">
        <f t="shared" ref="VUY10" si="7731">VUY9</f>
        <v>0</v>
      </c>
      <c r="VVA10" s="239">
        <f t="shared" ref="VVA10" si="7732">VVA9</f>
        <v>0</v>
      </c>
      <c r="VVC10" s="239">
        <f t="shared" ref="VVC10" si="7733">VVC9</f>
        <v>0</v>
      </c>
      <c r="VVE10" s="239">
        <f t="shared" ref="VVE10" si="7734">VVE9</f>
        <v>0</v>
      </c>
      <c r="VVG10" s="239">
        <f t="shared" ref="VVG10" si="7735">VVG9</f>
        <v>0</v>
      </c>
      <c r="VVI10" s="239">
        <f t="shared" ref="VVI10" si="7736">VVI9</f>
        <v>0</v>
      </c>
      <c r="VVK10" s="239">
        <f t="shared" ref="VVK10" si="7737">VVK9</f>
        <v>0</v>
      </c>
      <c r="VVM10" s="239">
        <f t="shared" ref="VVM10" si="7738">VVM9</f>
        <v>0</v>
      </c>
      <c r="VVO10" s="239">
        <f t="shared" ref="VVO10" si="7739">VVO9</f>
        <v>0</v>
      </c>
      <c r="VVQ10" s="239">
        <f t="shared" ref="VVQ10" si="7740">VVQ9</f>
        <v>0</v>
      </c>
      <c r="VVS10" s="239">
        <f t="shared" ref="VVS10" si="7741">VVS9</f>
        <v>0</v>
      </c>
      <c r="VVU10" s="239">
        <f t="shared" ref="VVU10" si="7742">VVU9</f>
        <v>0</v>
      </c>
      <c r="VVW10" s="239">
        <f t="shared" ref="VVW10" si="7743">VVW9</f>
        <v>0</v>
      </c>
      <c r="VVY10" s="239">
        <f t="shared" ref="VVY10" si="7744">VVY9</f>
        <v>0</v>
      </c>
      <c r="VWA10" s="239">
        <f t="shared" ref="VWA10" si="7745">VWA9</f>
        <v>0</v>
      </c>
      <c r="VWC10" s="239">
        <f t="shared" ref="VWC10" si="7746">VWC9</f>
        <v>0</v>
      </c>
      <c r="VWE10" s="239">
        <f t="shared" ref="VWE10" si="7747">VWE9</f>
        <v>0</v>
      </c>
      <c r="VWG10" s="239">
        <f t="shared" ref="VWG10" si="7748">VWG9</f>
        <v>0</v>
      </c>
      <c r="VWI10" s="239">
        <f t="shared" ref="VWI10" si="7749">VWI9</f>
        <v>0</v>
      </c>
      <c r="VWK10" s="239">
        <f t="shared" ref="VWK10" si="7750">VWK9</f>
        <v>0</v>
      </c>
      <c r="VWM10" s="239">
        <f t="shared" ref="VWM10" si="7751">VWM9</f>
        <v>0</v>
      </c>
      <c r="VWO10" s="239">
        <f t="shared" ref="VWO10" si="7752">VWO9</f>
        <v>0</v>
      </c>
      <c r="VWQ10" s="239">
        <f t="shared" ref="VWQ10" si="7753">VWQ9</f>
        <v>0</v>
      </c>
      <c r="VWS10" s="239">
        <f t="shared" ref="VWS10" si="7754">VWS9</f>
        <v>0</v>
      </c>
      <c r="VWU10" s="239">
        <f t="shared" ref="VWU10" si="7755">VWU9</f>
        <v>0</v>
      </c>
      <c r="VWW10" s="239">
        <f t="shared" ref="VWW10" si="7756">VWW9</f>
        <v>0</v>
      </c>
      <c r="VWY10" s="239">
        <f t="shared" ref="VWY10" si="7757">VWY9</f>
        <v>0</v>
      </c>
      <c r="VXA10" s="239">
        <f t="shared" ref="VXA10" si="7758">VXA9</f>
        <v>0</v>
      </c>
      <c r="VXC10" s="239">
        <f t="shared" ref="VXC10" si="7759">VXC9</f>
        <v>0</v>
      </c>
      <c r="VXE10" s="239">
        <f t="shared" ref="VXE10" si="7760">VXE9</f>
        <v>0</v>
      </c>
      <c r="VXG10" s="239">
        <f t="shared" ref="VXG10" si="7761">VXG9</f>
        <v>0</v>
      </c>
      <c r="VXI10" s="239">
        <f t="shared" ref="VXI10" si="7762">VXI9</f>
        <v>0</v>
      </c>
      <c r="VXK10" s="239">
        <f t="shared" ref="VXK10" si="7763">VXK9</f>
        <v>0</v>
      </c>
      <c r="VXM10" s="239">
        <f t="shared" ref="VXM10" si="7764">VXM9</f>
        <v>0</v>
      </c>
      <c r="VXO10" s="239">
        <f t="shared" ref="VXO10" si="7765">VXO9</f>
        <v>0</v>
      </c>
      <c r="VXQ10" s="239">
        <f t="shared" ref="VXQ10" si="7766">VXQ9</f>
        <v>0</v>
      </c>
      <c r="VXS10" s="239">
        <f t="shared" ref="VXS10" si="7767">VXS9</f>
        <v>0</v>
      </c>
      <c r="VXU10" s="239">
        <f t="shared" ref="VXU10" si="7768">VXU9</f>
        <v>0</v>
      </c>
      <c r="VXW10" s="239">
        <f t="shared" ref="VXW10" si="7769">VXW9</f>
        <v>0</v>
      </c>
      <c r="VXY10" s="239">
        <f t="shared" ref="VXY10" si="7770">VXY9</f>
        <v>0</v>
      </c>
      <c r="VYA10" s="239">
        <f t="shared" ref="VYA10" si="7771">VYA9</f>
        <v>0</v>
      </c>
      <c r="VYC10" s="239">
        <f t="shared" ref="VYC10" si="7772">VYC9</f>
        <v>0</v>
      </c>
      <c r="VYE10" s="239">
        <f t="shared" ref="VYE10" si="7773">VYE9</f>
        <v>0</v>
      </c>
      <c r="VYG10" s="239">
        <f t="shared" ref="VYG10" si="7774">VYG9</f>
        <v>0</v>
      </c>
      <c r="VYI10" s="239">
        <f t="shared" ref="VYI10" si="7775">VYI9</f>
        <v>0</v>
      </c>
      <c r="VYK10" s="239">
        <f t="shared" ref="VYK10" si="7776">VYK9</f>
        <v>0</v>
      </c>
      <c r="VYM10" s="239">
        <f t="shared" ref="VYM10" si="7777">VYM9</f>
        <v>0</v>
      </c>
      <c r="VYO10" s="239">
        <f t="shared" ref="VYO10" si="7778">VYO9</f>
        <v>0</v>
      </c>
      <c r="VYQ10" s="239">
        <f t="shared" ref="VYQ10" si="7779">VYQ9</f>
        <v>0</v>
      </c>
      <c r="VYS10" s="239">
        <f t="shared" ref="VYS10" si="7780">VYS9</f>
        <v>0</v>
      </c>
      <c r="VYU10" s="239">
        <f t="shared" ref="VYU10" si="7781">VYU9</f>
        <v>0</v>
      </c>
      <c r="VYW10" s="239">
        <f t="shared" ref="VYW10" si="7782">VYW9</f>
        <v>0</v>
      </c>
      <c r="VYY10" s="239">
        <f t="shared" ref="VYY10" si="7783">VYY9</f>
        <v>0</v>
      </c>
      <c r="VZA10" s="239">
        <f t="shared" ref="VZA10" si="7784">VZA9</f>
        <v>0</v>
      </c>
      <c r="VZC10" s="239">
        <f t="shared" ref="VZC10" si="7785">VZC9</f>
        <v>0</v>
      </c>
      <c r="VZE10" s="239">
        <f t="shared" ref="VZE10" si="7786">VZE9</f>
        <v>0</v>
      </c>
      <c r="VZG10" s="239">
        <f t="shared" ref="VZG10" si="7787">VZG9</f>
        <v>0</v>
      </c>
      <c r="VZI10" s="239">
        <f t="shared" ref="VZI10" si="7788">VZI9</f>
        <v>0</v>
      </c>
      <c r="VZK10" s="239">
        <f t="shared" ref="VZK10" si="7789">VZK9</f>
        <v>0</v>
      </c>
      <c r="VZM10" s="239">
        <f t="shared" ref="VZM10" si="7790">VZM9</f>
        <v>0</v>
      </c>
      <c r="VZO10" s="239">
        <f t="shared" ref="VZO10" si="7791">VZO9</f>
        <v>0</v>
      </c>
      <c r="VZQ10" s="239">
        <f t="shared" ref="VZQ10" si="7792">VZQ9</f>
        <v>0</v>
      </c>
      <c r="VZS10" s="239">
        <f t="shared" ref="VZS10" si="7793">VZS9</f>
        <v>0</v>
      </c>
      <c r="VZU10" s="239">
        <f t="shared" ref="VZU10" si="7794">VZU9</f>
        <v>0</v>
      </c>
      <c r="VZW10" s="239">
        <f t="shared" ref="VZW10" si="7795">VZW9</f>
        <v>0</v>
      </c>
      <c r="VZY10" s="239">
        <f t="shared" ref="VZY10" si="7796">VZY9</f>
        <v>0</v>
      </c>
      <c r="WAA10" s="239">
        <f t="shared" ref="WAA10" si="7797">WAA9</f>
        <v>0</v>
      </c>
      <c r="WAC10" s="239">
        <f t="shared" ref="WAC10" si="7798">WAC9</f>
        <v>0</v>
      </c>
      <c r="WAE10" s="239">
        <f t="shared" ref="WAE10" si="7799">WAE9</f>
        <v>0</v>
      </c>
      <c r="WAG10" s="239">
        <f t="shared" ref="WAG10" si="7800">WAG9</f>
        <v>0</v>
      </c>
      <c r="WAI10" s="239">
        <f t="shared" ref="WAI10" si="7801">WAI9</f>
        <v>0</v>
      </c>
      <c r="WAK10" s="239">
        <f t="shared" ref="WAK10" si="7802">WAK9</f>
        <v>0</v>
      </c>
      <c r="WAM10" s="239">
        <f t="shared" ref="WAM10" si="7803">WAM9</f>
        <v>0</v>
      </c>
      <c r="WAO10" s="239">
        <f t="shared" ref="WAO10" si="7804">WAO9</f>
        <v>0</v>
      </c>
      <c r="WAQ10" s="239">
        <f t="shared" ref="WAQ10" si="7805">WAQ9</f>
        <v>0</v>
      </c>
      <c r="WAS10" s="239">
        <f t="shared" ref="WAS10" si="7806">WAS9</f>
        <v>0</v>
      </c>
      <c r="WAU10" s="239">
        <f t="shared" ref="WAU10" si="7807">WAU9</f>
        <v>0</v>
      </c>
      <c r="WAW10" s="239">
        <f t="shared" ref="WAW10" si="7808">WAW9</f>
        <v>0</v>
      </c>
      <c r="WAY10" s="239">
        <f t="shared" ref="WAY10" si="7809">WAY9</f>
        <v>0</v>
      </c>
      <c r="WBA10" s="239">
        <f t="shared" ref="WBA10" si="7810">WBA9</f>
        <v>0</v>
      </c>
      <c r="WBC10" s="239">
        <f t="shared" ref="WBC10" si="7811">WBC9</f>
        <v>0</v>
      </c>
      <c r="WBE10" s="239">
        <f t="shared" ref="WBE10" si="7812">WBE9</f>
        <v>0</v>
      </c>
      <c r="WBG10" s="239">
        <f t="shared" ref="WBG10" si="7813">WBG9</f>
        <v>0</v>
      </c>
      <c r="WBI10" s="239">
        <f t="shared" ref="WBI10" si="7814">WBI9</f>
        <v>0</v>
      </c>
      <c r="WBK10" s="239">
        <f t="shared" ref="WBK10" si="7815">WBK9</f>
        <v>0</v>
      </c>
      <c r="WBM10" s="239">
        <f t="shared" ref="WBM10" si="7816">WBM9</f>
        <v>0</v>
      </c>
      <c r="WBO10" s="239">
        <f t="shared" ref="WBO10" si="7817">WBO9</f>
        <v>0</v>
      </c>
      <c r="WBQ10" s="239">
        <f t="shared" ref="WBQ10" si="7818">WBQ9</f>
        <v>0</v>
      </c>
      <c r="WBS10" s="239">
        <f t="shared" ref="WBS10" si="7819">WBS9</f>
        <v>0</v>
      </c>
      <c r="WBU10" s="239">
        <f t="shared" ref="WBU10" si="7820">WBU9</f>
        <v>0</v>
      </c>
      <c r="WBW10" s="239">
        <f t="shared" ref="WBW10" si="7821">WBW9</f>
        <v>0</v>
      </c>
      <c r="WBY10" s="239">
        <f t="shared" ref="WBY10" si="7822">WBY9</f>
        <v>0</v>
      </c>
      <c r="WCA10" s="239">
        <f t="shared" ref="WCA10" si="7823">WCA9</f>
        <v>0</v>
      </c>
      <c r="WCC10" s="239">
        <f t="shared" ref="WCC10" si="7824">WCC9</f>
        <v>0</v>
      </c>
      <c r="WCE10" s="239">
        <f t="shared" ref="WCE10" si="7825">WCE9</f>
        <v>0</v>
      </c>
      <c r="WCG10" s="239">
        <f t="shared" ref="WCG10" si="7826">WCG9</f>
        <v>0</v>
      </c>
      <c r="WCI10" s="239">
        <f t="shared" ref="WCI10" si="7827">WCI9</f>
        <v>0</v>
      </c>
      <c r="WCK10" s="239">
        <f t="shared" ref="WCK10" si="7828">WCK9</f>
        <v>0</v>
      </c>
      <c r="WCM10" s="239">
        <f t="shared" ref="WCM10" si="7829">WCM9</f>
        <v>0</v>
      </c>
      <c r="WCO10" s="239">
        <f t="shared" ref="WCO10" si="7830">WCO9</f>
        <v>0</v>
      </c>
      <c r="WCQ10" s="239">
        <f t="shared" ref="WCQ10" si="7831">WCQ9</f>
        <v>0</v>
      </c>
      <c r="WCS10" s="239">
        <f t="shared" ref="WCS10" si="7832">WCS9</f>
        <v>0</v>
      </c>
      <c r="WCU10" s="239">
        <f t="shared" ref="WCU10" si="7833">WCU9</f>
        <v>0</v>
      </c>
      <c r="WCW10" s="239">
        <f t="shared" ref="WCW10" si="7834">WCW9</f>
        <v>0</v>
      </c>
      <c r="WCY10" s="239">
        <f t="shared" ref="WCY10" si="7835">WCY9</f>
        <v>0</v>
      </c>
      <c r="WDA10" s="239">
        <f t="shared" ref="WDA10" si="7836">WDA9</f>
        <v>0</v>
      </c>
      <c r="WDC10" s="239">
        <f t="shared" ref="WDC10" si="7837">WDC9</f>
        <v>0</v>
      </c>
      <c r="WDE10" s="239">
        <f t="shared" ref="WDE10" si="7838">WDE9</f>
        <v>0</v>
      </c>
      <c r="WDG10" s="239">
        <f t="shared" ref="WDG10" si="7839">WDG9</f>
        <v>0</v>
      </c>
      <c r="WDI10" s="239">
        <f t="shared" ref="WDI10" si="7840">WDI9</f>
        <v>0</v>
      </c>
      <c r="WDK10" s="239">
        <f t="shared" ref="WDK10" si="7841">WDK9</f>
        <v>0</v>
      </c>
      <c r="WDM10" s="239">
        <f t="shared" ref="WDM10" si="7842">WDM9</f>
        <v>0</v>
      </c>
      <c r="WDO10" s="239">
        <f t="shared" ref="WDO10" si="7843">WDO9</f>
        <v>0</v>
      </c>
      <c r="WDQ10" s="239">
        <f t="shared" ref="WDQ10" si="7844">WDQ9</f>
        <v>0</v>
      </c>
      <c r="WDS10" s="239">
        <f t="shared" ref="WDS10" si="7845">WDS9</f>
        <v>0</v>
      </c>
      <c r="WDU10" s="239">
        <f t="shared" ref="WDU10" si="7846">WDU9</f>
        <v>0</v>
      </c>
      <c r="WDW10" s="239">
        <f t="shared" ref="WDW10" si="7847">WDW9</f>
        <v>0</v>
      </c>
      <c r="WDY10" s="239">
        <f t="shared" ref="WDY10" si="7848">WDY9</f>
        <v>0</v>
      </c>
      <c r="WEA10" s="239">
        <f t="shared" ref="WEA10" si="7849">WEA9</f>
        <v>0</v>
      </c>
      <c r="WEC10" s="239">
        <f t="shared" ref="WEC10" si="7850">WEC9</f>
        <v>0</v>
      </c>
      <c r="WEE10" s="239">
        <f t="shared" ref="WEE10" si="7851">WEE9</f>
        <v>0</v>
      </c>
      <c r="WEG10" s="239">
        <f t="shared" ref="WEG10" si="7852">WEG9</f>
        <v>0</v>
      </c>
      <c r="WEI10" s="239">
        <f t="shared" ref="WEI10" si="7853">WEI9</f>
        <v>0</v>
      </c>
      <c r="WEK10" s="239">
        <f t="shared" ref="WEK10" si="7854">WEK9</f>
        <v>0</v>
      </c>
      <c r="WEM10" s="239">
        <f t="shared" ref="WEM10" si="7855">WEM9</f>
        <v>0</v>
      </c>
      <c r="WEO10" s="239">
        <f t="shared" ref="WEO10" si="7856">WEO9</f>
        <v>0</v>
      </c>
      <c r="WEQ10" s="239">
        <f t="shared" ref="WEQ10" si="7857">WEQ9</f>
        <v>0</v>
      </c>
      <c r="WES10" s="239">
        <f t="shared" ref="WES10" si="7858">WES9</f>
        <v>0</v>
      </c>
      <c r="WEU10" s="239">
        <f t="shared" ref="WEU10" si="7859">WEU9</f>
        <v>0</v>
      </c>
      <c r="WEW10" s="239">
        <f t="shared" ref="WEW10" si="7860">WEW9</f>
        <v>0</v>
      </c>
      <c r="WEY10" s="239">
        <f t="shared" ref="WEY10" si="7861">WEY9</f>
        <v>0</v>
      </c>
      <c r="WFA10" s="239">
        <f t="shared" ref="WFA10" si="7862">WFA9</f>
        <v>0</v>
      </c>
      <c r="WFC10" s="239">
        <f t="shared" ref="WFC10" si="7863">WFC9</f>
        <v>0</v>
      </c>
      <c r="WFE10" s="239">
        <f t="shared" ref="WFE10" si="7864">WFE9</f>
        <v>0</v>
      </c>
      <c r="WFG10" s="239">
        <f t="shared" ref="WFG10" si="7865">WFG9</f>
        <v>0</v>
      </c>
      <c r="WFI10" s="239">
        <f t="shared" ref="WFI10" si="7866">WFI9</f>
        <v>0</v>
      </c>
      <c r="WFK10" s="239">
        <f t="shared" ref="WFK10" si="7867">WFK9</f>
        <v>0</v>
      </c>
      <c r="WFM10" s="239">
        <f t="shared" ref="WFM10" si="7868">WFM9</f>
        <v>0</v>
      </c>
      <c r="WFO10" s="239">
        <f t="shared" ref="WFO10" si="7869">WFO9</f>
        <v>0</v>
      </c>
      <c r="WFQ10" s="239">
        <f t="shared" ref="WFQ10" si="7870">WFQ9</f>
        <v>0</v>
      </c>
      <c r="WFS10" s="239">
        <f t="shared" ref="WFS10" si="7871">WFS9</f>
        <v>0</v>
      </c>
      <c r="WFU10" s="239">
        <f t="shared" ref="WFU10" si="7872">WFU9</f>
        <v>0</v>
      </c>
      <c r="WFW10" s="239">
        <f t="shared" ref="WFW10" si="7873">WFW9</f>
        <v>0</v>
      </c>
      <c r="WFY10" s="239">
        <f t="shared" ref="WFY10" si="7874">WFY9</f>
        <v>0</v>
      </c>
      <c r="WGA10" s="239">
        <f t="shared" ref="WGA10" si="7875">WGA9</f>
        <v>0</v>
      </c>
      <c r="WGC10" s="239">
        <f t="shared" ref="WGC10" si="7876">WGC9</f>
        <v>0</v>
      </c>
      <c r="WGE10" s="239">
        <f t="shared" ref="WGE10" si="7877">WGE9</f>
        <v>0</v>
      </c>
      <c r="WGG10" s="239">
        <f t="shared" ref="WGG10" si="7878">WGG9</f>
        <v>0</v>
      </c>
      <c r="WGI10" s="239">
        <f t="shared" ref="WGI10" si="7879">WGI9</f>
        <v>0</v>
      </c>
      <c r="WGK10" s="239">
        <f t="shared" ref="WGK10" si="7880">WGK9</f>
        <v>0</v>
      </c>
      <c r="WGM10" s="239">
        <f t="shared" ref="WGM10" si="7881">WGM9</f>
        <v>0</v>
      </c>
      <c r="WGO10" s="239">
        <f t="shared" ref="WGO10" si="7882">WGO9</f>
        <v>0</v>
      </c>
      <c r="WGQ10" s="239">
        <f t="shared" ref="WGQ10" si="7883">WGQ9</f>
        <v>0</v>
      </c>
      <c r="WGS10" s="239">
        <f t="shared" ref="WGS10" si="7884">WGS9</f>
        <v>0</v>
      </c>
      <c r="WGU10" s="239">
        <f t="shared" ref="WGU10" si="7885">WGU9</f>
        <v>0</v>
      </c>
      <c r="WGW10" s="239">
        <f t="shared" ref="WGW10" si="7886">WGW9</f>
        <v>0</v>
      </c>
      <c r="WGY10" s="239">
        <f t="shared" ref="WGY10" si="7887">WGY9</f>
        <v>0</v>
      </c>
      <c r="WHA10" s="239">
        <f t="shared" ref="WHA10" si="7888">WHA9</f>
        <v>0</v>
      </c>
      <c r="WHC10" s="239">
        <f t="shared" ref="WHC10" si="7889">WHC9</f>
        <v>0</v>
      </c>
      <c r="WHE10" s="239">
        <f t="shared" ref="WHE10" si="7890">WHE9</f>
        <v>0</v>
      </c>
      <c r="WHG10" s="239">
        <f t="shared" ref="WHG10" si="7891">WHG9</f>
        <v>0</v>
      </c>
      <c r="WHI10" s="239">
        <f t="shared" ref="WHI10" si="7892">WHI9</f>
        <v>0</v>
      </c>
      <c r="WHK10" s="239">
        <f t="shared" ref="WHK10" si="7893">WHK9</f>
        <v>0</v>
      </c>
      <c r="WHM10" s="239">
        <f t="shared" ref="WHM10" si="7894">WHM9</f>
        <v>0</v>
      </c>
      <c r="WHO10" s="239">
        <f t="shared" ref="WHO10" si="7895">WHO9</f>
        <v>0</v>
      </c>
      <c r="WHQ10" s="239">
        <f t="shared" ref="WHQ10" si="7896">WHQ9</f>
        <v>0</v>
      </c>
      <c r="WHS10" s="239">
        <f t="shared" ref="WHS10" si="7897">WHS9</f>
        <v>0</v>
      </c>
      <c r="WHU10" s="239">
        <f t="shared" ref="WHU10" si="7898">WHU9</f>
        <v>0</v>
      </c>
      <c r="WHW10" s="239">
        <f t="shared" ref="WHW10" si="7899">WHW9</f>
        <v>0</v>
      </c>
      <c r="WHY10" s="239">
        <f t="shared" ref="WHY10" si="7900">WHY9</f>
        <v>0</v>
      </c>
      <c r="WIA10" s="239">
        <f t="shared" ref="WIA10" si="7901">WIA9</f>
        <v>0</v>
      </c>
      <c r="WIC10" s="239">
        <f t="shared" ref="WIC10" si="7902">WIC9</f>
        <v>0</v>
      </c>
      <c r="WIE10" s="239">
        <f t="shared" ref="WIE10" si="7903">WIE9</f>
        <v>0</v>
      </c>
      <c r="WIG10" s="239">
        <f t="shared" ref="WIG10" si="7904">WIG9</f>
        <v>0</v>
      </c>
      <c r="WII10" s="239">
        <f t="shared" ref="WII10" si="7905">WII9</f>
        <v>0</v>
      </c>
      <c r="WIK10" s="239">
        <f t="shared" ref="WIK10" si="7906">WIK9</f>
        <v>0</v>
      </c>
      <c r="WIM10" s="239">
        <f t="shared" ref="WIM10" si="7907">WIM9</f>
        <v>0</v>
      </c>
      <c r="WIO10" s="239">
        <f t="shared" ref="WIO10" si="7908">WIO9</f>
        <v>0</v>
      </c>
      <c r="WIQ10" s="239">
        <f t="shared" ref="WIQ10" si="7909">WIQ9</f>
        <v>0</v>
      </c>
      <c r="WIS10" s="239">
        <f t="shared" ref="WIS10" si="7910">WIS9</f>
        <v>0</v>
      </c>
      <c r="WIU10" s="239">
        <f t="shared" ref="WIU10" si="7911">WIU9</f>
        <v>0</v>
      </c>
      <c r="WIW10" s="239">
        <f t="shared" ref="WIW10" si="7912">WIW9</f>
        <v>0</v>
      </c>
      <c r="WIY10" s="239">
        <f t="shared" ref="WIY10" si="7913">WIY9</f>
        <v>0</v>
      </c>
      <c r="WJA10" s="239">
        <f t="shared" ref="WJA10" si="7914">WJA9</f>
        <v>0</v>
      </c>
      <c r="WJC10" s="239">
        <f t="shared" ref="WJC10" si="7915">WJC9</f>
        <v>0</v>
      </c>
      <c r="WJE10" s="239">
        <f t="shared" ref="WJE10" si="7916">WJE9</f>
        <v>0</v>
      </c>
      <c r="WJG10" s="239">
        <f t="shared" ref="WJG10" si="7917">WJG9</f>
        <v>0</v>
      </c>
      <c r="WJI10" s="239">
        <f t="shared" ref="WJI10" si="7918">WJI9</f>
        <v>0</v>
      </c>
      <c r="WJK10" s="239">
        <f t="shared" ref="WJK10" si="7919">WJK9</f>
        <v>0</v>
      </c>
      <c r="WJM10" s="239">
        <f t="shared" ref="WJM10" si="7920">WJM9</f>
        <v>0</v>
      </c>
      <c r="WJO10" s="239">
        <f t="shared" ref="WJO10" si="7921">WJO9</f>
        <v>0</v>
      </c>
      <c r="WJQ10" s="239">
        <f t="shared" ref="WJQ10" si="7922">WJQ9</f>
        <v>0</v>
      </c>
      <c r="WJS10" s="239">
        <f t="shared" ref="WJS10" si="7923">WJS9</f>
        <v>0</v>
      </c>
      <c r="WJU10" s="239">
        <f t="shared" ref="WJU10" si="7924">WJU9</f>
        <v>0</v>
      </c>
      <c r="WJW10" s="239">
        <f t="shared" ref="WJW10" si="7925">WJW9</f>
        <v>0</v>
      </c>
      <c r="WJY10" s="239">
        <f t="shared" ref="WJY10" si="7926">WJY9</f>
        <v>0</v>
      </c>
      <c r="WKA10" s="239">
        <f t="shared" ref="WKA10" si="7927">WKA9</f>
        <v>0</v>
      </c>
      <c r="WKC10" s="239">
        <f t="shared" ref="WKC10" si="7928">WKC9</f>
        <v>0</v>
      </c>
      <c r="WKE10" s="239">
        <f t="shared" ref="WKE10" si="7929">WKE9</f>
        <v>0</v>
      </c>
      <c r="WKG10" s="239">
        <f t="shared" ref="WKG10" si="7930">WKG9</f>
        <v>0</v>
      </c>
      <c r="WKI10" s="239">
        <f t="shared" ref="WKI10" si="7931">WKI9</f>
        <v>0</v>
      </c>
      <c r="WKK10" s="239">
        <f t="shared" ref="WKK10" si="7932">WKK9</f>
        <v>0</v>
      </c>
      <c r="WKM10" s="239">
        <f t="shared" ref="WKM10" si="7933">WKM9</f>
        <v>0</v>
      </c>
      <c r="WKO10" s="239">
        <f t="shared" ref="WKO10" si="7934">WKO9</f>
        <v>0</v>
      </c>
      <c r="WKQ10" s="239">
        <f t="shared" ref="WKQ10" si="7935">WKQ9</f>
        <v>0</v>
      </c>
      <c r="WKS10" s="239">
        <f t="shared" ref="WKS10" si="7936">WKS9</f>
        <v>0</v>
      </c>
      <c r="WKU10" s="239">
        <f t="shared" ref="WKU10" si="7937">WKU9</f>
        <v>0</v>
      </c>
      <c r="WKW10" s="239">
        <f t="shared" ref="WKW10" si="7938">WKW9</f>
        <v>0</v>
      </c>
      <c r="WKY10" s="239">
        <f t="shared" ref="WKY10" si="7939">WKY9</f>
        <v>0</v>
      </c>
      <c r="WLA10" s="239">
        <f t="shared" ref="WLA10" si="7940">WLA9</f>
        <v>0</v>
      </c>
      <c r="WLC10" s="239">
        <f t="shared" ref="WLC10" si="7941">WLC9</f>
        <v>0</v>
      </c>
      <c r="WLE10" s="239">
        <f t="shared" ref="WLE10" si="7942">WLE9</f>
        <v>0</v>
      </c>
      <c r="WLG10" s="239">
        <f t="shared" ref="WLG10" si="7943">WLG9</f>
        <v>0</v>
      </c>
      <c r="WLI10" s="239">
        <f t="shared" ref="WLI10" si="7944">WLI9</f>
        <v>0</v>
      </c>
      <c r="WLK10" s="239">
        <f t="shared" ref="WLK10" si="7945">WLK9</f>
        <v>0</v>
      </c>
      <c r="WLM10" s="239">
        <f t="shared" ref="WLM10" si="7946">WLM9</f>
        <v>0</v>
      </c>
      <c r="WLO10" s="239">
        <f t="shared" ref="WLO10" si="7947">WLO9</f>
        <v>0</v>
      </c>
      <c r="WLQ10" s="239">
        <f t="shared" ref="WLQ10" si="7948">WLQ9</f>
        <v>0</v>
      </c>
      <c r="WLS10" s="239">
        <f t="shared" ref="WLS10" si="7949">WLS9</f>
        <v>0</v>
      </c>
      <c r="WLU10" s="239">
        <f t="shared" ref="WLU10" si="7950">WLU9</f>
        <v>0</v>
      </c>
      <c r="WLW10" s="239">
        <f t="shared" ref="WLW10" si="7951">WLW9</f>
        <v>0</v>
      </c>
      <c r="WLY10" s="239">
        <f t="shared" ref="WLY10" si="7952">WLY9</f>
        <v>0</v>
      </c>
      <c r="WMA10" s="239">
        <f t="shared" ref="WMA10" si="7953">WMA9</f>
        <v>0</v>
      </c>
      <c r="WMC10" s="239">
        <f t="shared" ref="WMC10" si="7954">WMC9</f>
        <v>0</v>
      </c>
      <c r="WME10" s="239">
        <f t="shared" ref="WME10" si="7955">WME9</f>
        <v>0</v>
      </c>
      <c r="WMG10" s="239">
        <f t="shared" ref="WMG10" si="7956">WMG9</f>
        <v>0</v>
      </c>
      <c r="WMI10" s="239">
        <f t="shared" ref="WMI10" si="7957">WMI9</f>
        <v>0</v>
      </c>
      <c r="WMK10" s="239">
        <f t="shared" ref="WMK10" si="7958">WMK9</f>
        <v>0</v>
      </c>
      <c r="WMM10" s="239">
        <f t="shared" ref="WMM10" si="7959">WMM9</f>
        <v>0</v>
      </c>
      <c r="WMO10" s="239">
        <f t="shared" ref="WMO10" si="7960">WMO9</f>
        <v>0</v>
      </c>
      <c r="WMQ10" s="239">
        <f t="shared" ref="WMQ10" si="7961">WMQ9</f>
        <v>0</v>
      </c>
      <c r="WMS10" s="239">
        <f t="shared" ref="WMS10" si="7962">WMS9</f>
        <v>0</v>
      </c>
      <c r="WMU10" s="239">
        <f t="shared" ref="WMU10" si="7963">WMU9</f>
        <v>0</v>
      </c>
      <c r="WMW10" s="239">
        <f t="shared" ref="WMW10" si="7964">WMW9</f>
        <v>0</v>
      </c>
      <c r="WMY10" s="239">
        <f t="shared" ref="WMY10" si="7965">WMY9</f>
        <v>0</v>
      </c>
      <c r="WNA10" s="239">
        <f t="shared" ref="WNA10" si="7966">WNA9</f>
        <v>0</v>
      </c>
      <c r="WNC10" s="239">
        <f t="shared" ref="WNC10" si="7967">WNC9</f>
        <v>0</v>
      </c>
      <c r="WNE10" s="239">
        <f t="shared" ref="WNE10" si="7968">WNE9</f>
        <v>0</v>
      </c>
      <c r="WNG10" s="239">
        <f t="shared" ref="WNG10" si="7969">WNG9</f>
        <v>0</v>
      </c>
      <c r="WNI10" s="239">
        <f t="shared" ref="WNI10" si="7970">WNI9</f>
        <v>0</v>
      </c>
      <c r="WNK10" s="239">
        <f t="shared" ref="WNK10" si="7971">WNK9</f>
        <v>0</v>
      </c>
      <c r="WNM10" s="239">
        <f t="shared" ref="WNM10" si="7972">WNM9</f>
        <v>0</v>
      </c>
      <c r="WNO10" s="239">
        <f t="shared" ref="WNO10" si="7973">WNO9</f>
        <v>0</v>
      </c>
      <c r="WNQ10" s="239">
        <f t="shared" ref="WNQ10" si="7974">WNQ9</f>
        <v>0</v>
      </c>
      <c r="WNS10" s="239">
        <f t="shared" ref="WNS10" si="7975">WNS9</f>
        <v>0</v>
      </c>
      <c r="WNU10" s="239">
        <f t="shared" ref="WNU10" si="7976">WNU9</f>
        <v>0</v>
      </c>
      <c r="WNW10" s="239">
        <f t="shared" ref="WNW10" si="7977">WNW9</f>
        <v>0</v>
      </c>
      <c r="WNY10" s="239">
        <f t="shared" ref="WNY10" si="7978">WNY9</f>
        <v>0</v>
      </c>
      <c r="WOA10" s="239">
        <f t="shared" ref="WOA10" si="7979">WOA9</f>
        <v>0</v>
      </c>
      <c r="WOC10" s="239">
        <f t="shared" ref="WOC10" si="7980">WOC9</f>
        <v>0</v>
      </c>
      <c r="WOE10" s="239">
        <f t="shared" ref="WOE10" si="7981">WOE9</f>
        <v>0</v>
      </c>
      <c r="WOG10" s="239">
        <f t="shared" ref="WOG10" si="7982">WOG9</f>
        <v>0</v>
      </c>
      <c r="WOI10" s="239">
        <f t="shared" ref="WOI10" si="7983">WOI9</f>
        <v>0</v>
      </c>
      <c r="WOK10" s="239">
        <f t="shared" ref="WOK10" si="7984">WOK9</f>
        <v>0</v>
      </c>
      <c r="WOM10" s="239">
        <f t="shared" ref="WOM10" si="7985">WOM9</f>
        <v>0</v>
      </c>
      <c r="WOO10" s="239">
        <f t="shared" ref="WOO10" si="7986">WOO9</f>
        <v>0</v>
      </c>
      <c r="WOQ10" s="239">
        <f t="shared" ref="WOQ10" si="7987">WOQ9</f>
        <v>0</v>
      </c>
      <c r="WOS10" s="239">
        <f t="shared" ref="WOS10" si="7988">WOS9</f>
        <v>0</v>
      </c>
      <c r="WOU10" s="239">
        <f t="shared" ref="WOU10" si="7989">WOU9</f>
        <v>0</v>
      </c>
      <c r="WOW10" s="239">
        <f t="shared" ref="WOW10" si="7990">WOW9</f>
        <v>0</v>
      </c>
      <c r="WOY10" s="239">
        <f t="shared" ref="WOY10" si="7991">WOY9</f>
        <v>0</v>
      </c>
      <c r="WPA10" s="239">
        <f t="shared" ref="WPA10" si="7992">WPA9</f>
        <v>0</v>
      </c>
      <c r="WPC10" s="239">
        <f t="shared" ref="WPC10" si="7993">WPC9</f>
        <v>0</v>
      </c>
      <c r="WPE10" s="239">
        <f t="shared" ref="WPE10" si="7994">WPE9</f>
        <v>0</v>
      </c>
      <c r="WPG10" s="239">
        <f t="shared" ref="WPG10" si="7995">WPG9</f>
        <v>0</v>
      </c>
      <c r="WPI10" s="239">
        <f t="shared" ref="WPI10" si="7996">WPI9</f>
        <v>0</v>
      </c>
      <c r="WPK10" s="239">
        <f t="shared" ref="WPK10" si="7997">WPK9</f>
        <v>0</v>
      </c>
      <c r="WPM10" s="239">
        <f t="shared" ref="WPM10" si="7998">WPM9</f>
        <v>0</v>
      </c>
      <c r="WPO10" s="239">
        <f t="shared" ref="WPO10" si="7999">WPO9</f>
        <v>0</v>
      </c>
      <c r="WPQ10" s="239">
        <f t="shared" ref="WPQ10" si="8000">WPQ9</f>
        <v>0</v>
      </c>
      <c r="WPS10" s="239">
        <f t="shared" ref="WPS10" si="8001">WPS9</f>
        <v>0</v>
      </c>
      <c r="WPU10" s="239">
        <f t="shared" ref="WPU10" si="8002">WPU9</f>
        <v>0</v>
      </c>
      <c r="WPW10" s="239">
        <f t="shared" ref="WPW10" si="8003">WPW9</f>
        <v>0</v>
      </c>
      <c r="WPY10" s="239">
        <f t="shared" ref="WPY10" si="8004">WPY9</f>
        <v>0</v>
      </c>
      <c r="WQA10" s="239">
        <f t="shared" ref="WQA10" si="8005">WQA9</f>
        <v>0</v>
      </c>
      <c r="WQC10" s="239">
        <f t="shared" ref="WQC10" si="8006">WQC9</f>
        <v>0</v>
      </c>
      <c r="WQE10" s="239">
        <f t="shared" ref="WQE10" si="8007">WQE9</f>
        <v>0</v>
      </c>
      <c r="WQG10" s="239">
        <f t="shared" ref="WQG10" si="8008">WQG9</f>
        <v>0</v>
      </c>
      <c r="WQI10" s="239">
        <f t="shared" ref="WQI10" si="8009">WQI9</f>
        <v>0</v>
      </c>
      <c r="WQK10" s="239">
        <f t="shared" ref="WQK10" si="8010">WQK9</f>
        <v>0</v>
      </c>
      <c r="WQM10" s="239">
        <f t="shared" ref="WQM10" si="8011">WQM9</f>
        <v>0</v>
      </c>
      <c r="WQO10" s="239">
        <f t="shared" ref="WQO10" si="8012">WQO9</f>
        <v>0</v>
      </c>
      <c r="WQQ10" s="239">
        <f t="shared" ref="WQQ10" si="8013">WQQ9</f>
        <v>0</v>
      </c>
      <c r="WQS10" s="239">
        <f t="shared" ref="WQS10" si="8014">WQS9</f>
        <v>0</v>
      </c>
      <c r="WQU10" s="239">
        <f t="shared" ref="WQU10" si="8015">WQU9</f>
        <v>0</v>
      </c>
      <c r="WQW10" s="239">
        <f t="shared" ref="WQW10" si="8016">WQW9</f>
        <v>0</v>
      </c>
      <c r="WQY10" s="239">
        <f t="shared" ref="WQY10" si="8017">WQY9</f>
        <v>0</v>
      </c>
      <c r="WRA10" s="239">
        <f t="shared" ref="WRA10" si="8018">WRA9</f>
        <v>0</v>
      </c>
      <c r="WRC10" s="239">
        <f t="shared" ref="WRC10" si="8019">WRC9</f>
        <v>0</v>
      </c>
      <c r="WRE10" s="239">
        <f t="shared" ref="WRE10" si="8020">WRE9</f>
        <v>0</v>
      </c>
      <c r="WRG10" s="239">
        <f t="shared" ref="WRG10" si="8021">WRG9</f>
        <v>0</v>
      </c>
      <c r="WRI10" s="239">
        <f t="shared" ref="WRI10" si="8022">WRI9</f>
        <v>0</v>
      </c>
      <c r="WRK10" s="239">
        <f t="shared" ref="WRK10" si="8023">WRK9</f>
        <v>0</v>
      </c>
      <c r="WRM10" s="239">
        <f t="shared" ref="WRM10" si="8024">WRM9</f>
        <v>0</v>
      </c>
      <c r="WRO10" s="239">
        <f t="shared" ref="WRO10" si="8025">WRO9</f>
        <v>0</v>
      </c>
      <c r="WRQ10" s="239">
        <f t="shared" ref="WRQ10" si="8026">WRQ9</f>
        <v>0</v>
      </c>
      <c r="WRS10" s="239">
        <f t="shared" ref="WRS10" si="8027">WRS9</f>
        <v>0</v>
      </c>
      <c r="WRU10" s="239">
        <f t="shared" ref="WRU10" si="8028">WRU9</f>
        <v>0</v>
      </c>
      <c r="WRW10" s="239">
        <f t="shared" ref="WRW10" si="8029">WRW9</f>
        <v>0</v>
      </c>
      <c r="WRY10" s="239">
        <f t="shared" ref="WRY10" si="8030">WRY9</f>
        <v>0</v>
      </c>
      <c r="WSA10" s="239">
        <f t="shared" ref="WSA10" si="8031">WSA9</f>
        <v>0</v>
      </c>
      <c r="WSC10" s="239">
        <f t="shared" ref="WSC10" si="8032">WSC9</f>
        <v>0</v>
      </c>
      <c r="WSE10" s="239">
        <f t="shared" ref="WSE10" si="8033">WSE9</f>
        <v>0</v>
      </c>
      <c r="WSG10" s="239">
        <f t="shared" ref="WSG10" si="8034">WSG9</f>
        <v>0</v>
      </c>
      <c r="WSI10" s="239">
        <f t="shared" ref="WSI10" si="8035">WSI9</f>
        <v>0</v>
      </c>
      <c r="WSK10" s="239">
        <f t="shared" ref="WSK10" si="8036">WSK9</f>
        <v>0</v>
      </c>
      <c r="WSM10" s="239">
        <f t="shared" ref="WSM10" si="8037">WSM9</f>
        <v>0</v>
      </c>
      <c r="WSO10" s="239">
        <f t="shared" ref="WSO10" si="8038">WSO9</f>
        <v>0</v>
      </c>
      <c r="WSQ10" s="239">
        <f t="shared" ref="WSQ10" si="8039">WSQ9</f>
        <v>0</v>
      </c>
      <c r="WSS10" s="239">
        <f t="shared" ref="WSS10" si="8040">WSS9</f>
        <v>0</v>
      </c>
      <c r="WSU10" s="239">
        <f t="shared" ref="WSU10" si="8041">WSU9</f>
        <v>0</v>
      </c>
      <c r="WSW10" s="239">
        <f t="shared" ref="WSW10" si="8042">WSW9</f>
        <v>0</v>
      </c>
      <c r="WSY10" s="239">
        <f t="shared" ref="WSY10" si="8043">WSY9</f>
        <v>0</v>
      </c>
      <c r="WTA10" s="239">
        <f t="shared" ref="WTA10" si="8044">WTA9</f>
        <v>0</v>
      </c>
      <c r="WTC10" s="239">
        <f t="shared" ref="WTC10" si="8045">WTC9</f>
        <v>0</v>
      </c>
      <c r="WTE10" s="239">
        <f t="shared" ref="WTE10" si="8046">WTE9</f>
        <v>0</v>
      </c>
      <c r="WTG10" s="239">
        <f t="shared" ref="WTG10" si="8047">WTG9</f>
        <v>0</v>
      </c>
      <c r="WTI10" s="239">
        <f t="shared" ref="WTI10" si="8048">WTI9</f>
        <v>0</v>
      </c>
      <c r="WTK10" s="239">
        <f t="shared" ref="WTK10" si="8049">WTK9</f>
        <v>0</v>
      </c>
      <c r="WTM10" s="239">
        <f t="shared" ref="WTM10" si="8050">WTM9</f>
        <v>0</v>
      </c>
      <c r="WTO10" s="239">
        <f t="shared" ref="WTO10" si="8051">WTO9</f>
        <v>0</v>
      </c>
      <c r="WTQ10" s="239">
        <f t="shared" ref="WTQ10" si="8052">WTQ9</f>
        <v>0</v>
      </c>
      <c r="WTS10" s="239">
        <f t="shared" ref="WTS10" si="8053">WTS9</f>
        <v>0</v>
      </c>
      <c r="WTU10" s="239">
        <f t="shared" ref="WTU10" si="8054">WTU9</f>
        <v>0</v>
      </c>
      <c r="WTW10" s="239">
        <f t="shared" ref="WTW10" si="8055">WTW9</f>
        <v>0</v>
      </c>
      <c r="WTY10" s="239">
        <f t="shared" ref="WTY10" si="8056">WTY9</f>
        <v>0</v>
      </c>
      <c r="WUA10" s="239">
        <f t="shared" ref="WUA10" si="8057">WUA9</f>
        <v>0</v>
      </c>
      <c r="WUC10" s="239">
        <f t="shared" ref="WUC10" si="8058">WUC9</f>
        <v>0</v>
      </c>
      <c r="WUE10" s="239">
        <f t="shared" ref="WUE10" si="8059">WUE9</f>
        <v>0</v>
      </c>
      <c r="WUG10" s="239">
        <f t="shared" ref="WUG10" si="8060">WUG9</f>
        <v>0</v>
      </c>
      <c r="WUI10" s="239">
        <f t="shared" ref="WUI10" si="8061">WUI9</f>
        <v>0</v>
      </c>
      <c r="WUK10" s="239">
        <f t="shared" ref="WUK10" si="8062">WUK9</f>
        <v>0</v>
      </c>
      <c r="WUM10" s="239">
        <f t="shared" ref="WUM10" si="8063">WUM9</f>
        <v>0</v>
      </c>
      <c r="WUO10" s="239">
        <f t="shared" ref="WUO10" si="8064">WUO9</f>
        <v>0</v>
      </c>
      <c r="WUQ10" s="239">
        <f t="shared" ref="WUQ10" si="8065">WUQ9</f>
        <v>0</v>
      </c>
      <c r="WUS10" s="239">
        <f t="shared" ref="WUS10" si="8066">WUS9</f>
        <v>0</v>
      </c>
      <c r="WUU10" s="239">
        <f t="shared" ref="WUU10" si="8067">WUU9</f>
        <v>0</v>
      </c>
      <c r="WUW10" s="239">
        <f t="shared" ref="WUW10" si="8068">WUW9</f>
        <v>0</v>
      </c>
      <c r="WUY10" s="239">
        <f t="shared" ref="WUY10" si="8069">WUY9</f>
        <v>0</v>
      </c>
      <c r="WVA10" s="239">
        <f t="shared" ref="WVA10" si="8070">WVA9</f>
        <v>0</v>
      </c>
      <c r="WVC10" s="239">
        <f t="shared" ref="WVC10" si="8071">WVC9</f>
        <v>0</v>
      </c>
      <c r="WVE10" s="239">
        <f t="shared" ref="WVE10" si="8072">WVE9</f>
        <v>0</v>
      </c>
      <c r="WVG10" s="239">
        <f t="shared" ref="WVG10" si="8073">WVG9</f>
        <v>0</v>
      </c>
      <c r="WVI10" s="239">
        <f t="shared" ref="WVI10" si="8074">WVI9</f>
        <v>0</v>
      </c>
      <c r="WVK10" s="239">
        <f t="shared" ref="WVK10" si="8075">WVK9</f>
        <v>0</v>
      </c>
      <c r="WVM10" s="239">
        <f t="shared" ref="WVM10" si="8076">WVM9</f>
        <v>0</v>
      </c>
      <c r="WVO10" s="239">
        <f t="shared" ref="WVO10" si="8077">WVO9</f>
        <v>0</v>
      </c>
      <c r="WVQ10" s="239">
        <f t="shared" ref="WVQ10" si="8078">WVQ9</f>
        <v>0</v>
      </c>
      <c r="WVS10" s="239">
        <f t="shared" ref="WVS10" si="8079">WVS9</f>
        <v>0</v>
      </c>
      <c r="WVU10" s="239">
        <f t="shared" ref="WVU10" si="8080">WVU9</f>
        <v>0</v>
      </c>
      <c r="WVW10" s="239">
        <f t="shared" ref="WVW10" si="8081">WVW9</f>
        <v>0</v>
      </c>
      <c r="WVY10" s="239">
        <f t="shared" ref="WVY10" si="8082">WVY9</f>
        <v>0</v>
      </c>
      <c r="WWA10" s="239">
        <f t="shared" ref="WWA10" si="8083">WWA9</f>
        <v>0</v>
      </c>
      <c r="WWC10" s="239">
        <f t="shared" ref="WWC10" si="8084">WWC9</f>
        <v>0</v>
      </c>
      <c r="WWE10" s="239">
        <f t="shared" ref="WWE10" si="8085">WWE9</f>
        <v>0</v>
      </c>
      <c r="WWG10" s="239">
        <f t="shared" ref="WWG10" si="8086">WWG9</f>
        <v>0</v>
      </c>
      <c r="WWI10" s="239">
        <f t="shared" ref="WWI10" si="8087">WWI9</f>
        <v>0</v>
      </c>
      <c r="WWK10" s="239">
        <f t="shared" ref="WWK10" si="8088">WWK9</f>
        <v>0</v>
      </c>
      <c r="WWM10" s="239">
        <f t="shared" ref="WWM10" si="8089">WWM9</f>
        <v>0</v>
      </c>
      <c r="WWO10" s="239">
        <f t="shared" ref="WWO10" si="8090">WWO9</f>
        <v>0</v>
      </c>
      <c r="WWQ10" s="239">
        <f t="shared" ref="WWQ10" si="8091">WWQ9</f>
        <v>0</v>
      </c>
      <c r="WWS10" s="239">
        <f t="shared" ref="WWS10" si="8092">WWS9</f>
        <v>0</v>
      </c>
      <c r="WWU10" s="239">
        <f t="shared" ref="WWU10" si="8093">WWU9</f>
        <v>0</v>
      </c>
      <c r="WWW10" s="239">
        <f t="shared" ref="WWW10" si="8094">WWW9</f>
        <v>0</v>
      </c>
      <c r="WWY10" s="239">
        <f t="shared" ref="WWY10" si="8095">WWY9</f>
        <v>0</v>
      </c>
      <c r="WXA10" s="239">
        <f t="shared" ref="WXA10" si="8096">WXA9</f>
        <v>0</v>
      </c>
      <c r="WXC10" s="239">
        <f t="shared" ref="WXC10" si="8097">WXC9</f>
        <v>0</v>
      </c>
      <c r="WXE10" s="239">
        <f t="shared" ref="WXE10" si="8098">WXE9</f>
        <v>0</v>
      </c>
      <c r="WXG10" s="239">
        <f t="shared" ref="WXG10" si="8099">WXG9</f>
        <v>0</v>
      </c>
      <c r="WXI10" s="239">
        <f t="shared" ref="WXI10" si="8100">WXI9</f>
        <v>0</v>
      </c>
      <c r="WXK10" s="239">
        <f t="shared" ref="WXK10" si="8101">WXK9</f>
        <v>0</v>
      </c>
      <c r="WXM10" s="239">
        <f t="shared" ref="WXM10" si="8102">WXM9</f>
        <v>0</v>
      </c>
      <c r="WXO10" s="239">
        <f t="shared" ref="WXO10" si="8103">WXO9</f>
        <v>0</v>
      </c>
      <c r="WXQ10" s="239">
        <f t="shared" ref="WXQ10" si="8104">WXQ9</f>
        <v>0</v>
      </c>
      <c r="WXS10" s="239">
        <f t="shared" ref="WXS10" si="8105">WXS9</f>
        <v>0</v>
      </c>
      <c r="WXU10" s="239">
        <f t="shared" ref="WXU10" si="8106">WXU9</f>
        <v>0</v>
      </c>
      <c r="WXW10" s="239">
        <f t="shared" ref="WXW10" si="8107">WXW9</f>
        <v>0</v>
      </c>
      <c r="WXY10" s="239">
        <f t="shared" ref="WXY10" si="8108">WXY9</f>
        <v>0</v>
      </c>
      <c r="WYA10" s="239">
        <f t="shared" ref="WYA10" si="8109">WYA9</f>
        <v>0</v>
      </c>
      <c r="WYC10" s="239">
        <f t="shared" ref="WYC10" si="8110">WYC9</f>
        <v>0</v>
      </c>
      <c r="WYE10" s="239">
        <f t="shared" ref="WYE10" si="8111">WYE9</f>
        <v>0</v>
      </c>
      <c r="WYG10" s="239">
        <f t="shared" ref="WYG10" si="8112">WYG9</f>
        <v>0</v>
      </c>
      <c r="WYI10" s="239">
        <f t="shared" ref="WYI10" si="8113">WYI9</f>
        <v>0</v>
      </c>
      <c r="WYK10" s="239">
        <f t="shared" ref="WYK10" si="8114">WYK9</f>
        <v>0</v>
      </c>
      <c r="WYM10" s="239">
        <f t="shared" ref="WYM10" si="8115">WYM9</f>
        <v>0</v>
      </c>
      <c r="WYO10" s="239">
        <f t="shared" ref="WYO10" si="8116">WYO9</f>
        <v>0</v>
      </c>
      <c r="WYQ10" s="239">
        <f t="shared" ref="WYQ10" si="8117">WYQ9</f>
        <v>0</v>
      </c>
      <c r="WYS10" s="239">
        <f t="shared" ref="WYS10" si="8118">WYS9</f>
        <v>0</v>
      </c>
      <c r="WYU10" s="239">
        <f t="shared" ref="WYU10" si="8119">WYU9</f>
        <v>0</v>
      </c>
      <c r="WYW10" s="239">
        <f t="shared" ref="WYW10" si="8120">WYW9</f>
        <v>0</v>
      </c>
      <c r="WYY10" s="239">
        <f t="shared" ref="WYY10" si="8121">WYY9</f>
        <v>0</v>
      </c>
      <c r="WZA10" s="239">
        <f t="shared" ref="WZA10" si="8122">WZA9</f>
        <v>0</v>
      </c>
      <c r="WZC10" s="239">
        <f t="shared" ref="WZC10" si="8123">WZC9</f>
        <v>0</v>
      </c>
      <c r="WZE10" s="239">
        <f t="shared" ref="WZE10" si="8124">WZE9</f>
        <v>0</v>
      </c>
      <c r="WZG10" s="239">
        <f t="shared" ref="WZG10" si="8125">WZG9</f>
        <v>0</v>
      </c>
      <c r="WZI10" s="239">
        <f t="shared" ref="WZI10" si="8126">WZI9</f>
        <v>0</v>
      </c>
      <c r="WZK10" s="239">
        <f t="shared" ref="WZK10" si="8127">WZK9</f>
        <v>0</v>
      </c>
      <c r="WZM10" s="239">
        <f t="shared" ref="WZM10" si="8128">WZM9</f>
        <v>0</v>
      </c>
      <c r="WZO10" s="239">
        <f t="shared" ref="WZO10" si="8129">WZO9</f>
        <v>0</v>
      </c>
      <c r="WZQ10" s="239">
        <f t="shared" ref="WZQ10" si="8130">WZQ9</f>
        <v>0</v>
      </c>
      <c r="WZS10" s="239">
        <f t="shared" ref="WZS10" si="8131">WZS9</f>
        <v>0</v>
      </c>
      <c r="WZU10" s="239">
        <f t="shared" ref="WZU10" si="8132">WZU9</f>
        <v>0</v>
      </c>
      <c r="WZW10" s="239">
        <f t="shared" ref="WZW10" si="8133">WZW9</f>
        <v>0</v>
      </c>
      <c r="WZY10" s="239">
        <f t="shared" ref="WZY10" si="8134">WZY9</f>
        <v>0</v>
      </c>
      <c r="XAA10" s="239">
        <f t="shared" ref="XAA10" si="8135">XAA9</f>
        <v>0</v>
      </c>
      <c r="XAC10" s="239">
        <f t="shared" ref="XAC10" si="8136">XAC9</f>
        <v>0</v>
      </c>
      <c r="XAE10" s="239">
        <f t="shared" ref="XAE10" si="8137">XAE9</f>
        <v>0</v>
      </c>
      <c r="XAG10" s="239">
        <f t="shared" ref="XAG10" si="8138">XAG9</f>
        <v>0</v>
      </c>
      <c r="XAI10" s="239">
        <f t="shared" ref="XAI10" si="8139">XAI9</f>
        <v>0</v>
      </c>
      <c r="XAK10" s="239">
        <f t="shared" ref="XAK10" si="8140">XAK9</f>
        <v>0</v>
      </c>
      <c r="XAM10" s="239">
        <f t="shared" ref="XAM10" si="8141">XAM9</f>
        <v>0</v>
      </c>
      <c r="XAO10" s="239">
        <f t="shared" ref="XAO10" si="8142">XAO9</f>
        <v>0</v>
      </c>
      <c r="XAQ10" s="239">
        <f t="shared" ref="XAQ10" si="8143">XAQ9</f>
        <v>0</v>
      </c>
      <c r="XAS10" s="239">
        <f t="shared" ref="XAS10" si="8144">XAS9</f>
        <v>0</v>
      </c>
      <c r="XAU10" s="239">
        <f t="shared" ref="XAU10" si="8145">XAU9</f>
        <v>0</v>
      </c>
      <c r="XAW10" s="239">
        <f t="shared" ref="XAW10" si="8146">XAW9</f>
        <v>0</v>
      </c>
      <c r="XAY10" s="239">
        <f t="shared" ref="XAY10" si="8147">XAY9</f>
        <v>0</v>
      </c>
      <c r="XBA10" s="239">
        <f t="shared" ref="XBA10" si="8148">XBA9</f>
        <v>0</v>
      </c>
      <c r="XBC10" s="239">
        <f t="shared" ref="XBC10" si="8149">XBC9</f>
        <v>0</v>
      </c>
      <c r="XBE10" s="239">
        <f t="shared" ref="XBE10" si="8150">XBE9</f>
        <v>0</v>
      </c>
      <c r="XBG10" s="239">
        <f t="shared" ref="XBG10" si="8151">XBG9</f>
        <v>0</v>
      </c>
      <c r="XBI10" s="239">
        <f t="shared" ref="XBI10" si="8152">XBI9</f>
        <v>0</v>
      </c>
      <c r="XBK10" s="239">
        <f t="shared" ref="XBK10" si="8153">XBK9</f>
        <v>0</v>
      </c>
      <c r="XBM10" s="239">
        <f t="shared" ref="XBM10" si="8154">XBM9</f>
        <v>0</v>
      </c>
      <c r="XBO10" s="239">
        <f t="shared" ref="XBO10" si="8155">XBO9</f>
        <v>0</v>
      </c>
      <c r="XBQ10" s="239">
        <f t="shared" ref="XBQ10" si="8156">XBQ9</f>
        <v>0</v>
      </c>
      <c r="XBS10" s="239">
        <f t="shared" ref="XBS10" si="8157">XBS9</f>
        <v>0</v>
      </c>
      <c r="XBU10" s="239">
        <f t="shared" ref="XBU10" si="8158">XBU9</f>
        <v>0</v>
      </c>
      <c r="XBW10" s="239">
        <f t="shared" ref="XBW10" si="8159">XBW9</f>
        <v>0</v>
      </c>
      <c r="XBY10" s="239">
        <f t="shared" ref="XBY10" si="8160">XBY9</f>
        <v>0</v>
      </c>
      <c r="XCA10" s="239">
        <f t="shared" ref="XCA10" si="8161">XCA9</f>
        <v>0</v>
      </c>
      <c r="XCC10" s="239">
        <f t="shared" ref="XCC10" si="8162">XCC9</f>
        <v>0</v>
      </c>
      <c r="XCE10" s="239">
        <f t="shared" ref="XCE10" si="8163">XCE9</f>
        <v>0</v>
      </c>
      <c r="XCG10" s="239">
        <f t="shared" ref="XCG10" si="8164">XCG9</f>
        <v>0</v>
      </c>
      <c r="XCI10" s="239">
        <f t="shared" ref="XCI10" si="8165">XCI9</f>
        <v>0</v>
      </c>
      <c r="XCK10" s="239">
        <f t="shared" ref="XCK10" si="8166">XCK9</f>
        <v>0</v>
      </c>
      <c r="XCM10" s="239">
        <f t="shared" ref="XCM10" si="8167">XCM9</f>
        <v>0</v>
      </c>
      <c r="XCO10" s="239">
        <f t="shared" ref="XCO10" si="8168">XCO9</f>
        <v>0</v>
      </c>
      <c r="XCQ10" s="239">
        <f t="shared" ref="XCQ10" si="8169">XCQ9</f>
        <v>0</v>
      </c>
      <c r="XCS10" s="239">
        <f t="shared" ref="XCS10" si="8170">XCS9</f>
        <v>0</v>
      </c>
      <c r="XCU10" s="239">
        <f t="shared" ref="XCU10" si="8171">XCU9</f>
        <v>0</v>
      </c>
      <c r="XCW10" s="239">
        <f t="shared" ref="XCW10" si="8172">XCW9</f>
        <v>0</v>
      </c>
      <c r="XCY10" s="239">
        <f t="shared" ref="XCY10" si="8173">XCY9</f>
        <v>0</v>
      </c>
      <c r="XDA10" s="239">
        <f t="shared" ref="XDA10" si="8174">XDA9</f>
        <v>0</v>
      </c>
      <c r="XDC10" s="239">
        <f t="shared" ref="XDC10" si="8175">XDC9</f>
        <v>0</v>
      </c>
      <c r="XDE10" s="239">
        <f t="shared" ref="XDE10" si="8176">XDE9</f>
        <v>0</v>
      </c>
      <c r="XDG10" s="239">
        <f t="shared" ref="XDG10" si="8177">XDG9</f>
        <v>0</v>
      </c>
      <c r="XDI10" s="239">
        <f t="shared" ref="XDI10" si="8178">XDI9</f>
        <v>0</v>
      </c>
      <c r="XDK10" s="239">
        <f t="shared" ref="XDK10" si="8179">XDK9</f>
        <v>0</v>
      </c>
      <c r="XDM10" s="239">
        <f t="shared" ref="XDM10" si="8180">XDM9</f>
        <v>0</v>
      </c>
      <c r="XDO10" s="239">
        <f t="shared" ref="XDO10" si="8181">XDO9</f>
        <v>0</v>
      </c>
      <c r="XDQ10" s="239">
        <f t="shared" ref="XDQ10" si="8182">XDQ9</f>
        <v>0</v>
      </c>
      <c r="XDS10" s="239">
        <f t="shared" ref="XDS10" si="8183">XDS9</f>
        <v>0</v>
      </c>
      <c r="XDU10" s="239">
        <f t="shared" ref="XDU10" si="8184">XDU9</f>
        <v>0</v>
      </c>
      <c r="XDW10" s="239">
        <f t="shared" ref="XDW10" si="8185">XDW9</f>
        <v>0</v>
      </c>
      <c r="XDY10" s="239">
        <f t="shared" ref="XDY10" si="8186">XDY9</f>
        <v>0</v>
      </c>
      <c r="XEA10" s="239">
        <f t="shared" ref="XEA10" si="8187">XEA9</f>
        <v>0</v>
      </c>
      <c r="XEC10" s="239">
        <f t="shared" ref="XEC10" si="8188">XEC9</f>
        <v>0</v>
      </c>
      <c r="XEE10" s="239">
        <f t="shared" ref="XEE10" si="8189">XEE9</f>
        <v>0</v>
      </c>
      <c r="XEG10" s="239">
        <f t="shared" ref="XEG10" si="8190">XEG9</f>
        <v>0</v>
      </c>
      <c r="XEI10" s="239">
        <f t="shared" ref="XEI10" si="8191">XEI9</f>
        <v>0</v>
      </c>
      <c r="XEK10" s="239">
        <f t="shared" ref="XEK10" si="8192">XEK9</f>
        <v>0</v>
      </c>
      <c r="XEM10" s="239">
        <f t="shared" ref="XEM10" si="8193">XEM9</f>
        <v>0</v>
      </c>
      <c r="XEO10" s="239">
        <f t="shared" ref="XEO10" si="8194">XEO9</f>
        <v>0</v>
      </c>
      <c r="XEQ10" s="239">
        <f t="shared" ref="XEQ10" si="8195">XEQ9</f>
        <v>0</v>
      </c>
      <c r="XES10" s="239">
        <f t="shared" ref="XES10" si="8196">XES9</f>
        <v>0</v>
      </c>
      <c r="XEU10" s="239">
        <f t="shared" ref="XEU10" si="8197">XEU9</f>
        <v>0</v>
      </c>
      <c r="XEW10" s="239">
        <f t="shared" ref="XEW10" si="8198">XEW9</f>
        <v>0</v>
      </c>
      <c r="XEY10" s="239">
        <f t="shared" ref="XEY10" si="8199">XEY9</f>
        <v>0</v>
      </c>
      <c r="XFA10" s="239">
        <f t="shared" ref="XFA10" si="8200">XFA9</f>
        <v>0</v>
      </c>
      <c r="XFC10" s="239">
        <f t="shared" ref="XFC10" si="8201">XFC9</f>
        <v>0</v>
      </c>
    </row>
    <row r="11" spans="1:1023 1025:2047 2049:3071 3073:4095 4097:5119 5121:6143 6145:7167 7169:8191 8193:9215 9217:10239 10241:11263 11265:12287 12289:13311 13313:14335 14337:15359 15361:16383" s="225" customFormat="1" ht="14.25">
      <c r="C11" s="236"/>
      <c r="E11" s="238"/>
      <c r="F11" s="238"/>
      <c r="G11" s="238"/>
      <c r="H11" s="238"/>
      <c r="I11" s="238"/>
      <c r="J11" s="238"/>
      <c r="K11" s="238"/>
      <c r="L11" s="238"/>
      <c r="M11" s="238"/>
      <c r="N11" s="238"/>
      <c r="O11" s="238"/>
      <c r="P11" s="238"/>
      <c r="Q11" s="238"/>
      <c r="R11" s="238"/>
      <c r="S11" s="238"/>
      <c r="T11" s="238"/>
      <c r="U11" s="238"/>
      <c r="V11" s="238"/>
      <c r="W11" s="238"/>
      <c r="X11" s="238"/>
      <c r="Y11" s="238"/>
      <c r="Z11" s="238"/>
      <c r="AA11" s="238"/>
      <c r="AB11" s="238"/>
      <c r="AC11" s="238"/>
      <c r="AD11" s="238"/>
      <c r="AE11" s="238"/>
      <c r="AF11" s="238"/>
      <c r="AG11" s="238"/>
    </row>
    <row r="12" spans="1:1023 1025:2047 2049:3071 3073:4095 4097:5119 5121:6143 6145:7167 7169:8191 8193:9215 9217:10239 10241:11263 11265:12287 12289:13311 13313:14335 14337:15359 15361:16383" s="239" customFormat="1" ht="15">
      <c r="A12" s="239" t="s">
        <v>875</v>
      </c>
      <c r="C12" s="240"/>
      <c r="E12" s="239">
        <f>E6-E10</f>
        <v>23509.200000000001</v>
      </c>
      <c r="G12" s="239">
        <f>G6-G10</f>
        <v>24036.929999999997</v>
      </c>
      <c r="I12" s="239">
        <f>I6-I10</f>
        <v>24575.753249999994</v>
      </c>
      <c r="K12" s="239">
        <f>K6-K10</f>
        <v>25125.873581249998</v>
      </c>
      <c r="M12" s="239">
        <f>M6-M10</f>
        <v>25687.497348281242</v>
      </c>
      <c r="O12" s="239">
        <f>O6-O10</f>
        <v>26260.833401950775</v>
      </c>
      <c r="Q12" s="239">
        <f>Q6-Q10</f>
        <v>26846.093058660728</v>
      </c>
      <c r="S12" s="239">
        <f>S6-S10</f>
        <v>27443.490065546575</v>
      </c>
      <c r="U12" s="239">
        <f>U6-U10</f>
        <v>28053.240561419243</v>
      </c>
      <c r="W12" s="239">
        <f>W6-W10</f>
        <v>28675.563033236918</v>
      </c>
      <c r="Y12" s="239">
        <f>Y6-Y10</f>
        <v>29310.678267872405</v>
      </c>
      <c r="AA12" s="239">
        <f>AA6-AA10</f>
        <v>29958.809298931948</v>
      </c>
      <c r="AC12" s="239">
        <f>AC6-AC10</f>
        <v>30620.181348370676</v>
      </c>
      <c r="AE12" s="239">
        <f>AE6-AE10</f>
        <v>31295.021762639157</v>
      </c>
      <c r="AG12" s="239">
        <f>AG6-AG10</f>
        <v>31983.559943083921</v>
      </c>
    </row>
    <row r="13" spans="1:1023 1025:2047 2049:3071 3073:4095 4097:5119 5121:6143 6145:7167 7169:8191 8193:9215 9217:10239 10241:11263 11265:12287 12289:13311 13313:14335 14337:15359 15361:16383" s="225" customFormat="1" ht="14.25">
      <c r="C13" s="236"/>
      <c r="E13" s="238"/>
      <c r="F13" s="238"/>
      <c r="G13" s="238"/>
      <c r="H13" s="238"/>
      <c r="I13" s="238"/>
      <c r="J13" s="238"/>
      <c r="K13" s="238"/>
      <c r="L13" s="238"/>
      <c r="M13" s="238"/>
      <c r="N13" s="238"/>
      <c r="O13" s="238"/>
      <c r="P13" s="238"/>
      <c r="Q13" s="238"/>
      <c r="R13" s="238"/>
      <c r="S13" s="238"/>
      <c r="T13" s="238"/>
      <c r="U13" s="238"/>
      <c r="V13" s="238"/>
      <c r="W13" s="238"/>
      <c r="X13" s="238"/>
      <c r="Y13" s="238"/>
      <c r="Z13" s="238"/>
      <c r="AA13" s="238"/>
      <c r="AB13" s="238"/>
      <c r="AC13" s="238"/>
      <c r="AD13" s="238"/>
      <c r="AE13" s="238"/>
      <c r="AF13" s="238"/>
      <c r="AG13" s="238"/>
    </row>
    <row r="14" spans="1:1023 1025:2047 2049:3071 3073:4095 4097:5119 5121:6143 6145:7167 7169:8191 8193:9215 9217:10239 10241:11263 11265:12287 12289:13311 13313:14335 14337:15359 15361:16383" s="225" customFormat="1" ht="15">
      <c r="A14" s="234" t="s">
        <v>888</v>
      </c>
      <c r="C14" s="236"/>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1023 1025:2047 2049:3071 3073:4095 4097:5119 5121:6143 6145:7167 7169:8191 8193:9215 9217:10239 10241:11263 11265:12287 12289:13311 13313:14335 14337:15359 15361:16383" s="225" customFormat="1" ht="14.25">
      <c r="A15" s="241"/>
      <c r="B15" s="242"/>
      <c r="C15" s="236"/>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row>
    <row r="16" spans="1:1023 1025:2047 2049:3071 3073:4095 4097:5119 5121:6143 6145:7167 7169:8191 8193:9215 9217:10239 10241:11263 11265:12287 12289:13311 13313:14335 14337:15359 15361:16383" s="225" customFormat="1" ht="14.25">
      <c r="A16" s="241" t="s">
        <v>2718</v>
      </c>
      <c r="B16" s="242"/>
      <c r="C16" s="236"/>
      <c r="E16" s="238">
        <f>MIN(-PMT(Application!W623/12,Application!T623,'Sources and Uses Budget'!D9)*12,E12/1.15)</f>
        <v>20433.168081147745</v>
      </c>
      <c r="F16" s="238"/>
      <c r="G16" s="238">
        <f>$E$16</f>
        <v>20433.168081147745</v>
      </c>
      <c r="H16" s="238"/>
      <c r="I16" s="238">
        <f>$E$16</f>
        <v>20433.168081147745</v>
      </c>
      <c r="J16" s="238"/>
      <c r="K16" s="238">
        <f>$E$16</f>
        <v>20433.168081147745</v>
      </c>
      <c r="L16" s="238"/>
      <c r="M16" s="238">
        <f>$E$16</f>
        <v>20433.168081147745</v>
      </c>
      <c r="N16" s="238"/>
      <c r="O16" s="238">
        <f>$E$16</f>
        <v>20433.168081147745</v>
      </c>
      <c r="P16" s="238"/>
      <c r="Q16" s="238">
        <f>$E$16</f>
        <v>20433.168081147745</v>
      </c>
      <c r="R16" s="238"/>
      <c r="S16" s="238">
        <f>$E$16</f>
        <v>20433.168081147745</v>
      </c>
      <c r="T16" s="238"/>
      <c r="U16" s="238">
        <f>$E$16</f>
        <v>20433.168081147745</v>
      </c>
      <c r="V16" s="238"/>
      <c r="W16" s="238">
        <f>$E$16</f>
        <v>20433.168081147745</v>
      </c>
      <c r="X16" s="238"/>
      <c r="Y16" s="238">
        <f>$E$16</f>
        <v>20433.168081147745</v>
      </c>
      <c r="Z16" s="238"/>
      <c r="AA16" s="238">
        <f>$E$16</f>
        <v>20433.168081147745</v>
      </c>
      <c r="AB16" s="238"/>
      <c r="AC16" s="238">
        <f>$E$16</f>
        <v>20433.168081147745</v>
      </c>
      <c r="AD16" s="238"/>
      <c r="AE16" s="238">
        <f>$E$16</f>
        <v>20433.168081147745</v>
      </c>
      <c r="AF16" s="238"/>
      <c r="AG16" s="238">
        <f>$E$16</f>
        <v>20433.168081147745</v>
      </c>
    </row>
    <row r="17" spans="1:33" s="225" customFormat="1" ht="14.25">
      <c r="A17" s="241"/>
      <c r="B17" s="242"/>
      <c r="C17" s="236"/>
      <c r="E17" s="248"/>
      <c r="F17" s="238"/>
      <c r="G17" s="248"/>
      <c r="H17" s="238"/>
      <c r="I17" s="248"/>
      <c r="J17" s="238"/>
      <c r="K17" s="248"/>
      <c r="L17" s="238"/>
      <c r="M17" s="248"/>
      <c r="N17" s="238"/>
      <c r="O17" s="248"/>
      <c r="P17" s="238"/>
      <c r="Q17" s="248"/>
      <c r="R17" s="238"/>
      <c r="S17" s="248"/>
      <c r="T17" s="238"/>
      <c r="U17" s="248"/>
      <c r="V17" s="238"/>
      <c r="W17" s="248"/>
      <c r="X17" s="238"/>
      <c r="Y17" s="248"/>
      <c r="Z17" s="238"/>
      <c r="AA17" s="248"/>
      <c r="AB17" s="238"/>
      <c r="AC17" s="248"/>
      <c r="AD17" s="238"/>
      <c r="AE17" s="248"/>
      <c r="AF17" s="238"/>
      <c r="AG17" s="248"/>
    </row>
    <row r="18" spans="1:33" s="239" customFormat="1" ht="15">
      <c r="A18" s="239" t="s">
        <v>876</v>
      </c>
      <c r="C18" s="240"/>
      <c r="E18" s="239">
        <f>SUM(E15:E17)</f>
        <v>20433.168081147745</v>
      </c>
      <c r="G18" s="239">
        <f>SUM(G15:G17)</f>
        <v>20433.168081147745</v>
      </c>
      <c r="I18" s="239">
        <f>SUM(I15:I17)</f>
        <v>20433.168081147745</v>
      </c>
      <c r="K18" s="239">
        <f>SUM(K15:K17)</f>
        <v>20433.168081147745</v>
      </c>
      <c r="M18" s="239">
        <f>SUM(M15:M17)</f>
        <v>20433.168081147745</v>
      </c>
      <c r="O18" s="239">
        <f>SUM(O15:O17)</f>
        <v>20433.168081147745</v>
      </c>
      <c r="Q18" s="239">
        <f>SUM(Q15:Q17)</f>
        <v>20433.168081147745</v>
      </c>
      <c r="S18" s="239">
        <f>SUM(S15:S17)</f>
        <v>20433.168081147745</v>
      </c>
      <c r="U18" s="239">
        <f>SUM(U15:U17)</f>
        <v>20433.168081147745</v>
      </c>
      <c r="W18" s="239">
        <f>SUM(W15:W17)</f>
        <v>20433.168081147745</v>
      </c>
      <c r="Y18" s="239">
        <f>SUM(Y15:Y17)</f>
        <v>20433.168081147745</v>
      </c>
      <c r="AA18" s="239">
        <f>SUM(AA15:AA17)</f>
        <v>20433.168081147745</v>
      </c>
      <c r="AC18" s="239">
        <f>SUM(AC15:AC17)</f>
        <v>20433.168081147745</v>
      </c>
      <c r="AE18" s="239">
        <f>SUM(AE15:AE17)</f>
        <v>20433.168081147745</v>
      </c>
      <c r="AG18" s="239">
        <f>SUM(AG15:AG17)</f>
        <v>20433.168081147745</v>
      </c>
    </row>
    <row r="19" spans="1:33" s="225" customFormat="1" ht="14.25">
      <c r="C19" s="236"/>
      <c r="D19" s="238"/>
      <c r="F19" s="238"/>
      <c r="G19" s="238"/>
      <c r="H19" s="238"/>
      <c r="I19" s="238"/>
      <c r="J19" s="238"/>
      <c r="K19" s="238"/>
      <c r="L19" s="238"/>
      <c r="M19" s="238"/>
      <c r="N19" s="238"/>
      <c r="O19" s="238"/>
      <c r="P19" s="238"/>
      <c r="Q19" s="238"/>
      <c r="R19" s="238"/>
      <c r="S19" s="238"/>
      <c r="T19" s="238"/>
      <c r="U19" s="238"/>
      <c r="V19" s="238"/>
      <c r="W19" s="238"/>
      <c r="X19" s="238"/>
      <c r="Y19" s="238"/>
      <c r="Z19" s="238"/>
      <c r="AA19" s="238"/>
      <c r="AB19" s="238"/>
      <c r="AC19" s="238"/>
      <c r="AD19" s="238"/>
      <c r="AE19" s="238"/>
      <c r="AF19" s="238"/>
      <c r="AG19" s="238"/>
    </row>
    <row r="20" spans="1:33" s="239" customFormat="1" ht="15">
      <c r="A20" s="239" t="s">
        <v>877</v>
      </c>
      <c r="C20" s="240"/>
      <c r="E20" s="239">
        <f>E12-E18</f>
        <v>3076.0319188522553</v>
      </c>
      <c r="G20" s="239">
        <f>G12-G18</f>
        <v>3603.7619188522513</v>
      </c>
      <c r="I20" s="239">
        <f>I12-I18</f>
        <v>4142.5851688522489</v>
      </c>
      <c r="K20" s="239">
        <f>K12-K18</f>
        <v>4692.7055001022527</v>
      </c>
      <c r="M20" s="239">
        <f>M12-M18</f>
        <v>5254.3292671334966</v>
      </c>
      <c r="O20" s="239">
        <f>O12-O18</f>
        <v>5827.6653208030293</v>
      </c>
      <c r="Q20" s="239">
        <f>Q12-Q18</f>
        <v>6412.9249775129829</v>
      </c>
      <c r="S20" s="239">
        <f>S12-S18</f>
        <v>7010.32198439883</v>
      </c>
      <c r="U20" s="239">
        <f>U12-U18</f>
        <v>7620.0724802714976</v>
      </c>
      <c r="W20" s="239">
        <f>W12-W18</f>
        <v>8242.3949520891729</v>
      </c>
      <c r="Y20" s="239">
        <f>Y12-Y18</f>
        <v>8877.5101867246594</v>
      </c>
      <c r="AA20" s="239">
        <f>AA12-AA18</f>
        <v>9525.641217784203</v>
      </c>
      <c r="AC20" s="239">
        <f>AC12-AC18</f>
        <v>10187.01326722293</v>
      </c>
      <c r="AE20" s="239">
        <f>AE12-AE18</f>
        <v>10861.853681491411</v>
      </c>
      <c r="AG20" s="239">
        <f>AG12-AG18</f>
        <v>11550.391861936176</v>
      </c>
    </row>
    <row r="21" spans="1:33" s="225" customFormat="1" ht="14.25">
      <c r="C21" s="236"/>
      <c r="E21" s="238"/>
      <c r="F21" s="238"/>
      <c r="G21" s="238"/>
      <c r="H21" s="238"/>
      <c r="I21" s="238"/>
      <c r="J21" s="238"/>
      <c r="K21" s="238"/>
      <c r="L21" s="238"/>
      <c r="M21" s="238"/>
      <c r="N21" s="238"/>
      <c r="O21" s="238"/>
      <c r="P21" s="238"/>
      <c r="Q21" s="238"/>
      <c r="R21" s="238"/>
      <c r="S21" s="238"/>
      <c r="T21" s="238"/>
      <c r="U21" s="238"/>
      <c r="V21" s="238"/>
      <c r="W21" s="238"/>
      <c r="X21" s="238"/>
      <c r="Y21" s="238"/>
      <c r="Z21" s="238"/>
      <c r="AA21" s="238"/>
      <c r="AB21" s="238"/>
      <c r="AC21" s="238"/>
      <c r="AD21" s="238"/>
      <c r="AE21" s="238"/>
      <c r="AF21" s="238"/>
      <c r="AG21" s="238"/>
    </row>
    <row r="22" spans="1:33" s="244" customFormat="1" ht="14.25">
      <c r="A22" s="244" t="s">
        <v>878</v>
      </c>
      <c r="C22" s="245"/>
      <c r="E22" s="244">
        <f>E12/E18</f>
        <v>1.1505411156329837</v>
      </c>
      <c r="G22" s="244">
        <f>G12/G18</f>
        <v>1.1763682413094418</v>
      </c>
      <c r="I22" s="244">
        <f>I12/I18</f>
        <v>1.2027382710503087</v>
      </c>
      <c r="K22" s="244">
        <f>K12/K18</f>
        <v>1.2296611803644821</v>
      </c>
      <c r="M22" s="244">
        <f>M12/M18</f>
        <v>1.2571470682503365</v>
      </c>
      <c r="O22" s="244">
        <f>O12/O18</f>
        <v>1.2852061558765235</v>
      </c>
      <c r="Q22" s="244">
        <f>Q12/Q18</f>
        <v>1.3138487850755625</v>
      </c>
      <c r="S22" s="244">
        <f>S12/S18</f>
        <v>1.343085416640152</v>
      </c>
      <c r="U22" s="244">
        <f>U12/U18</f>
        <v>1.3729266284116757</v>
      </c>
      <c r="W22" s="244">
        <f>W12/W18</f>
        <v>1.4033831131499306</v>
      </c>
      <c r="Y22" s="244">
        <f>Y12/Y18</f>
        <v>1.4344656761726204</v>
      </c>
      <c r="AA22" s="244">
        <f>AA12/AA18</f>
        <v>1.4661852327526659</v>
      </c>
      <c r="AC22" s="244">
        <f>AC12/AC18</f>
        <v>1.4985528052608628</v>
      </c>
      <c r="AE22" s="244">
        <f>AE12/AE18</f>
        <v>1.5315795200408928</v>
      </c>
      <c r="AG22" s="244">
        <f>AG12/AG18</f>
        <v>1.5652766040031214</v>
      </c>
    </row>
    <row r="23" spans="1:33"/>
    <row r="24" spans="1:33">
      <c r="C24" s="998" t="s">
        <v>2723</v>
      </c>
      <c r="E24" s="1260">
        <f>ROUNDUP(-PV(Application!W623/12,Application!T623,'15 Year Pro Forma (2)'!E16)/12,0)</f>
        <v>330140</v>
      </c>
    </row>
    <row r="25" spans="1:33">
      <c r="C25" s="998" t="s">
        <v>2724</v>
      </c>
      <c r="E25" s="1260">
        <f>'Sources and Uses Budget'!D9</f>
        <v>330140</v>
      </c>
    </row>
    <row r="26" spans="1:33" ht="13.5" thickBot="1"/>
    <row r="27" spans="1:33" ht="13.5" thickBot="1">
      <c r="E27" s="1261">
        <f>E24-E25</f>
        <v>0</v>
      </c>
      <c r="G27" s="1260"/>
    </row>
    <row r="28" spans="1:33"/>
    <row r="29" spans="1:33">
      <c r="E29" s="1260"/>
    </row>
    <row r="30" spans="1:33"/>
    <row r="31" spans="1:33"/>
    <row r="32" spans="1:33"/>
    <row r="33"/>
    <row r="34"/>
    <row r="35"/>
    <row r="36"/>
    <row r="37"/>
    <row r="38"/>
    <row r="39"/>
    <row r="40"/>
    <row r="41"/>
    <row r="42"/>
    <row r="44"/>
    <row r="45"/>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sheetData>
  <printOptions verticalCentered="1"/>
  <pageMargins left="0.7" right="0.7" top="0.75" bottom="0.75" header="0.3" footer="0.3"/>
  <pageSetup paperSize="5" scale="48" firstPageNumber="47" orientation="landscape" useFirstPageNumber="1" r:id="rId1"/>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670000</v>
      </c>
      <c r="C5" s="286">
        <f>'Sources and Uses Budget'!$C4</f>
        <v>670000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670000</v>
      </c>
      <c r="C9" s="290">
        <f>SUM(C5:C8)</f>
        <v>670000</v>
      </c>
      <c r="D9" s="290">
        <f t="shared" si="0"/>
        <v>0</v>
      </c>
      <c r="E9" s="288"/>
      <c r="F9" s="287"/>
      <c r="G9" s="384"/>
    </row>
    <row r="10" spans="1:7" s="381" customFormat="1">
      <c r="A10" s="396" t="s">
        <v>604</v>
      </c>
      <c r="B10" s="286">
        <f>'Sources and Uses Budget'!$C9</f>
        <v>32499860</v>
      </c>
      <c r="C10" s="286">
        <f>'Sources and Uses Budget'!$C9</f>
        <v>32499860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32499860</v>
      </c>
      <c r="C12" s="290">
        <f>SUM(C10:C11)</f>
        <v>32499860</v>
      </c>
      <c r="D12" s="290">
        <f t="shared" si="0"/>
        <v>0</v>
      </c>
      <c r="E12" s="288"/>
      <c r="F12" s="287"/>
      <c r="G12" s="384"/>
    </row>
    <row r="13" spans="1:7" s="381" customFormat="1">
      <c r="A13" s="397" t="s">
        <v>85</v>
      </c>
      <c r="B13" s="290">
        <f>SUM(B9+B12)</f>
        <v>33169860</v>
      </c>
      <c r="C13" s="290">
        <f>SUM(C9+C12)</f>
        <v>33169860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5493200</v>
      </c>
      <c r="C19" s="286">
        <f>'Sources and Uses Budget'!$C18</f>
        <v>5493200</v>
      </c>
      <c r="D19" s="290">
        <f t="shared" si="0"/>
        <v>0</v>
      </c>
      <c r="E19" s="288"/>
      <c r="F19" s="287"/>
      <c r="G19" s="384"/>
    </row>
    <row r="20" spans="1:7" s="381" customFormat="1">
      <c r="A20" s="145" t="s">
        <v>610</v>
      </c>
      <c r="B20" s="286">
        <f>'Sources and Uses Budget'!$C19</f>
        <v>332010.89999999997</v>
      </c>
      <c r="C20" s="286">
        <f>'Sources and Uses Budget'!$C19</f>
        <v>332010.89999999997</v>
      </c>
      <c r="D20" s="290">
        <f t="shared" si="0"/>
        <v>0</v>
      </c>
      <c r="E20" s="288"/>
      <c r="F20" s="287"/>
      <c r="G20" s="384"/>
    </row>
    <row r="21" spans="1:7" s="381" customFormat="1">
      <c r="A21" s="145" t="s">
        <v>138</v>
      </c>
      <c r="B21" s="286">
        <f>'Sources and Uses Budget'!$C20</f>
        <v>110670.3</v>
      </c>
      <c r="C21" s="286">
        <f>'Sources and Uses Budget'!$C20</f>
        <v>110670.3</v>
      </c>
      <c r="D21" s="290">
        <f t="shared" si="0"/>
        <v>0</v>
      </c>
      <c r="E21" s="288"/>
      <c r="F21" s="287"/>
      <c r="G21" s="384"/>
    </row>
    <row r="22" spans="1:7" s="381" customFormat="1">
      <c r="A22" s="145" t="s">
        <v>139</v>
      </c>
      <c r="B22" s="286">
        <f>'Sources and Uses Budget'!$C21</f>
        <v>326366.37999999995</v>
      </c>
      <c r="C22" s="286">
        <f>'Sources and Uses Budget'!$C21</f>
        <v>326366.37999999995</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P&amp;P Bond</v>
      </c>
      <c r="B26" s="286">
        <f>'Sources and Uses Budget'!$C25</f>
        <v>138656.37676000001</v>
      </c>
      <c r="C26" s="286">
        <f>'Sources and Uses Budget'!$C25</f>
        <v>138656.37676000001</v>
      </c>
      <c r="D26" s="290">
        <f t="shared" si="0"/>
        <v>0</v>
      </c>
      <c r="E26" s="288"/>
      <c r="F26" s="287"/>
      <c r="G26" s="384"/>
    </row>
    <row r="27" spans="1:7" s="381" customFormat="1">
      <c r="A27" s="1055" t="s">
        <v>134</v>
      </c>
      <c r="B27" s="290">
        <f>SUM(B18:B26)</f>
        <v>6400903.9567600004</v>
      </c>
      <c r="C27" s="290">
        <f>SUM(C18:C26)</f>
        <v>6400903.9567600004</v>
      </c>
      <c r="D27" s="290">
        <f>SUM(D18:D26)</f>
        <v>0</v>
      </c>
      <c r="E27" s="288"/>
      <c r="F27" s="287"/>
      <c r="G27" s="384"/>
    </row>
    <row r="28" spans="1:7" s="381" customFormat="1">
      <c r="A28" s="291" t="s">
        <v>142</v>
      </c>
      <c r="B28" s="286">
        <f>'Sources and Uses Budget'!$C$27</f>
        <v>100000</v>
      </c>
      <c r="C28" s="286">
        <f>'Sources and Uses Budget'!$C$27</f>
        <v>100000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150000</v>
      </c>
      <c r="C41" s="286">
        <f>'Sources and Uses Budget'!$C40</f>
        <v>150000</v>
      </c>
      <c r="D41" s="290">
        <f t="shared" si="0"/>
        <v>0</v>
      </c>
      <c r="E41" s="288"/>
      <c r="F41" s="287"/>
      <c r="G41" s="384"/>
    </row>
    <row r="42" spans="1:7" s="381" customFormat="1">
      <c r="A42" s="289" t="s">
        <v>147</v>
      </c>
      <c r="B42" s="286">
        <f>'Sources and Uses Budget'!$C41</f>
        <v>60000</v>
      </c>
      <c r="C42" s="286">
        <f>'Sources and Uses Budget'!$C41</f>
        <v>60000</v>
      </c>
      <c r="D42" s="290">
        <f t="shared" si="0"/>
        <v>0</v>
      </c>
      <c r="E42" s="288"/>
      <c r="F42" s="287"/>
      <c r="G42" s="384"/>
    </row>
    <row r="43" spans="1:7" s="381" customFormat="1">
      <c r="A43" s="291" t="s">
        <v>148</v>
      </c>
      <c r="B43" s="290">
        <f>SUM(B41:B42)</f>
        <v>210000</v>
      </c>
      <c r="C43" s="290">
        <f>SUM(C41:C42)</f>
        <v>210000</v>
      </c>
      <c r="D43" s="290">
        <f t="shared" si="0"/>
        <v>0</v>
      </c>
      <c r="E43" s="288"/>
      <c r="F43" s="287"/>
      <c r="G43" s="384"/>
    </row>
    <row r="44" spans="1:7" s="381" customFormat="1">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637499.99999999988</v>
      </c>
      <c r="C46" s="286">
        <f>'Sources and Uses Budget'!$C45</f>
        <v>637499.99999999988</v>
      </c>
      <c r="D46" s="290">
        <f t="shared" si="0"/>
        <v>0</v>
      </c>
      <c r="E46" s="288"/>
      <c r="F46" s="287"/>
      <c r="G46" s="384"/>
    </row>
    <row r="47" spans="1:7" s="381" customFormat="1">
      <c r="A47" s="145" t="s">
        <v>152</v>
      </c>
      <c r="B47" s="286">
        <f>'Sources and Uses Budget'!$C46</f>
        <v>0</v>
      </c>
      <c r="C47" s="286">
        <f>'Sources and Uses Budget'!$C46</f>
        <v>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348442.9</v>
      </c>
      <c r="C50" s="286">
        <f>'Sources and Uses Budget'!$C49</f>
        <v>348442.9</v>
      </c>
      <c r="D50" s="290">
        <f t="shared" si="0"/>
        <v>0</v>
      </c>
      <c r="E50" s="288"/>
      <c r="F50" s="287"/>
      <c r="G50" s="384"/>
    </row>
    <row r="51" spans="1:7" s="381" customFormat="1">
      <c r="A51" s="145" t="s">
        <v>157</v>
      </c>
      <c r="B51" s="286">
        <f>'Sources and Uses Budget'!$C50</f>
        <v>350000</v>
      </c>
      <c r="C51" s="286">
        <f>'Sources and Uses Budget'!$C50</f>
        <v>350000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Legal</v>
      </c>
      <c r="B54" s="286">
        <f>'Sources and Uses Budget'!$C53</f>
        <v>38117.5</v>
      </c>
      <c r="C54" s="286">
        <f>'Sources and Uses Budget'!$C53</f>
        <v>38117.5</v>
      </c>
      <c r="D54" s="290">
        <f t="shared" si="0"/>
        <v>0</v>
      </c>
      <c r="E54" s="288"/>
      <c r="F54" s="287"/>
      <c r="G54" s="384"/>
    </row>
    <row r="55" spans="1:7" s="382" customFormat="1">
      <c r="A55" s="291" t="s">
        <v>158</v>
      </c>
      <c r="B55" s="293">
        <f>SUM(B46:B54)</f>
        <v>1374060.4</v>
      </c>
      <c r="C55" s="293">
        <f>SUM(C46:C54)</f>
        <v>1374060.4</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28008.47</v>
      </c>
      <c r="C58" s="286">
        <f>'Sources and Uses Budget'!$C57</f>
        <v>28008.47</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52418.32</v>
      </c>
      <c r="C61" s="286">
        <f>'Sources and Uses Budget'!$C60</f>
        <v>52418.32</v>
      </c>
      <c r="D61" s="290">
        <f t="shared" si="0"/>
        <v>0</v>
      </c>
      <c r="E61" s="288"/>
      <c r="F61" s="287"/>
      <c r="G61" s="384"/>
    </row>
    <row r="62" spans="1:7" s="381" customFormat="1">
      <c r="A62" s="1056" t="str">
        <f>'Sources and Uses Budget'!A61</f>
        <v>Other: Legal</v>
      </c>
      <c r="B62" s="286">
        <f>'Sources and Uses Budget'!$C61</f>
        <v>50000</v>
      </c>
      <c r="C62" s="286">
        <f>'Sources and Uses Budget'!$C61</f>
        <v>50000</v>
      </c>
      <c r="D62" s="290">
        <f t="shared" si="0"/>
        <v>0</v>
      </c>
      <c r="E62" s="288"/>
      <c r="F62" s="287"/>
      <c r="G62" s="384"/>
    </row>
    <row r="63" spans="1:7" s="381" customFormat="1" ht="13.7" customHeight="1">
      <c r="A63" s="291" t="s">
        <v>303</v>
      </c>
      <c r="B63" s="290">
        <f>SUM(B57:B62)</f>
        <v>130426.79000000001</v>
      </c>
      <c r="C63" s="290">
        <f>SUM(C57:C62)</f>
        <v>130426.79000000001</v>
      </c>
      <c r="D63" s="290">
        <f t="shared" si="0"/>
        <v>0</v>
      </c>
      <c r="E63" s="288"/>
      <c r="F63" s="287"/>
      <c r="G63" s="384"/>
    </row>
    <row r="64" spans="1:7" s="381" customFormat="1">
      <c r="A64" s="294" t="s">
        <v>304</v>
      </c>
      <c r="B64" s="290">
        <f>SUM(B9+B12+B14+B15+B17+B26+B28+B39+B43+B44+B55+B63)</f>
        <v>35123003.566759996</v>
      </c>
      <c r="C64" s="290">
        <f>SUM(C9+C12+C14+C15+C17+C26+C28+C39+C43+C44+C55+C63)</f>
        <v>35123003.566759996</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412257</v>
      </c>
      <c r="C66" s="286">
        <f>'Sources and Uses Budget'!$C65</f>
        <v>412257</v>
      </c>
      <c r="D66" s="290">
        <f t="shared" si="0"/>
        <v>0</v>
      </c>
      <c r="E66" s="288"/>
      <c r="F66" s="287"/>
      <c r="G66" s="384"/>
    </row>
    <row r="67" spans="1:7" s="381" customFormat="1" ht="24">
      <c r="A67" s="304" t="s">
        <v>1821</v>
      </c>
      <c r="B67" s="286">
        <f>'Sources and Uses Budget'!$C66</f>
        <v>150000</v>
      </c>
      <c r="C67" s="286">
        <f>'Sources and Uses Budget'!$C66</f>
        <v>150000</v>
      </c>
      <c r="D67" s="290"/>
      <c r="E67" s="288"/>
      <c r="F67" s="287"/>
      <c r="G67" s="384"/>
    </row>
    <row r="68" spans="1:7" s="381" customFormat="1" ht="24">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1825</v>
      </c>
      <c r="B71" s="290">
        <f>SUM(B66:B70)</f>
        <v>562257</v>
      </c>
      <c r="C71" s="290">
        <f>SUM(C66:C70)</f>
        <v>562257</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1040</v>
      </c>
      <c r="B75" s="286">
        <f>'Sources and Uses Budget'!$C74</f>
        <v>18600</v>
      </c>
      <c r="C75" s="286">
        <f>'Sources and Uses Budget'!$C74</f>
        <v>18600</v>
      </c>
      <c r="D75" s="290">
        <f t="shared" si="0"/>
        <v>0</v>
      </c>
      <c r="E75" s="288"/>
      <c r="F75" s="287"/>
      <c r="G75" s="384"/>
    </row>
    <row r="76" spans="1:7" s="381" customFormat="1">
      <c r="A76" s="289" t="s">
        <v>615</v>
      </c>
      <c r="B76" s="286">
        <f>'Sources and Uses Budget'!$C75</f>
        <v>650334</v>
      </c>
      <c r="C76" s="286">
        <f>'Sources and Uses Budget'!$C75</f>
        <v>650334</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668934</v>
      </c>
      <c r="C78" s="290">
        <f>SUM(C73:C77)</f>
        <v>668934</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630256.25800000003</v>
      </c>
      <c r="C80" s="286">
        <f>'Sources and Uses Budget'!$C79</f>
        <v>630256.25800000003</v>
      </c>
      <c r="D80" s="290">
        <f t="shared" si="1"/>
        <v>0</v>
      </c>
      <c r="E80" s="288"/>
      <c r="F80" s="287"/>
      <c r="G80" s="384"/>
    </row>
    <row r="81" spans="1:7" s="381" customFormat="1">
      <c r="A81" s="545" t="s">
        <v>58</v>
      </c>
      <c r="B81" s="286">
        <f>'Sources and Uses Budget'!$C80</f>
        <v>225731</v>
      </c>
      <c r="C81" s="286">
        <f>'Sources and Uses Budget'!$C80</f>
        <v>225731</v>
      </c>
      <c r="D81" s="290">
        <f>C81-B81</f>
        <v>0</v>
      </c>
      <c r="E81" s="288"/>
      <c r="F81" s="287"/>
      <c r="G81" s="384"/>
    </row>
    <row r="82" spans="1:7" s="381" customFormat="1">
      <c r="A82" s="291" t="s">
        <v>1352</v>
      </c>
      <c r="B82" s="290">
        <f>SUM(B80:B81)</f>
        <v>855987.25800000003</v>
      </c>
      <c r="C82" s="290">
        <f>SUM(C80:C81)</f>
        <v>855987.25800000003</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107231.75</v>
      </c>
      <c r="C84" s="286">
        <f>'Sources and Uses Budget'!$C83</f>
        <v>107231.75</v>
      </c>
      <c r="D84" s="290">
        <f t="shared" si="1"/>
        <v>0</v>
      </c>
      <c r="E84" s="288"/>
      <c r="F84" s="287"/>
      <c r="G84" s="384"/>
    </row>
    <row r="85" spans="1:7" s="381" customFormat="1">
      <c r="A85" s="289" t="s">
        <v>791</v>
      </c>
      <c r="B85" s="286">
        <f>'Sources and Uses Budget'!$C84</f>
        <v>3200</v>
      </c>
      <c r="C85" s="286">
        <f>'Sources and Uses Budget'!$C84</f>
        <v>3200</v>
      </c>
      <c r="D85" s="290">
        <f t="shared" si="1"/>
        <v>0</v>
      </c>
      <c r="E85" s="288"/>
      <c r="F85" s="287"/>
      <c r="G85" s="384"/>
    </row>
    <row r="86" spans="1:7" s="381" customFormat="1">
      <c r="A86" s="289" t="s">
        <v>792</v>
      </c>
      <c r="B86" s="286">
        <f>'Sources and Uses Budget'!$C85</f>
        <v>0</v>
      </c>
      <c r="C86" s="286">
        <f>'Sources and Uses Budget'!$C85</f>
        <v>0</v>
      </c>
      <c r="D86" s="290">
        <f t="shared" si="1"/>
        <v>0</v>
      </c>
      <c r="E86" s="288"/>
      <c r="F86" s="287"/>
      <c r="G86" s="384"/>
    </row>
    <row r="87" spans="1:7" s="381" customFormat="1">
      <c r="A87" s="289" t="s">
        <v>793</v>
      </c>
      <c r="B87" s="286">
        <f>'Sources and Uses Budget'!$C86</f>
        <v>65000</v>
      </c>
      <c r="C87" s="286">
        <f>'Sources and Uses Budget'!$C86</f>
        <v>65000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0</v>
      </c>
      <c r="C89" s="286">
        <f>'Sources and Uses Budget'!$C88</f>
        <v>0</v>
      </c>
      <c r="D89" s="290">
        <f t="shared" si="1"/>
        <v>0</v>
      </c>
      <c r="E89" s="288"/>
      <c r="F89" s="287"/>
      <c r="G89" s="384"/>
    </row>
    <row r="90" spans="1:7" s="381" customFormat="1">
      <c r="A90" s="289" t="s">
        <v>796</v>
      </c>
      <c r="B90" s="286">
        <f>'Sources and Uses Budget'!$C89</f>
        <v>40315</v>
      </c>
      <c r="C90" s="286">
        <f>'Sources and Uses Budget'!$C89</f>
        <v>40315</v>
      </c>
      <c r="D90" s="290">
        <f t="shared" si="1"/>
        <v>0</v>
      </c>
      <c r="E90" s="288"/>
      <c r="F90" s="287"/>
      <c r="G90" s="384"/>
    </row>
    <row r="91" spans="1:7" s="381" customFormat="1">
      <c r="A91" s="289" t="s">
        <v>797</v>
      </c>
      <c r="B91" s="286">
        <f>'Sources and Uses Budget'!$C90</f>
        <v>16950</v>
      </c>
      <c r="C91" s="286">
        <f>'Sources and Uses Budget'!$C90</f>
        <v>16950</v>
      </c>
      <c r="D91" s="290">
        <f t="shared" si="1"/>
        <v>0</v>
      </c>
      <c r="E91" s="288"/>
      <c r="F91" s="287"/>
      <c r="G91" s="384"/>
    </row>
    <row r="92" spans="1:7" s="381" customFormat="1">
      <c r="A92" s="289" t="s">
        <v>374</v>
      </c>
      <c r="B92" s="286">
        <f>'Sources and Uses Budget'!$C91</f>
        <v>120000</v>
      </c>
      <c r="C92" s="286">
        <f>'Sources and Uses Budget'!$C91</f>
        <v>120000</v>
      </c>
      <c r="D92" s="290">
        <f t="shared" si="1"/>
        <v>0</v>
      </c>
      <c r="E92" s="288"/>
      <c r="F92" s="287"/>
      <c r="G92" s="384"/>
    </row>
    <row r="93" spans="1:7" s="381" customFormat="1">
      <c r="A93" s="545" t="s">
        <v>1354</v>
      </c>
      <c r="B93" s="286">
        <f>'Sources and Uses Budget'!$C92</f>
        <v>10000</v>
      </c>
      <c r="C93" s="286">
        <f>'Sources and Uses Budget'!$C92</f>
        <v>10000</v>
      </c>
      <c r="D93" s="290">
        <f t="shared" si="1"/>
        <v>0</v>
      </c>
      <c r="E93" s="288"/>
      <c r="F93" s="287"/>
      <c r="G93" s="384"/>
    </row>
    <row r="94" spans="1:7" s="381" customFormat="1">
      <c r="A94" s="292" t="s">
        <v>34</v>
      </c>
      <c r="B94" s="286">
        <f>'Sources and Uses Budget'!$C93</f>
        <v>31450</v>
      </c>
      <c r="C94" s="286">
        <f>'Sources and Uses Budget'!$C93</f>
        <v>31450</v>
      </c>
      <c r="D94" s="290">
        <f t="shared" si="1"/>
        <v>0</v>
      </c>
      <c r="E94" s="288"/>
      <c r="F94" s="287"/>
      <c r="G94" s="384"/>
    </row>
    <row r="95" spans="1:7" s="381" customFormat="1">
      <c r="A95" s="292" t="s">
        <v>34</v>
      </c>
      <c r="B95" s="286">
        <f>'Sources and Uses Budget'!$C94</f>
        <v>18000</v>
      </c>
      <c r="C95" s="286">
        <f>'Sources and Uses Budget'!$C94</f>
        <v>18000</v>
      </c>
      <c r="D95" s="290">
        <f t="shared" si="1"/>
        <v>0</v>
      </c>
      <c r="E95" s="288"/>
      <c r="F95" s="287"/>
      <c r="G95" s="384"/>
    </row>
    <row r="96" spans="1:7" s="381" customFormat="1">
      <c r="A96" s="292" t="s">
        <v>34</v>
      </c>
      <c r="B96" s="286">
        <f>'Sources and Uses Budget'!$C95</f>
        <v>60000</v>
      </c>
      <c r="C96" s="286">
        <f>'Sources and Uses Budget'!$C95</f>
        <v>60000</v>
      </c>
      <c r="D96" s="290">
        <f t="shared" si="1"/>
        <v>0</v>
      </c>
      <c r="E96" s="288"/>
      <c r="F96" s="287"/>
      <c r="G96" s="384"/>
    </row>
    <row r="97" spans="1:7" s="381" customFormat="1">
      <c r="A97" s="291" t="s">
        <v>798</v>
      </c>
      <c r="B97" s="290">
        <f>SUM(B84:B96)</f>
        <v>472146.75</v>
      </c>
      <c r="C97" s="290">
        <f>SUM(C84:C96)</f>
        <v>472146.75</v>
      </c>
      <c r="D97" s="290">
        <f t="shared" si="1"/>
        <v>0</v>
      </c>
      <c r="E97" s="288"/>
      <c r="F97" s="287"/>
      <c r="G97" s="384"/>
    </row>
    <row r="98" spans="1:7" s="381" customFormat="1">
      <c r="A98" s="291" t="s">
        <v>799</v>
      </c>
      <c r="B98" s="290">
        <f>SUM(B64+B71+B78+B82+B97)</f>
        <v>37682328.574759997</v>
      </c>
      <c r="C98" s="290">
        <f>SUM(C64+C71+C78+C82+C97)</f>
        <v>37682328.574759997</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2933065.0572140003</v>
      </c>
      <c r="C100" s="286">
        <f>'Sources and Uses Budget'!$C99</f>
        <v>2933065.0572140003</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2933065.0572140003</v>
      </c>
      <c r="C105" s="290">
        <f>SUM(C100:C104)</f>
        <v>2933065.0572140003</v>
      </c>
      <c r="D105" s="290">
        <f t="shared" si="1"/>
        <v>0</v>
      </c>
      <c r="E105" s="288"/>
      <c r="F105" s="287"/>
      <c r="G105" s="384"/>
    </row>
    <row r="106" spans="1:7" s="381" customFormat="1">
      <c r="A106" s="291" t="s">
        <v>804</v>
      </c>
      <c r="B106" s="293">
        <f>SUM(B98+B105)</f>
        <v>40615393.631973997</v>
      </c>
      <c r="C106" s="293">
        <f>SUM(C98+C105)</f>
        <v>40615393.631973997</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8" t="s">
        <v>1105</v>
      </c>
      <c r="B2" s="1298"/>
      <c r="C2" s="1272"/>
      <c r="D2" s="1272"/>
      <c r="E2" s="1272"/>
      <c r="F2" s="1272"/>
      <c r="G2" s="1272"/>
    </row>
    <row r="3" spans="1:9" s="173" customFormat="1">
      <c r="A3" s="1298" t="s">
        <v>1042</v>
      </c>
      <c r="B3" s="1298"/>
      <c r="C3" s="1272"/>
      <c r="D3" s="1272"/>
      <c r="E3" s="1272"/>
      <c r="F3" s="1272"/>
      <c r="G3" s="1272"/>
      <c r="I3" t="s">
        <v>309</v>
      </c>
    </row>
    <row r="4" spans="1:9">
      <c r="I4" s="3" t="s">
        <v>1106</v>
      </c>
    </row>
    <row r="5" spans="1:9">
      <c r="A5" s="1300" t="s">
        <v>1043</v>
      </c>
      <c r="B5" s="1300"/>
      <c r="C5" s="1272"/>
      <c r="D5" s="1272"/>
      <c r="E5" s="1272"/>
      <c r="F5" s="1272"/>
      <c r="G5" s="1272"/>
      <c r="I5" s="3" t="s">
        <v>1107</v>
      </c>
    </row>
    <row r="6" spans="1:9">
      <c r="A6" s="1300" t="s">
        <v>845</v>
      </c>
      <c r="B6" s="1300"/>
      <c r="C6" s="1272"/>
      <c r="D6" s="1272"/>
      <c r="E6" s="1272"/>
      <c r="F6" s="1272"/>
      <c r="G6" s="1272"/>
      <c r="I6" t="s">
        <v>601</v>
      </c>
    </row>
    <row r="7" spans="1:9" ht="11.85" customHeight="1"/>
    <row r="8" spans="1:9">
      <c r="A8" s="1298" t="s">
        <v>1202</v>
      </c>
      <c r="B8" s="1298"/>
      <c r="C8" s="1299"/>
      <c r="D8" s="1299"/>
      <c r="E8" s="1299"/>
      <c r="F8" s="1299"/>
      <c r="G8" s="1299"/>
    </row>
    <row r="9" spans="1:9">
      <c r="A9" s="1298" t="s">
        <v>1203</v>
      </c>
      <c r="B9" s="1298"/>
      <c r="C9" s="1299"/>
      <c r="D9" s="1299"/>
      <c r="E9" s="1299"/>
      <c r="F9" s="1299"/>
      <c r="G9" s="1299"/>
    </row>
    <row r="10" spans="1:9">
      <c r="A10" s="174"/>
      <c r="B10" s="174"/>
      <c r="C10" s="172"/>
      <c r="D10" s="172"/>
      <c r="E10" s="172"/>
      <c r="F10" s="172"/>
    </row>
    <row r="11" spans="1:9">
      <c r="A11" s="1279" t="s">
        <v>1205</v>
      </c>
      <c r="B11" s="1279"/>
      <c r="C11" s="1279"/>
      <c r="D11" s="1279"/>
      <c r="E11" s="1279"/>
      <c r="F11" s="1279"/>
      <c r="G11" s="1279"/>
    </row>
    <row r="12" spans="1:9">
      <c r="A12" s="172"/>
      <c r="B12" s="172"/>
      <c r="E12" s="2"/>
    </row>
    <row r="13" spans="1:9" ht="13.15" customHeight="1">
      <c r="C13" s="172"/>
      <c r="D13" s="1312" t="s">
        <v>1204</v>
      </c>
      <c r="E13" s="1312"/>
      <c r="F13" s="1312"/>
    </row>
    <row r="14" spans="1:9">
      <c r="C14" s="172"/>
      <c r="D14" s="1312"/>
      <c r="E14" s="1312"/>
      <c r="F14" s="1312"/>
    </row>
    <row r="15" spans="1:9">
      <c r="A15" s="175"/>
      <c r="B15" s="175"/>
      <c r="C15" s="175"/>
      <c r="D15" s="1275" t="s">
        <v>1187</v>
      </c>
      <c r="E15" s="1275"/>
      <c r="F15" s="1275"/>
    </row>
    <row r="16" spans="1:9">
      <c r="A16" s="175"/>
      <c r="B16" s="175"/>
      <c r="C16" s="175"/>
      <c r="D16" s="218"/>
    </row>
    <row r="17" spans="1:6" ht="14.25">
      <c r="A17" s="176"/>
      <c r="B17" s="469" t="s">
        <v>309</v>
      </c>
      <c r="C17" s="175"/>
      <c r="D17" s="1264" t="s">
        <v>1188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9" t="s">
        <v>309</v>
      </c>
      <c r="D21" s="1307" t="s">
        <v>1189</v>
      </c>
      <c r="E21" s="1307"/>
      <c r="F21" s="1307"/>
    </row>
    <row r="22" spans="1:6" ht="14.25">
      <c r="A22" s="176"/>
      <c r="B22" s="176"/>
      <c r="D22" s="35"/>
    </row>
    <row r="23" spans="1:6" ht="14.25">
      <c r="A23" s="176"/>
      <c r="B23" s="469" t="s">
        <v>309</v>
      </c>
      <c r="D23" s="1264" t="s">
        <v>1190</v>
      </c>
      <c r="E23" s="1264"/>
      <c r="F23" s="1264"/>
    </row>
    <row r="24" spans="1:6" ht="14.25">
      <c r="A24" s="176"/>
      <c r="B24" s="176"/>
      <c r="D24" s="1264"/>
      <c r="E24" s="1264"/>
      <c r="F24" s="1264"/>
    </row>
    <row r="25" spans="1:6"/>
    <row r="26" spans="1:6" ht="14.25">
      <c r="A26" s="176"/>
      <c r="B26" s="469" t="s">
        <v>309</v>
      </c>
      <c r="D26" s="1264" t="s">
        <v>1191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9" t="s">
        <v>309</v>
      </c>
      <c r="D32" s="1264" t="s">
        <v>1192</v>
      </c>
      <c r="E32" s="1264"/>
      <c r="F32" s="1264"/>
    </row>
    <row r="33" spans="1:6">
      <c r="D33" s="1264"/>
      <c r="E33" s="1264"/>
      <c r="F33" s="1264"/>
    </row>
    <row r="34" spans="1:6" ht="14.25">
      <c r="A34" s="176"/>
      <c r="B34" s="176"/>
      <c r="D34" s="220"/>
    </row>
    <row r="35" spans="1:6" ht="14.45" customHeight="1">
      <c r="A35" s="176"/>
      <c r="B35" s="469" t="s">
        <v>309</v>
      </c>
      <c r="D35" s="1264" t="s">
        <v>1193</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9" t="s">
        <v>309</v>
      </c>
      <c r="D39" s="1264" t="s">
        <v>1194</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5"/>
      <c r="E44" s="475"/>
      <c r="F44" s="475"/>
    </row>
    <row r="45" spans="1:6" ht="14.25">
      <c r="A45" s="176"/>
      <c r="B45" s="469" t="s">
        <v>309</v>
      </c>
      <c r="D45" s="1264" t="s">
        <v>1195</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9" t="s">
        <v>309</v>
      </c>
      <c r="D50" s="1264" t="s">
        <v>1196</v>
      </c>
      <c r="E50" s="1264"/>
      <c r="F50" s="1264"/>
    </row>
    <row r="51" spans="1:7" ht="14.25">
      <c r="A51" s="176"/>
      <c r="B51" s="176"/>
      <c r="D51" s="1264"/>
      <c r="E51" s="1264"/>
      <c r="F51" s="1264"/>
    </row>
    <row r="52" spans="1:7" ht="14.25">
      <c r="A52" s="176"/>
      <c r="B52" s="176"/>
      <c r="D52" s="1264"/>
      <c r="E52" s="1264"/>
      <c r="F52" s="1264"/>
    </row>
    <row r="53" spans="1:7" ht="14.25">
      <c r="A53" s="176"/>
      <c r="B53" s="176"/>
      <c r="C53" s="386"/>
      <c r="D53" s="3"/>
      <c r="E53" s="3"/>
      <c r="F53" s="3"/>
      <c r="G53" s="3"/>
    </row>
    <row r="54" spans="1:7" ht="14.25">
      <c r="A54" s="176"/>
      <c r="B54" s="469" t="s">
        <v>309</v>
      </c>
      <c r="C54" s="386"/>
      <c r="D54" s="1264" t="s">
        <v>1197</v>
      </c>
      <c r="E54" s="1264"/>
      <c r="F54" s="1264"/>
      <c r="G54" s="3"/>
    </row>
    <row r="55" spans="1:7" ht="14.25">
      <c r="A55" s="176"/>
      <c r="B55" s="176"/>
      <c r="C55" s="386"/>
      <c r="D55" s="1264"/>
      <c r="E55" s="1264"/>
      <c r="F55" s="1264"/>
      <c r="G55" s="3"/>
    </row>
    <row r="56" spans="1:7">
      <c r="D56" s="220"/>
    </row>
    <row r="57" spans="1:7" ht="14.25">
      <c r="A57" s="176"/>
      <c r="B57" s="469" t="s">
        <v>309</v>
      </c>
      <c r="D57" s="1264" t="s">
        <v>1198</v>
      </c>
      <c r="E57" s="1264"/>
      <c r="F57" s="1264"/>
    </row>
    <row r="58" spans="1:7">
      <c r="D58" s="1264"/>
      <c r="E58" s="1264"/>
      <c r="F58" s="1264"/>
    </row>
    <row r="59" spans="1:7">
      <c r="D59" s="1264"/>
      <c r="E59" s="1264"/>
      <c r="F59" s="1264"/>
    </row>
    <row r="60" spans="1:7">
      <c r="D60" s="3"/>
    </row>
    <row r="61" spans="1:7" ht="14.25">
      <c r="A61" s="176"/>
      <c r="B61" s="469" t="s">
        <v>309</v>
      </c>
      <c r="D61" s="1264" t="s">
        <v>1199</v>
      </c>
      <c r="E61" s="1264"/>
      <c r="F61" s="1264"/>
    </row>
    <row r="62" spans="1:7">
      <c r="D62" s="1264"/>
      <c r="E62" s="1264"/>
      <c r="F62" s="1264"/>
    </row>
    <row r="63" spans="1:7"/>
    <row r="64" spans="1:7" ht="14.25">
      <c r="A64" s="176"/>
      <c r="B64" s="469" t="s">
        <v>309</v>
      </c>
      <c r="D64" s="1264" t="s">
        <v>1200</v>
      </c>
      <c r="E64" s="1264"/>
      <c r="F64" s="1264"/>
    </row>
    <row r="65" spans="1:7">
      <c r="D65" s="1264"/>
      <c r="E65" s="1264"/>
      <c r="F65" s="1264"/>
    </row>
    <row r="66" spans="1:7">
      <c r="D66" s="1264"/>
      <c r="E66" s="1264"/>
      <c r="F66" s="1264"/>
    </row>
    <row r="67" spans="1:7">
      <c r="D67"/>
    </row>
    <row r="68" spans="1:7" ht="14.25">
      <c r="A68" s="176"/>
      <c r="B68" s="469" t="s">
        <v>309</v>
      </c>
      <c r="D68" s="1264" t="s">
        <v>1201</v>
      </c>
      <c r="E68" s="1264"/>
      <c r="F68" s="1264"/>
    </row>
    <row r="69" spans="1:7">
      <c r="D69" s="1264"/>
      <c r="E69" s="1264"/>
      <c r="F69" s="1264"/>
    </row>
    <row r="70" spans="1:7" ht="14.25">
      <c r="A70" s="176"/>
      <c r="B70" s="176"/>
      <c r="D70" s="35"/>
    </row>
    <row r="71" spans="1:7">
      <c r="A71" s="1279" t="s">
        <v>1108</v>
      </c>
      <c r="B71" s="1279"/>
      <c r="C71" s="1279"/>
      <c r="D71" s="1279"/>
      <c r="E71" s="1279"/>
      <c r="F71" s="1279"/>
      <c r="G71" s="1279"/>
    </row>
    <row r="72" spans="1:7"/>
    <row r="73" spans="1:7">
      <c r="C73" s="177"/>
      <c r="D73" s="1297" t="s">
        <v>1206</v>
      </c>
      <c r="E73" s="1297"/>
      <c r="F73" s="1297"/>
    </row>
    <row r="74" spans="1:7">
      <c r="A74" s="35"/>
      <c r="B74" s="35"/>
      <c r="D74" s="1264" t="s">
        <v>1233</v>
      </c>
      <c r="E74" s="1264"/>
      <c r="F74" s="1264"/>
    </row>
    <row r="75" spans="1:7">
      <c r="A75" s="35"/>
      <c r="B75" s="35"/>
    </row>
    <row r="76" spans="1:7" ht="14.25">
      <c r="A76" s="176"/>
      <c r="B76" s="469" t="s">
        <v>309</v>
      </c>
      <c r="D76" s="1264" t="s">
        <v>1207</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5"/>
      <c r="E82" s="475"/>
      <c r="F82" s="475"/>
    </row>
    <row r="83" spans="1:6" ht="14.45" customHeight="1">
      <c r="A83" s="176"/>
      <c r="B83" s="469" t="s">
        <v>309</v>
      </c>
      <c r="D83" s="1273" t="s">
        <v>1306</v>
      </c>
      <c r="E83" s="1273"/>
      <c r="F83" s="1273"/>
    </row>
    <row r="84" spans="1:6" ht="14.25">
      <c r="A84" s="176"/>
      <c r="B84" s="176"/>
      <c r="D84" s="1273"/>
      <c r="E84" s="1273"/>
      <c r="F84" s="1273"/>
    </row>
    <row r="85" spans="1:6" ht="14.25">
      <c r="A85" s="176"/>
      <c r="B85" s="176"/>
      <c r="D85" s="1273"/>
      <c r="E85" s="1273"/>
      <c r="F85" s="1273"/>
    </row>
    <row r="86" spans="1:6" ht="14.25">
      <c r="A86" s="176"/>
      <c r="B86" s="176"/>
      <c r="D86" s="1273"/>
      <c r="E86" s="1273"/>
      <c r="F86" s="1273"/>
    </row>
    <row r="87" spans="1:6" ht="14.25">
      <c r="A87" s="176"/>
      <c r="B87" s="176"/>
      <c r="D87" s="1273"/>
      <c r="E87" s="1273"/>
      <c r="F87" s="1273"/>
    </row>
    <row r="88" spans="1:6" ht="14.25">
      <c r="A88" s="176"/>
      <c r="B88" s="176"/>
      <c r="D88" s="1273"/>
      <c r="E88" s="1273"/>
      <c r="F88" s="1273"/>
    </row>
    <row r="89" spans="1:6" ht="14.25">
      <c r="A89" s="176"/>
      <c r="B89" s="176"/>
      <c r="D89" s="1273"/>
      <c r="E89" s="1273"/>
      <c r="F89" s="1273"/>
    </row>
    <row r="90" spans="1:6" ht="14.25">
      <c r="A90" s="176"/>
      <c r="B90" s="176"/>
      <c r="D90" s="1273"/>
      <c r="E90" s="1273"/>
      <c r="F90" s="1273"/>
    </row>
    <row r="91" spans="1:6" ht="14.25">
      <c r="A91" s="176"/>
      <c r="B91" s="176"/>
      <c r="D91" s="1273"/>
      <c r="E91" s="1273"/>
      <c r="F91" s="1273"/>
    </row>
    <row r="92" spans="1:6" ht="14.25">
      <c r="A92" s="176"/>
      <c r="B92" s="176"/>
      <c r="D92" s="1273"/>
      <c r="E92" s="1273"/>
      <c r="F92" s="1273"/>
    </row>
    <row r="93" spans="1:6" ht="14.25">
      <c r="A93" s="176"/>
      <c r="B93" s="176"/>
      <c r="D93" s="1273"/>
      <c r="E93" s="1273"/>
      <c r="F93" s="1273"/>
    </row>
    <row r="94" spans="1:6" ht="14.25">
      <c r="A94" s="176"/>
      <c r="B94" s="176"/>
      <c r="D94" s="1273"/>
      <c r="E94" s="1273"/>
      <c r="F94" s="1273"/>
    </row>
    <row r="95" spans="1:6" ht="14.25">
      <c r="A95" s="176"/>
      <c r="B95" s="176"/>
      <c r="D95" s="1273"/>
      <c r="E95" s="1273"/>
      <c r="F95" s="1273"/>
    </row>
    <row r="96" spans="1:6" ht="14.25">
      <c r="A96" s="176"/>
      <c r="B96" s="176"/>
      <c r="D96" s="1273"/>
      <c r="E96" s="1273"/>
      <c r="F96" s="1273"/>
    </row>
    <row r="97" spans="1:11" ht="14.25">
      <c r="A97" s="176"/>
      <c r="B97" s="469" t="s">
        <v>309</v>
      </c>
      <c r="D97" s="1264" t="s">
        <v>1208</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5"/>
      <c r="E105" s="475"/>
      <c r="F105" s="475"/>
    </row>
    <row r="106" spans="1:11" ht="14.25">
      <c r="A106" s="176"/>
      <c r="B106" s="469" t="s">
        <v>309</v>
      </c>
      <c r="C106" s="179"/>
      <c r="D106" s="1301" t="s">
        <v>1209</v>
      </c>
      <c r="E106" s="1301"/>
      <c r="F106" s="1301"/>
      <c r="G106" s="183"/>
      <c r="H106" s="181"/>
      <c r="I106" s="181"/>
      <c r="J106" s="181"/>
      <c r="K106" s="181"/>
    </row>
    <row r="107" spans="1:11" ht="14.25">
      <c r="A107" s="176"/>
      <c r="B107" s="176"/>
      <c r="C107" s="179"/>
      <c r="D107" s="1301"/>
      <c r="E107" s="1301"/>
      <c r="F107" s="1301"/>
      <c r="G107" s="183"/>
      <c r="H107" s="181"/>
      <c r="I107" s="181"/>
      <c r="J107" s="181"/>
      <c r="K107" s="181"/>
    </row>
    <row r="108" spans="1:11" ht="14.25">
      <c r="A108" s="176"/>
      <c r="B108" s="176"/>
      <c r="C108" s="179"/>
      <c r="D108" s="1301"/>
      <c r="E108" s="1301"/>
      <c r="F108" s="1301"/>
      <c r="G108" s="183"/>
      <c r="H108" s="181"/>
      <c r="I108" s="181"/>
      <c r="J108" s="181"/>
      <c r="K108" s="181"/>
    </row>
    <row r="109" spans="1:11" ht="14.25">
      <c r="A109" s="176"/>
      <c r="B109" s="176"/>
      <c r="C109" s="179"/>
      <c r="D109" s="1301"/>
      <c r="E109" s="1301"/>
      <c r="F109" s="1301"/>
      <c r="G109" s="183"/>
      <c r="H109" s="181"/>
      <c r="I109" s="181"/>
      <c r="J109" s="181"/>
      <c r="K109" s="181"/>
    </row>
    <row r="110" spans="1:11" ht="14.25">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4.25">
      <c r="A114" s="176"/>
      <c r="B114" s="469" t="s">
        <v>309</v>
      </c>
      <c r="C114"/>
      <c r="D114" s="1302" t="s">
        <v>1210</v>
      </c>
      <c r="E114" s="1302"/>
      <c r="F114" s="1302"/>
      <c r="G114"/>
    </row>
    <row r="115" spans="1:7" ht="14.25">
      <c r="A115" s="176"/>
      <c r="B115" s="176"/>
      <c r="C115"/>
      <c r="D115" s="1302"/>
      <c r="E115" s="1302"/>
      <c r="F115" s="1302"/>
      <c r="G115"/>
    </row>
    <row r="116" spans="1:7"/>
    <row r="117" spans="1:7" ht="14.25">
      <c r="A117" s="176"/>
      <c r="B117" s="469" t="s">
        <v>309</v>
      </c>
      <c r="D117" s="1264" t="s">
        <v>1211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9" t="s">
        <v>309</v>
      </c>
      <c r="D123" s="1264" t="s">
        <v>1212</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9" t="s">
        <v>309</v>
      </c>
      <c r="D136" s="1264" t="s">
        <v>1320</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9" t="s">
        <v>309</v>
      </c>
      <c r="C156" s="218"/>
      <c r="D156" s="1273" t="s">
        <v>1213</v>
      </c>
      <c r="E156" s="1273"/>
      <c r="F156" s="1273"/>
      <c r="G156" s="218"/>
    </row>
    <row r="157" spans="1:7" ht="13.7" customHeight="1">
      <c r="A157" s="256"/>
      <c r="B157" s="256"/>
      <c r="C157" s="218"/>
      <c r="D157" s="1273"/>
      <c r="E157" s="1273"/>
      <c r="F157" s="1273"/>
      <c r="G157" s="218"/>
    </row>
    <row r="158" spans="1:7" ht="13.7" customHeight="1">
      <c r="A158" s="256"/>
      <c r="B158" s="256"/>
      <c r="C158" s="218"/>
      <c r="D158" s="218"/>
      <c r="E158" s="218"/>
      <c r="F158" s="218"/>
      <c r="G158" s="218"/>
    </row>
    <row r="159" spans="1:7" ht="13.7" customHeight="1">
      <c r="A159" s="256"/>
      <c r="B159" s="469" t="s">
        <v>309</v>
      </c>
      <c r="C159" s="218"/>
      <c r="D159" s="1273" t="s">
        <v>1214</v>
      </c>
      <c r="E159" s="1273"/>
      <c r="F159" s="1273"/>
      <c r="G159" s="218"/>
    </row>
    <row r="160" spans="1:7" ht="13.7" customHeight="1">
      <c r="A160" s="256"/>
      <c r="B160" s="256"/>
      <c r="C160" s="218"/>
      <c r="D160" s="1273"/>
      <c r="E160" s="1273"/>
      <c r="F160" s="1273"/>
      <c r="G160" s="218"/>
    </row>
    <row r="161" spans="1:7" ht="13.7" customHeight="1">
      <c r="A161" s="256"/>
      <c r="B161" s="256"/>
      <c r="C161" s="218"/>
      <c r="D161" s="1273"/>
      <c r="E161" s="1273"/>
      <c r="F161" s="1273"/>
      <c r="G161" s="218"/>
    </row>
    <row r="162" spans="1:7" ht="13.7" customHeight="1">
      <c r="A162" s="256"/>
      <c r="B162" s="256"/>
      <c r="C162" s="218"/>
      <c r="D162" s="1273"/>
      <c r="E162" s="1273"/>
      <c r="F162" s="1273"/>
      <c r="G162" s="218"/>
    </row>
    <row r="163" spans="1:7" ht="13.7" customHeight="1">
      <c r="D163" s="35"/>
      <c r="E163" s="35"/>
      <c r="F163" s="35"/>
    </row>
    <row r="164" spans="1:7" ht="13.7" customHeight="1">
      <c r="B164" s="469" t="s">
        <v>309</v>
      </c>
      <c r="D164" s="1278" t="s">
        <v>1215</v>
      </c>
      <c r="E164" s="1278"/>
      <c r="F164" s="1278"/>
    </row>
    <row r="165" spans="1:7" ht="13.7" customHeight="1">
      <c r="D165" s="1278"/>
      <c r="E165" s="1278"/>
      <c r="F165" s="1278"/>
    </row>
    <row r="166" spans="1:7" ht="13.7" customHeight="1">
      <c r="D166" s="1278"/>
      <c r="E166" s="1278"/>
      <c r="F166" s="1278"/>
    </row>
    <row r="167" spans="1:7" ht="13.7" customHeight="1">
      <c r="A167" s="13"/>
      <c r="B167" s="13"/>
      <c r="E167" s="35"/>
      <c r="F167" s="35"/>
    </row>
    <row r="168" spans="1:7">
      <c r="A168" s="1279" t="s">
        <v>1109</v>
      </c>
      <c r="B168" s="1279"/>
      <c r="C168" s="1279"/>
      <c r="D168" s="1279"/>
      <c r="E168" s="1279"/>
      <c r="F168" s="1279"/>
      <c r="G168" s="1279"/>
    </row>
    <row r="169" spans="1:7" ht="12" customHeight="1">
      <c r="D169" s="35"/>
      <c r="E169" s="35"/>
      <c r="F169" s="35"/>
    </row>
    <row r="170" spans="1:7">
      <c r="B170" s="1296" t="s">
        <v>450</v>
      </c>
      <c r="C170" s="1296"/>
      <c r="D170" s="1296"/>
      <c r="E170" s="1296"/>
      <c r="F170" s="1296"/>
    </row>
    <row r="171" spans="1:7" ht="12" customHeight="1">
      <c r="A171" s="172"/>
      <c r="B171" s="172"/>
      <c r="C171" s="172"/>
    </row>
    <row r="172" spans="1:7">
      <c r="A172" s="1279" t="s">
        <v>1110</v>
      </c>
      <c r="B172" s="1279"/>
      <c r="C172" s="1279"/>
      <c r="D172" s="1279"/>
      <c r="E172" s="1279"/>
      <c r="F172" s="1279"/>
      <c r="G172" s="1279"/>
    </row>
    <row r="173" spans="1:7" ht="12" customHeight="1">
      <c r="A173" s="2"/>
      <c r="B173" s="2"/>
      <c r="E173" s="2"/>
    </row>
    <row r="174" spans="1:7" ht="13.15" customHeight="1">
      <c r="A174" s="2"/>
      <c r="B174" s="2"/>
      <c r="D174" s="1293" t="s">
        <v>1218</v>
      </c>
      <c r="E174" s="1293"/>
      <c r="F174" s="1293"/>
    </row>
    <row r="175" spans="1:7">
      <c r="A175" s="2"/>
      <c r="B175" s="2"/>
      <c r="D175" s="1293"/>
      <c r="E175" s="1293"/>
      <c r="F175" s="1293"/>
    </row>
    <row r="176" spans="1:7">
      <c r="A176" s="2"/>
      <c r="B176" s="2"/>
      <c r="D176" s="1294" t="s">
        <v>1219</v>
      </c>
      <c r="E176" s="1294"/>
      <c r="F176" s="1294"/>
    </row>
    <row r="177" spans="1:7" ht="12" customHeight="1">
      <c r="A177" s="2"/>
      <c r="B177" s="2"/>
      <c r="E177" s="2"/>
    </row>
    <row r="178" spans="1:7" ht="14.25">
      <c r="A178" s="176"/>
      <c r="B178" s="469" t="s">
        <v>309</v>
      </c>
      <c r="D178" s="1291" t="s">
        <v>1217</v>
      </c>
      <c r="E178" s="1291"/>
      <c r="F178" s="1291"/>
    </row>
    <row r="179" spans="1:7" ht="14.25">
      <c r="A179" s="176"/>
      <c r="B179" s="176"/>
      <c r="D179" s="1291"/>
      <c r="E179" s="1291"/>
      <c r="F179" s="1291"/>
    </row>
    <row r="180" spans="1:7" ht="14.25">
      <c r="A180" s="176"/>
      <c r="B180" s="176"/>
      <c r="D180" s="1291"/>
      <c r="E180" s="1291"/>
      <c r="F180" s="1291"/>
    </row>
    <row r="181" spans="1:7">
      <c r="D181" s="1291"/>
      <c r="E181" s="1291"/>
      <c r="F181" s="1291"/>
    </row>
    <row r="182" spans="1:7">
      <c r="D182" s="220"/>
    </row>
    <row r="183" spans="1:7">
      <c r="D183" s="1295" t="s">
        <v>1126</v>
      </c>
      <c r="E183" s="1295"/>
      <c r="F183" s="1295"/>
    </row>
    <row r="184" spans="1:7">
      <c r="D184" s="1295"/>
      <c r="E184" s="1295"/>
      <c r="F184" s="1295"/>
    </row>
    <row r="185" spans="1:7">
      <c r="D185" s="476"/>
      <c r="E185" s="476"/>
      <c r="F185" s="476"/>
    </row>
    <row r="186" spans="1:7" ht="14.25">
      <c r="A186" s="176"/>
      <c r="B186" s="469" t="s">
        <v>309</v>
      </c>
      <c r="C186" s="386"/>
      <c r="D186" s="1264" t="s">
        <v>1216</v>
      </c>
      <c r="E186" s="1264"/>
      <c r="F186" s="1264"/>
      <c r="G186" s="3"/>
    </row>
    <row r="187" spans="1:7" ht="14.45" customHeight="1">
      <c r="A187" s="176"/>
      <c r="B187"/>
      <c r="C187" s="386"/>
      <c r="D187" s="1264"/>
      <c r="E187" s="1264"/>
      <c r="F187" s="1264"/>
      <c r="G187" s="3"/>
    </row>
    <row r="188" spans="1:7" ht="14.25">
      <c r="A188" s="176"/>
      <c r="B188" s="386"/>
      <c r="C188" s="386"/>
      <c r="D188" s="1264"/>
      <c r="E188" s="1264"/>
      <c r="F188" s="1264"/>
      <c r="G188" s="3"/>
    </row>
    <row r="189" spans="1:7" ht="14.25">
      <c r="A189" s="176"/>
      <c r="B189" s="386"/>
      <c r="C189" s="386"/>
      <c r="D189" s="1264"/>
      <c r="E189" s="1264"/>
      <c r="F189" s="1264"/>
      <c r="G189" s="3"/>
    </row>
    <row r="190" spans="1:7">
      <c r="D190" s="476"/>
      <c r="E190" s="476"/>
      <c r="F190" s="476"/>
    </row>
    <row r="191" spans="1:7">
      <c r="A191" s="1279" t="s">
        <v>1111</v>
      </c>
      <c r="B191" s="1279"/>
      <c r="C191" s="1279"/>
      <c r="D191" s="1279"/>
      <c r="E191" s="1279"/>
      <c r="F191" s="1279"/>
      <c r="G191" s="1279"/>
    </row>
    <row r="192" spans="1:7" ht="12" customHeight="1">
      <c r="D192" s="35"/>
      <c r="E192" s="35"/>
      <c r="F192" s="35"/>
    </row>
    <row r="193" spans="1:6">
      <c r="C193" s="177"/>
      <c r="D193" s="1280" t="s">
        <v>210</v>
      </c>
      <c r="E193" s="1280"/>
      <c r="F193" s="1280"/>
    </row>
    <row r="194" spans="1:6">
      <c r="A194" s="172"/>
      <c r="B194" s="172"/>
      <c r="C194" s="172"/>
      <c r="D194" s="1275" t="s">
        <v>1240</v>
      </c>
      <c r="E194" s="1283"/>
      <c r="F194" s="1283"/>
    </row>
    <row r="195" spans="1:6" ht="12" customHeight="1">
      <c r="A195" s="13"/>
      <c r="B195" s="13"/>
      <c r="C195" s="13"/>
    </row>
    <row r="196" spans="1:6" ht="13.15" customHeight="1">
      <c r="A196" s="13"/>
      <c r="C196" s="13"/>
      <c r="D196" s="1280" t="s">
        <v>556</v>
      </c>
      <c r="E196" s="1280"/>
      <c r="F196" s="1280"/>
    </row>
    <row r="197" spans="1:6" ht="14.25">
      <c r="A197" s="176"/>
      <c r="B197" s="469" t="s">
        <v>309</v>
      </c>
      <c r="D197" s="1264" t="s">
        <v>1234</v>
      </c>
      <c r="E197" s="1264"/>
      <c r="F197" s="1264"/>
    </row>
    <row r="198" spans="1:6" ht="14.25">
      <c r="A198" s="176"/>
      <c r="B198" s="176"/>
      <c r="D198" s="1264"/>
      <c r="E198" s="1264"/>
      <c r="F198" s="1264"/>
    </row>
    <row r="199" spans="1:6"/>
    <row r="200" spans="1:6" ht="14.25">
      <c r="A200" s="176"/>
      <c r="B200" s="469" t="s">
        <v>309</v>
      </c>
      <c r="D200" s="1264" t="s">
        <v>1235</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1236</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9" t="s">
        <v>309</v>
      </c>
      <c r="D210" s="1264" t="s">
        <v>1237</v>
      </c>
      <c r="E210" s="1264"/>
      <c r="F210" s="1264"/>
    </row>
    <row r="211" spans="1:7" ht="14.25">
      <c r="A211" s="176"/>
      <c r="B211" s="176"/>
      <c r="D211" s="1264"/>
      <c r="E211" s="1264"/>
      <c r="F211" s="1264"/>
    </row>
    <row r="212" spans="1:7" ht="14.25">
      <c r="A212" s="176"/>
      <c r="B212" s="176"/>
      <c r="D212" s="1296" t="s">
        <v>927</v>
      </c>
      <c r="E212" s="1296"/>
      <c r="F212" s="1296"/>
    </row>
    <row r="213" spans="1:7" ht="14.25">
      <c r="A213" s="176"/>
      <c r="B213" s="176"/>
      <c r="D213" s="35"/>
      <c r="E213" s="35"/>
      <c r="F213" s="35"/>
    </row>
    <row r="214" spans="1:7" ht="14.45" customHeight="1">
      <c r="A214" s="176"/>
      <c r="B214" s="469" t="s">
        <v>309</v>
      </c>
      <c r="D214" s="1264" t="s">
        <v>1239</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9" t="s">
        <v>309</v>
      </c>
      <c r="D220" s="1264" t="s">
        <v>1238</v>
      </c>
      <c r="E220" s="1264"/>
      <c r="F220" s="1264"/>
    </row>
    <row r="221" spans="1:7" ht="14.25">
      <c r="A221" s="176"/>
      <c r="B221" s="176"/>
      <c r="D221" s="1264"/>
      <c r="E221" s="1264"/>
      <c r="F221" s="1264"/>
    </row>
    <row r="222" spans="1:7">
      <c r="D222" s="19"/>
    </row>
    <row r="223" spans="1:7">
      <c r="A223" s="1279" t="s">
        <v>1112</v>
      </c>
      <c r="B223" s="1279"/>
      <c r="C223" s="1279"/>
      <c r="D223" s="1279"/>
      <c r="E223" s="1279"/>
      <c r="F223" s="1279"/>
      <c r="G223" s="1279"/>
    </row>
    <row r="224" spans="1:7">
      <c r="D224" s="19"/>
    </row>
    <row r="225" spans="1:6">
      <c r="C225" s="177"/>
      <c r="D225" s="1280" t="s">
        <v>1241</v>
      </c>
      <c r="E225" s="1280"/>
      <c r="F225" s="1280"/>
    </row>
    <row r="226" spans="1:6">
      <c r="A226" s="172"/>
      <c r="B226" s="172"/>
      <c r="C226" s="172"/>
      <c r="D226" s="35"/>
      <c r="E226" s="35"/>
      <c r="F226" s="35"/>
    </row>
    <row r="227" spans="1:6">
      <c r="A227" s="175"/>
      <c r="B227" s="175"/>
      <c r="C227" s="175"/>
      <c r="D227" s="1280" t="s">
        <v>271</v>
      </c>
      <c r="E227" s="1280"/>
      <c r="F227" s="1280"/>
    </row>
    <row r="228" spans="1:6" ht="14.25">
      <c r="A228" s="176"/>
      <c r="B228" s="469" t="s">
        <v>309</v>
      </c>
      <c r="D228" s="1282" t="s">
        <v>1242</v>
      </c>
      <c r="E228" s="1282"/>
      <c r="F228" s="1282"/>
    </row>
    <row r="229" spans="1:6" ht="14.25">
      <c r="A229" s="176"/>
      <c r="B229" s="176"/>
      <c r="D229" s="1282"/>
      <c r="E229" s="1282"/>
      <c r="F229" s="1282"/>
    </row>
    <row r="230" spans="1:6">
      <c r="D230" s="35"/>
      <c r="E230" s="35"/>
      <c r="F230" s="35"/>
    </row>
    <row r="231" spans="1:6" ht="14.45" customHeight="1">
      <c r="A231" s="176"/>
      <c r="B231" s="469" t="s">
        <v>309</v>
      </c>
      <c r="D231" s="1264" t="s">
        <v>1243</v>
      </c>
      <c r="E231" s="1264"/>
      <c r="F231" s="1264"/>
    </row>
    <row r="232" spans="1:6">
      <c r="D232" s="1264"/>
      <c r="E232" s="1264"/>
      <c r="F232" s="1264"/>
    </row>
    <row r="233" spans="1:6">
      <c r="D233" s="1283" t="s">
        <v>918</v>
      </c>
      <c r="E233" s="1283"/>
      <c r="F233" s="1283"/>
    </row>
    <row r="234" spans="1:6">
      <c r="D234" s="35"/>
      <c r="E234" s="35"/>
      <c r="F234" s="35"/>
    </row>
    <row r="235" spans="1:6" ht="14.45" customHeight="1">
      <c r="A235" s="176"/>
      <c r="B235" s="469" t="s">
        <v>309</v>
      </c>
      <c r="D235" s="1264" t="s">
        <v>1245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9" t="s">
        <v>309</v>
      </c>
      <c r="D241" s="1264" t="s">
        <v>1244</v>
      </c>
      <c r="E241" s="1264"/>
      <c r="F241" s="1264"/>
    </row>
    <row r="242" spans="1:7">
      <c r="D242" s="1264"/>
      <c r="E242" s="1264"/>
      <c r="F242" s="1264"/>
    </row>
    <row r="243" spans="1:7">
      <c r="D243" s="1264"/>
      <c r="E243" s="1264"/>
      <c r="F243" s="1264"/>
    </row>
    <row r="244" spans="1:7">
      <c r="D244" s="178"/>
      <c r="E244" s="35"/>
      <c r="F244" s="35"/>
    </row>
    <row r="245" spans="1:7">
      <c r="A245" s="1279" t="s">
        <v>1113</v>
      </c>
      <c r="B245" s="1279"/>
      <c r="C245" s="1279"/>
      <c r="D245" s="1279"/>
      <c r="E245" s="1279"/>
      <c r="F245" s="1279"/>
      <c r="G245" s="1279"/>
    </row>
    <row r="246" spans="1:7">
      <c r="D246" s="178"/>
      <c r="E246" s="35"/>
      <c r="F246" s="35"/>
    </row>
    <row r="247" spans="1:7">
      <c r="C247" s="172"/>
      <c r="D247" s="1297" t="s">
        <v>1246</v>
      </c>
      <c r="E247" s="1297"/>
      <c r="F247" s="1297"/>
    </row>
    <row r="248" spans="1:7">
      <c r="C248" s="172"/>
      <c r="D248" s="1297"/>
      <c r="E248" s="1297"/>
      <c r="F248" s="1297"/>
    </row>
    <row r="249" spans="1:7">
      <c r="A249" s="175"/>
      <c r="B249" s="175"/>
      <c r="C249" s="175"/>
      <c r="D249" s="2"/>
      <c r="E249" s="3"/>
      <c r="F249" s="3"/>
    </row>
    <row r="250" spans="1:7">
      <c r="C250" s="175"/>
      <c r="D250" s="1280" t="s">
        <v>211</v>
      </c>
      <c r="E250" s="1280"/>
      <c r="F250" s="1280"/>
    </row>
    <row r="251" spans="1:7" ht="15.75" customHeight="1">
      <c r="A251" s="176"/>
      <c r="B251" s="176"/>
      <c r="D251" s="1286" t="s">
        <v>1247</v>
      </c>
      <c r="E251" s="1286"/>
      <c r="F251" s="1286"/>
    </row>
    <row r="252" spans="1:7">
      <c r="E252" s="35"/>
      <c r="F252" s="35"/>
    </row>
    <row r="253" spans="1:7" ht="14.25">
      <c r="A253" s="176"/>
      <c r="B253" s="469" t="s">
        <v>309</v>
      </c>
      <c r="D253" s="1264" t="s">
        <v>1248</v>
      </c>
      <c r="E253" s="1264"/>
      <c r="F253" s="1264"/>
    </row>
    <row r="254" spans="1:7" ht="14.25">
      <c r="A254" s="176"/>
      <c r="B254" s="176"/>
      <c r="D254" s="1264"/>
      <c r="E254" s="1264"/>
      <c r="F254" s="1264"/>
    </row>
    <row r="255" spans="1:7">
      <c r="D255" s="35"/>
      <c r="E255" s="35"/>
      <c r="F255" s="35"/>
    </row>
    <row r="256" spans="1:7" ht="14.25">
      <c r="A256" s="176"/>
      <c r="B256" s="469" t="s">
        <v>309</v>
      </c>
      <c r="D256" s="1264" t="s">
        <v>1249</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9" t="s">
        <v>309</v>
      </c>
      <c r="D260" s="1264" t="s">
        <v>1250</v>
      </c>
      <c r="E260" s="1264"/>
      <c r="F260" s="1264"/>
    </row>
    <row r="261" spans="1:7" ht="14.25">
      <c r="A261" s="176"/>
      <c r="B261" s="176"/>
      <c r="D261" s="1264"/>
      <c r="E261" s="1264"/>
      <c r="F261" s="1264"/>
    </row>
    <row r="262" spans="1:7">
      <c r="A262" s="13"/>
      <c r="B262" s="13"/>
      <c r="E262" s="35"/>
      <c r="F262" s="35"/>
    </row>
    <row r="263" spans="1:7">
      <c r="A263" s="1279" t="s">
        <v>1114</v>
      </c>
      <c r="B263" s="1279"/>
      <c r="C263" s="1279"/>
      <c r="D263" s="1279"/>
      <c r="E263" s="1279"/>
      <c r="F263" s="1279"/>
      <c r="G263" s="1279"/>
    </row>
    <row r="264" spans="1:7">
      <c r="A264" s="13"/>
      <c r="B264" s="13"/>
      <c r="D264" s="35"/>
      <c r="E264" s="35"/>
      <c r="F264" s="35"/>
    </row>
    <row r="265" spans="1:7">
      <c r="C265" s="13"/>
      <c r="D265" s="1280" t="s">
        <v>691</v>
      </c>
      <c r="E265" s="1280"/>
      <c r="F265" s="1280"/>
    </row>
    <row r="266" spans="1:7">
      <c r="C266" s="13"/>
      <c r="D266" s="1275" t="s">
        <v>1251</v>
      </c>
      <c r="E266" s="1275"/>
      <c r="F266" s="1275"/>
    </row>
    <row r="267" spans="1:7">
      <c r="C267" s="13"/>
      <c r="D267" s="173"/>
    </row>
    <row r="268" spans="1:7">
      <c r="B268" s="469" t="s">
        <v>309</v>
      </c>
      <c r="D268" s="1275" t="s">
        <v>1252</v>
      </c>
      <c r="E268" s="1275"/>
      <c r="F268" s="1275"/>
    </row>
    <row r="269" spans="1:7" ht="14.25">
      <c r="A269" s="176"/>
      <c r="B269" s="176"/>
      <c r="D269" s="342"/>
      <c r="E269" s="343"/>
      <c r="F269" s="343"/>
    </row>
    <row r="270" spans="1:7" ht="13.15" customHeight="1">
      <c r="B270" s="469" t="s">
        <v>309</v>
      </c>
      <c r="D270" s="1284" t="s">
        <v>1253</v>
      </c>
      <c r="E270" s="1284"/>
      <c r="F270" s="1284"/>
    </row>
    <row r="271" spans="1:7" ht="14.25">
      <c r="A271" s="176"/>
      <c r="B271" s="176"/>
      <c r="D271" s="1284"/>
      <c r="E271" s="1284"/>
      <c r="F271" s="1284"/>
    </row>
    <row r="272" spans="1:7" ht="14.25">
      <c r="A272" s="176"/>
      <c r="B272" s="176"/>
      <c r="D272" s="1284"/>
      <c r="E272" s="1284"/>
      <c r="F272" s="1284"/>
    </row>
    <row r="273" spans="1:6" ht="14.25">
      <c r="A273" s="176"/>
      <c r="B273" s="176"/>
      <c r="D273" s="1284"/>
      <c r="E273" s="1284"/>
      <c r="F273" s="1284"/>
    </row>
    <row r="274" spans="1:6" ht="14.25">
      <c r="A274" s="176"/>
      <c r="B274" s="176"/>
      <c r="D274" s="1284"/>
      <c r="E274" s="1284"/>
      <c r="F274" s="1284"/>
    </row>
    <row r="275" spans="1:6" ht="14.25">
      <c r="A275" s="176"/>
      <c r="B275" s="176"/>
      <c r="D275" s="342"/>
      <c r="E275" s="343"/>
      <c r="F275" s="343"/>
    </row>
    <row r="276" spans="1:6" ht="13.15" customHeight="1">
      <c r="B276" s="469" t="s">
        <v>309</v>
      </c>
      <c r="D276" s="1284" t="s">
        <v>1254</v>
      </c>
      <c r="E276" s="1284"/>
      <c r="F276" s="1284"/>
    </row>
    <row r="277" spans="1:6">
      <c r="D277" s="1284"/>
      <c r="E277" s="1284"/>
      <c r="F277" s="1284"/>
    </row>
    <row r="278" spans="1:6" ht="14.25">
      <c r="A278" s="176"/>
      <c r="B278" s="176"/>
      <c r="D278" s="342"/>
      <c r="E278" s="343"/>
      <c r="F278" s="343"/>
    </row>
    <row r="279" spans="1:6">
      <c r="B279" s="469" t="s">
        <v>309</v>
      </c>
      <c r="D279" s="1275" t="s">
        <v>1255</v>
      </c>
      <c r="E279" s="1275"/>
      <c r="F279" s="1275"/>
    </row>
    <row r="280" spans="1:6">
      <c r="E280" s="35"/>
      <c r="F280" s="35"/>
    </row>
    <row r="281" spans="1:6" ht="14.25">
      <c r="A281" s="176"/>
      <c r="B281" s="469" t="s">
        <v>309</v>
      </c>
      <c r="D281" s="1264" t="s">
        <v>1256</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9" t="s">
        <v>309</v>
      </c>
      <c r="D297" s="1264" t="s">
        <v>1257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9" t="s">
        <v>309</v>
      </c>
      <c r="D307" s="1264" t="s">
        <v>1258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5"/>
      <c r="E313" s="475"/>
      <c r="F313" s="475"/>
      <c r="G313"/>
    </row>
    <row r="314" spans="1:7" ht="13.5" thickBot="1">
      <c r="D314" s="1287" t="s">
        <v>1019</v>
      </c>
      <c r="E314" s="1287"/>
      <c r="F314" s="1287"/>
      <c r="G314"/>
    </row>
    <row r="315" spans="1:7" ht="13.5" thickTop="1">
      <c r="D315" s="1288" t="s">
        <v>1259</v>
      </c>
      <c r="E315" s="1288"/>
      <c r="F315" s="1288"/>
      <c r="G315"/>
    </row>
    <row r="316" spans="1:7">
      <c r="A316" s="218"/>
      <c r="B316" s="218"/>
      <c r="C316" s="218"/>
      <c r="D316" s="220"/>
      <c r="E316" s="220"/>
      <c r="F316" s="35"/>
      <c r="G316"/>
    </row>
    <row r="317" spans="1:7" ht="14.25">
      <c r="A317" s="176"/>
      <c r="B317" s="469" t="s">
        <v>309</v>
      </c>
      <c r="C317" s="218"/>
      <c r="D317" s="1277" t="s">
        <v>1260</v>
      </c>
      <c r="E317" s="1277"/>
      <c r="F317" s="1277"/>
      <c r="G317"/>
    </row>
    <row r="318" spans="1:7">
      <c r="A318" s="218"/>
      <c r="B318" s="218"/>
      <c r="C318" s="218"/>
      <c r="D318" s="220"/>
      <c r="E318" s="220"/>
      <c r="F318" s="35"/>
      <c r="G318"/>
    </row>
    <row r="319" spans="1:7">
      <c r="A319" s="218"/>
      <c r="B319" s="469" t="s">
        <v>309</v>
      </c>
      <c r="C319" s="218"/>
      <c r="D319" s="1273" t="s">
        <v>1261</v>
      </c>
      <c r="E319" s="1273"/>
      <c r="F319" s="1273"/>
      <c r="G319"/>
    </row>
    <row r="320" spans="1:7">
      <c r="A320" s="218"/>
      <c r="B320" s="218"/>
      <c r="C320" s="218"/>
      <c r="D320" s="1273"/>
      <c r="E320" s="1273"/>
      <c r="F320" s="1273"/>
      <c r="G320"/>
    </row>
    <row r="321" spans="1:7">
      <c r="A321" s="218"/>
      <c r="B321" s="218"/>
      <c r="C321" s="218"/>
      <c r="D321" s="1273"/>
      <c r="E321" s="1273"/>
      <c r="F321" s="1273"/>
      <c r="G321"/>
    </row>
    <row r="322" spans="1:7">
      <c r="A322" s="218"/>
      <c r="B322" s="218"/>
      <c r="C322" s="218"/>
      <c r="D322" s="1273"/>
      <c r="E322" s="1273"/>
      <c r="F322" s="1273"/>
      <c r="G322"/>
    </row>
    <row r="323" spans="1:7">
      <c r="A323" s="218"/>
      <c r="B323" s="218"/>
      <c r="C323" s="218"/>
      <c r="D323" s="1273"/>
      <c r="E323" s="1273"/>
      <c r="F323" s="1273"/>
      <c r="G323"/>
    </row>
    <row r="324" spans="1:7">
      <c r="A324" s="218"/>
      <c r="B324" s="218"/>
      <c r="C324" s="218"/>
      <c r="D324" s="1273"/>
      <c r="E324" s="1273"/>
      <c r="F324" s="1273"/>
      <c r="G324"/>
    </row>
    <row r="325" spans="1:7">
      <c r="A325" s="218"/>
      <c r="B325" s="218"/>
      <c r="C325" s="218"/>
      <c r="D325" s="1273"/>
      <c r="E325" s="1273"/>
      <c r="F325" s="1273"/>
      <c r="G325"/>
    </row>
    <row r="326" spans="1:7">
      <c r="A326" s="218"/>
      <c r="B326" s="218"/>
      <c r="C326" s="218"/>
      <c r="D326" s="1273"/>
      <c r="E326" s="1273"/>
      <c r="F326" s="1273"/>
      <c r="G326"/>
    </row>
    <row r="327" spans="1:7">
      <c r="A327" s="218"/>
      <c r="B327" s="218"/>
      <c r="C327" s="218"/>
      <c r="D327" s="1273"/>
      <c r="E327" s="1273"/>
      <c r="F327" s="1273"/>
      <c r="G327"/>
    </row>
    <row r="328" spans="1:7">
      <c r="A328" s="218"/>
      <c r="B328" s="218"/>
      <c r="C328" s="218"/>
      <c r="D328" s="1273"/>
      <c r="E328" s="1273"/>
      <c r="F328" s="1273"/>
      <c r="G328"/>
    </row>
    <row r="329" spans="1:7">
      <c r="A329" s="218"/>
      <c r="B329" s="218"/>
      <c r="C329" s="218"/>
      <c r="D329" s="1273"/>
      <c r="E329" s="1273"/>
      <c r="F329" s="1273"/>
      <c r="G329"/>
    </row>
    <row r="330" spans="1:7">
      <c r="A330" s="218"/>
      <c r="B330" s="218"/>
      <c r="C330" s="218"/>
      <c r="D330"/>
      <c r="E330" s="220"/>
      <c r="F330" s="35"/>
      <c r="G330"/>
    </row>
    <row r="331" spans="1:7" ht="14.25">
      <c r="A331" s="176"/>
      <c r="B331" s="469" t="s">
        <v>309</v>
      </c>
      <c r="C331" s="218"/>
      <c r="D331" s="1273" t="s">
        <v>1262</v>
      </c>
      <c r="E331" s="1273"/>
      <c r="F331" s="1273"/>
      <c r="G331"/>
    </row>
    <row r="332" spans="1:7">
      <c r="A332" s="218"/>
      <c r="B332" s="218"/>
      <c r="C332" s="218"/>
      <c r="D332" s="1273"/>
      <c r="E332" s="1273"/>
      <c r="F332" s="1273"/>
      <c r="G332"/>
    </row>
    <row r="333" spans="1:7">
      <c r="A333" s="218"/>
      <c r="B333" s="218"/>
      <c r="C333" s="218"/>
      <c r="D333" s="1273"/>
      <c r="E333" s="1273"/>
      <c r="F333" s="1273"/>
      <c r="G333"/>
    </row>
    <row r="334" spans="1:7">
      <c r="A334" s="218"/>
      <c r="B334" s="218"/>
      <c r="C334" s="218"/>
      <c r="D334" s="1273"/>
      <c r="E334" s="1273"/>
      <c r="F334" s="1273"/>
      <c r="G334"/>
    </row>
    <row r="335" spans="1:7">
      <c r="A335" s="218"/>
      <c r="B335" s="218"/>
      <c r="C335" s="218"/>
      <c r="D335" s="220"/>
      <c r="E335" s="220"/>
      <c r="F335" s="35"/>
      <c r="G335"/>
    </row>
    <row r="336" spans="1:7">
      <c r="A336" s="218"/>
      <c r="B336" s="218"/>
      <c r="C336" s="218"/>
      <c r="D336" s="1273" t="s">
        <v>1263</v>
      </c>
      <c r="E336" s="1273"/>
      <c r="F336" s="1273"/>
      <c r="G336"/>
    </row>
    <row r="337" spans="1:7">
      <c r="A337" s="218"/>
      <c r="B337" s="218"/>
      <c r="C337" s="218"/>
      <c r="D337" s="1273"/>
      <c r="E337" s="1273"/>
      <c r="F337" s="1273"/>
      <c r="G337"/>
    </row>
    <row r="338" spans="1:7">
      <c r="A338" s="218"/>
      <c r="B338" s="218"/>
      <c r="C338" s="218"/>
      <c r="D338" s="1273"/>
      <c r="E338" s="1273"/>
      <c r="F338" s="1273"/>
      <c r="G338"/>
    </row>
    <row r="339" spans="1:7">
      <c r="A339" s="218"/>
      <c r="B339" s="218"/>
      <c r="C339" s="218"/>
      <c r="D339" s="1273"/>
      <c r="E339" s="1273"/>
      <c r="F339" s="1273"/>
      <c r="G339"/>
    </row>
    <row r="340" spans="1:7" ht="18" customHeight="1">
      <c r="A340" s="218"/>
      <c r="B340" s="218"/>
      <c r="C340" s="218"/>
      <c r="D340" s="1273"/>
      <c r="E340" s="1273"/>
      <c r="F340" s="1273"/>
      <c r="G340"/>
    </row>
    <row r="341" spans="1:7">
      <c r="A341" s="218"/>
      <c r="B341" s="218"/>
      <c r="C341" s="218"/>
      <c r="D341" s="1273"/>
      <c r="E341" s="1273"/>
      <c r="F341" s="1273"/>
      <c r="G341"/>
    </row>
    <row r="342" spans="1:7">
      <c r="A342" s="218"/>
      <c r="B342" s="218"/>
      <c r="C342" s="218"/>
      <c r="D342" s="1273"/>
      <c r="E342" s="1273"/>
      <c r="F342" s="1273"/>
      <c r="G342"/>
    </row>
    <row r="343" spans="1:7">
      <c r="A343" s="218"/>
      <c r="B343" s="218"/>
      <c r="C343" s="218"/>
      <c r="D343" s="1273"/>
      <c r="E343" s="1273"/>
      <c r="F343" s="1273"/>
      <c r="G343"/>
    </row>
    <row r="344" spans="1:7" ht="8.25" customHeight="1">
      <c r="A344" s="218"/>
      <c r="B344" s="218"/>
      <c r="C344" s="218"/>
      <c r="D344" s="1273"/>
      <c r="E344" s="1273"/>
      <c r="F344" s="1273"/>
      <c r="G344"/>
    </row>
    <row r="345" spans="1:7" ht="13.15" customHeight="1">
      <c r="A345" s="218"/>
      <c r="B345" s="218"/>
      <c r="C345" s="218"/>
      <c r="D345" s="1273" t="s">
        <v>1264</v>
      </c>
      <c r="E345" s="1273"/>
      <c r="F345" s="1273"/>
      <c r="G345"/>
    </row>
    <row r="346" spans="1:7">
      <c r="A346" s="218"/>
      <c r="B346" s="218"/>
      <c r="C346" s="218"/>
      <c r="D346" s="1273"/>
      <c r="E346" s="1273"/>
      <c r="F346" s="1273"/>
      <c r="G346"/>
    </row>
    <row r="347" spans="1:7">
      <c r="A347" s="218"/>
      <c r="B347" s="218"/>
      <c r="C347" s="218"/>
      <c r="D347" s="1273"/>
      <c r="E347" s="1273"/>
      <c r="F347" s="1273"/>
      <c r="G347"/>
    </row>
    <row r="348" spans="1:7">
      <c r="A348" s="218"/>
      <c r="B348" s="218"/>
      <c r="C348" s="218"/>
      <c r="D348" s="1273"/>
      <c r="E348" s="1273"/>
      <c r="F348" s="1273"/>
      <c r="G348"/>
    </row>
    <row r="349" spans="1:7">
      <c r="A349" s="218"/>
      <c r="B349" s="218"/>
      <c r="C349" s="218"/>
      <c r="D349" s="1273"/>
      <c r="E349" s="1273"/>
      <c r="F349" s="1273"/>
      <c r="G349"/>
    </row>
    <row r="350" spans="1:7">
      <c r="A350" s="218"/>
      <c r="B350" s="218"/>
      <c r="C350" s="218"/>
      <c r="D350" s="1273"/>
      <c r="E350" s="1273"/>
      <c r="F350" s="1273"/>
      <c r="G350"/>
    </row>
    <row r="351" spans="1:7">
      <c r="A351" s="218"/>
      <c r="B351" s="218"/>
      <c r="C351" s="218"/>
      <c r="D351" s="1273"/>
      <c r="E351" s="1273"/>
      <c r="F351" s="1273"/>
      <c r="G351"/>
    </row>
    <row r="352" spans="1:7">
      <c r="A352" s="218"/>
      <c r="B352" s="218"/>
      <c r="C352" s="218"/>
      <c r="D352" s="1273"/>
      <c r="E352" s="1273"/>
      <c r="F352" s="1273"/>
      <c r="G352"/>
    </row>
    <row r="353" spans="1:7">
      <c r="A353" s="218"/>
      <c r="B353" s="218"/>
      <c r="C353" s="218"/>
      <c r="D353" s="1273"/>
      <c r="E353" s="1273"/>
      <c r="F353" s="1273"/>
      <c r="G353"/>
    </row>
    <row r="354" spans="1:7">
      <c r="A354" s="218"/>
      <c r="B354" s="218"/>
      <c r="C354" s="218"/>
      <c r="D354" s="1273"/>
      <c r="E354" s="1273"/>
      <c r="F354" s="1273"/>
      <c r="G354"/>
    </row>
    <row r="355" spans="1:7">
      <c r="A355" s="218"/>
      <c r="B355" s="218"/>
      <c r="C355" s="218"/>
      <c r="D355" s="1273"/>
      <c r="E355" s="1273"/>
      <c r="F355" s="1273"/>
      <c r="G355"/>
    </row>
    <row r="356" spans="1:7">
      <c r="A356" s="218"/>
      <c r="B356" s="218"/>
      <c r="C356" s="218"/>
      <c r="D356" s="1273"/>
      <c r="E356" s="1273"/>
      <c r="F356" s="1273"/>
      <c r="G356"/>
    </row>
    <row r="357" spans="1:7">
      <c r="A357" s="218"/>
      <c r="B357" s="218"/>
      <c r="C357" s="348"/>
      <c r="D357" s="1273"/>
      <c r="E357" s="1273"/>
      <c r="F357" s="1273"/>
      <c r="G357"/>
    </row>
    <row r="358" spans="1:7">
      <c r="A358" s="218"/>
      <c r="B358" s="218"/>
      <c r="C358" s="348"/>
      <c r="D358" s="1273"/>
      <c r="E358" s="1273"/>
      <c r="F358" s="1273"/>
      <c r="G358"/>
    </row>
    <row r="359" spans="1:7">
      <c r="A359" s="218"/>
      <c r="B359" s="218"/>
      <c r="C359" s="218"/>
      <c r="D359" s="1273"/>
      <c r="E359" s="1273"/>
      <c r="F359" s="1273"/>
      <c r="G359"/>
    </row>
    <row r="360" spans="1:7">
      <c r="A360" s="218"/>
      <c r="B360" s="218"/>
      <c r="C360" s="348"/>
      <c r="D360" s="1273"/>
      <c r="E360" s="1273"/>
      <c r="F360" s="1273"/>
      <c r="G360"/>
    </row>
    <row r="361" spans="1:7">
      <c r="A361" s="218"/>
      <c r="B361" s="218"/>
      <c r="C361" s="348"/>
      <c r="D361" s="1273"/>
      <c r="E361" s="1273"/>
      <c r="F361" s="1273"/>
      <c r="G361"/>
    </row>
    <row r="362" spans="1:7">
      <c r="A362" s="218"/>
      <c r="B362" s="218"/>
      <c r="C362" s="348"/>
      <c r="D362" s="1273"/>
      <c r="E362" s="1273"/>
      <c r="F362" s="1273"/>
      <c r="G362"/>
    </row>
    <row r="363" spans="1:7">
      <c r="A363" s="218"/>
      <c r="B363" s="218"/>
      <c r="C363" s="218"/>
      <c r="D363" s="220"/>
      <c r="E363" s="220"/>
      <c r="F363" s="35"/>
      <c r="G363"/>
    </row>
    <row r="364" spans="1:7">
      <c r="A364" s="218"/>
      <c r="B364" s="469" t="s">
        <v>309</v>
      </c>
      <c r="C364" s="218"/>
      <c r="D364" s="1273" t="s">
        <v>1265</v>
      </c>
      <c r="E364" s="1273"/>
      <c r="F364" s="1273"/>
      <c r="G364"/>
    </row>
    <row r="365" spans="1:7">
      <c r="A365" s="218"/>
      <c r="B365" s="218"/>
      <c r="C365" s="218"/>
      <c r="D365" s="1273"/>
      <c r="E365" s="1273"/>
      <c r="F365" s="1273"/>
      <c r="G365"/>
    </row>
    <row r="366" spans="1:7">
      <c r="A366" s="218"/>
      <c r="B366" s="218"/>
      <c r="C366" s="218"/>
      <c r="D366" s="220"/>
      <c r="E366" s="220"/>
      <c r="F366" s="35"/>
      <c r="G366"/>
    </row>
    <row r="367" spans="1:7" ht="14.25">
      <c r="A367" s="176"/>
      <c r="B367" s="469" t="s">
        <v>309</v>
      </c>
      <c r="C367" s="218"/>
      <c r="D367" s="1273" t="s">
        <v>1266</v>
      </c>
      <c r="E367" s="1273"/>
      <c r="F367" s="1273"/>
      <c r="G367"/>
    </row>
    <row r="368" spans="1:7" ht="14.25">
      <c r="A368" s="347"/>
      <c r="B368" s="347"/>
      <c r="C368" s="218"/>
      <c r="D368" s="1273"/>
      <c r="E368" s="1273"/>
      <c r="F368" s="1273"/>
      <c r="G368"/>
    </row>
    <row r="369" spans="1:7" ht="14.25">
      <c r="A369" s="347"/>
      <c r="B369" s="347"/>
      <c r="C369" s="218"/>
      <c r="D369" s="1273"/>
      <c r="E369" s="1273"/>
      <c r="F369" s="1273"/>
      <c r="G369"/>
    </row>
    <row r="370" spans="1:7" ht="14.25">
      <c r="A370" s="347"/>
      <c r="B370" s="347"/>
      <c r="C370" s="218"/>
      <c r="D370" s="1273"/>
      <c r="E370" s="1273"/>
      <c r="F370" s="1273"/>
      <c r="G370"/>
    </row>
    <row r="371" spans="1:7" ht="14.25">
      <c r="A371" s="347"/>
      <c r="B371" s="347"/>
      <c r="C371" s="218"/>
      <c r="D371" s="1273"/>
      <c r="E371" s="1273"/>
      <c r="F371" s="1273"/>
      <c r="G371"/>
    </row>
    <row r="372" spans="1:7">
      <c r="D372" s="35"/>
      <c r="E372" s="35"/>
      <c r="F372" s="35"/>
      <c r="G372"/>
    </row>
    <row r="373" spans="1:7" ht="14.25">
      <c r="A373" s="176"/>
      <c r="B373" s="469" t="s">
        <v>309</v>
      </c>
      <c r="C373" s="179"/>
      <c r="D373" s="1264" t="s">
        <v>1267</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9" t="s">
        <v>309</v>
      </c>
      <c r="C405" s="179"/>
      <c r="D405" s="1275" t="s">
        <v>1268</v>
      </c>
      <c r="E405" s="1275"/>
      <c r="F405" s="1275"/>
    </row>
    <row r="406" spans="1:7">
      <c r="D406" s="1285" t="s">
        <v>1039</v>
      </c>
      <c r="E406" s="1285"/>
      <c r="F406" s="1285"/>
    </row>
    <row r="407" spans="1:7">
      <c r="D407" s="1264" t="s">
        <v>1269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9" t="s">
        <v>309</v>
      </c>
      <c r="C412" s="179"/>
      <c r="D412" s="1264" t="s">
        <v>1270</v>
      </c>
      <c r="E412" s="1264"/>
      <c r="F412" s="1264"/>
      <c r="G412"/>
    </row>
    <row r="413" spans="1:7">
      <c r="D413" s="1264"/>
      <c r="E413" s="1264"/>
      <c r="F413" s="1264"/>
      <c r="G413"/>
    </row>
    <row r="414" spans="1:7">
      <c r="D414" s="1264"/>
      <c r="E414" s="1264"/>
      <c r="F414" s="1264"/>
      <c r="G414"/>
    </row>
    <row r="415" spans="1:7">
      <c r="D415" s="475"/>
      <c r="E415" s="475"/>
      <c r="F415" s="475"/>
      <c r="G415"/>
    </row>
    <row r="416" spans="1:7" ht="14.25">
      <c r="B416" s="469" t="s">
        <v>309</v>
      </c>
      <c r="C416" s="176"/>
      <c r="D416" s="1264" t="s">
        <v>1271</v>
      </c>
      <c r="E416" s="1264"/>
      <c r="F416" s="1264"/>
      <c r="G416"/>
    </row>
    <row r="417" spans="1:7">
      <c r="D417" s="1264"/>
      <c r="E417" s="1264"/>
      <c r="F417" s="1264"/>
      <c r="G417"/>
    </row>
    <row r="418" spans="1:7">
      <c r="D418" s="35"/>
      <c r="E418" s="35"/>
      <c r="F418" s="35"/>
      <c r="G418"/>
    </row>
    <row r="419" spans="1:7" ht="14.25">
      <c r="B419" s="469" t="s">
        <v>309</v>
      </c>
      <c r="C419" s="176"/>
      <c r="D419" s="1264" t="s">
        <v>1272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9" t="s">
        <v>309</v>
      </c>
      <c r="D423" s="1264"/>
      <c r="E423" s="1264"/>
      <c r="F423" s="1264"/>
      <c r="G423"/>
    </row>
    <row r="424" spans="1:7">
      <c r="A424"/>
      <c r="B424"/>
      <c r="C424"/>
      <c r="D424" s="1264"/>
      <c r="E424" s="1264"/>
      <c r="F424" s="1264"/>
      <c r="G424"/>
    </row>
    <row r="425" spans="1:7">
      <c r="A425"/>
      <c r="C425"/>
      <c r="D425" s="1264"/>
      <c r="E425" s="1264"/>
      <c r="F425" s="1264"/>
      <c r="G425"/>
    </row>
    <row r="426" spans="1:7">
      <c r="A426"/>
      <c r="B426" s="469" t="s">
        <v>309</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9" t="s">
        <v>309</v>
      </c>
      <c r="C430"/>
      <c r="D430" s="1264"/>
      <c r="E430" s="1264"/>
      <c r="F430" s="1264"/>
      <c r="G430"/>
    </row>
    <row r="431" spans="1:7">
      <c r="A431"/>
      <c r="B431"/>
      <c r="C431"/>
      <c r="D431" s="1264"/>
      <c r="E431" s="1264"/>
      <c r="F431" s="1264"/>
      <c r="G431"/>
    </row>
    <row r="432" spans="1:7">
      <c r="A432"/>
      <c r="B432" s="469" t="s">
        <v>309</v>
      </c>
      <c r="C432"/>
      <c r="D432" s="1264"/>
      <c r="E432" s="1264"/>
      <c r="F432" s="1264"/>
      <c r="G432"/>
    </row>
    <row r="433" spans="1:7">
      <c r="A433"/>
      <c r="B433"/>
      <c r="C433"/>
      <c r="D433" s="475"/>
      <c r="E433" s="475"/>
      <c r="F433" s="475"/>
      <c r="G433"/>
    </row>
    <row r="434" spans="1:7">
      <c r="A434"/>
      <c r="B434" s="469" t="s">
        <v>309</v>
      </c>
      <c r="C434"/>
      <c r="D434" s="1264" t="s">
        <v>1273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9" t="s">
        <v>309</v>
      </c>
      <c r="D440" s="1275" t="s">
        <v>1274</v>
      </c>
      <c r="E440" s="1275"/>
      <c r="F440" s="1275"/>
    </row>
    <row r="441" spans="1:7">
      <c r="A441" s="35"/>
      <c r="B441" s="35"/>
    </row>
    <row r="442" spans="1:7">
      <c r="A442" s="1279" t="s">
        <v>1115</v>
      </c>
      <c r="B442" s="1279"/>
      <c r="C442" s="1279"/>
      <c r="D442" s="1279"/>
      <c r="E442" s="1279"/>
      <c r="F442" s="1279"/>
      <c r="G442" s="1279"/>
    </row>
    <row r="443" spans="1:7">
      <c r="A443" s="35"/>
      <c r="B443" s="35"/>
    </row>
    <row r="444" spans="1:7">
      <c r="D444" s="1276" t="s">
        <v>912</v>
      </c>
      <c r="E444" s="1276"/>
      <c r="F444" s="1276"/>
    </row>
    <row r="445" spans="1:7" ht="14.25">
      <c r="A445" s="176"/>
      <c r="B445" s="176"/>
      <c r="D445" s="1277" t="s">
        <v>1275</v>
      </c>
      <c r="E445" s="1277"/>
      <c r="F445" s="1277"/>
    </row>
    <row r="446" spans="1:7" ht="14.25">
      <c r="A446" s="176"/>
      <c r="B446" s="176"/>
      <c r="D446" s="482"/>
      <c r="E446" s="3"/>
      <c r="F446" s="3"/>
    </row>
    <row r="447" spans="1:7" ht="14.25">
      <c r="A447" s="176"/>
      <c r="B447" s="469" t="s">
        <v>309</v>
      </c>
      <c r="D447" s="1273" t="s">
        <v>1276</v>
      </c>
      <c r="E447" s="1273"/>
      <c r="F447" s="1273"/>
    </row>
    <row r="448" spans="1:7" ht="14.25">
      <c r="A448" s="176"/>
      <c r="B448" s="176"/>
      <c r="D448" s="1273"/>
      <c r="E448" s="1273"/>
      <c r="F448" s="1273"/>
    </row>
    <row r="449" spans="1:7" ht="14.25">
      <c r="A449" s="176"/>
      <c r="B449" s="176"/>
      <c r="D449" s="118"/>
      <c r="E449" s="3"/>
      <c r="F449" s="3"/>
    </row>
    <row r="450" spans="1:7">
      <c r="B450" s="469" t="s">
        <v>309</v>
      </c>
      <c r="D450" s="1278" t="s">
        <v>1277</v>
      </c>
      <c r="E450" s="1278"/>
      <c r="F450" s="1278"/>
    </row>
    <row r="451" spans="1:7" ht="14.25">
      <c r="A451" s="176"/>
      <c r="D451" s="1278"/>
      <c r="E451" s="1278"/>
      <c r="F451" s="1278"/>
    </row>
    <row r="452" spans="1:7" ht="14.25">
      <c r="A452" s="176"/>
      <c r="B452" s="176"/>
      <c r="D452" s="1278"/>
      <c r="E452" s="1278"/>
      <c r="F452" s="1278"/>
    </row>
    <row r="453" spans="1:7" ht="14.25">
      <c r="A453" s="176"/>
      <c r="B453" s="176"/>
      <c r="D453" s="1278"/>
      <c r="E453" s="1278"/>
      <c r="F453" s="1278"/>
    </row>
    <row r="454" spans="1:7">
      <c r="D454" s="3"/>
      <c r="E454" s="3"/>
      <c r="F454" s="3"/>
      <c r="G454"/>
    </row>
    <row r="455" spans="1:7" ht="14.25">
      <c r="A455" s="176"/>
      <c r="B455" s="469" t="s">
        <v>309</v>
      </c>
      <c r="D455" s="1264" t="s">
        <v>1278</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9" t="s">
        <v>309</v>
      </c>
      <c r="D459" s="1275" t="s">
        <v>1279</v>
      </c>
      <c r="E459" s="1275"/>
      <c r="F459" s="1275"/>
      <c r="G459"/>
    </row>
    <row r="460" spans="1:7" ht="14.25">
      <c r="A460" s="176"/>
      <c r="B460" s="176"/>
      <c r="D460" s="118"/>
      <c r="E460" s="3"/>
      <c r="F460" s="3"/>
      <c r="G460"/>
    </row>
    <row r="461" spans="1:7" ht="14.25">
      <c r="A461" s="176"/>
      <c r="B461" s="469" t="s">
        <v>309</v>
      </c>
      <c r="D461" s="1264" t="s">
        <v>1280</v>
      </c>
      <c r="E461" s="1264"/>
      <c r="F461" s="1264"/>
      <c r="G461"/>
    </row>
    <row r="462" spans="1:7" ht="14.25">
      <c r="A462" s="176"/>
      <c r="D462" s="1264"/>
      <c r="E462" s="1264"/>
      <c r="F462" s="1264"/>
      <c r="G462"/>
    </row>
    <row r="463" spans="1:7">
      <c r="A463" s="13"/>
      <c r="B463" s="13"/>
      <c r="D463" s="482"/>
      <c r="E463" s="3"/>
      <c r="F463" s="3"/>
      <c r="G463"/>
    </row>
    <row r="464" spans="1:7">
      <c r="A464" s="13"/>
      <c r="B464" s="469" t="s">
        <v>309</v>
      </c>
      <c r="D464" s="1275" t="s">
        <v>1281</v>
      </c>
      <c r="E464" s="1275"/>
      <c r="F464" s="1275"/>
      <c r="G464"/>
    </row>
    <row r="465" spans="1:7" ht="14.25">
      <c r="A465" s="176"/>
      <c r="B465" s="176"/>
      <c r="D465" s="35"/>
    </row>
    <row r="466" spans="1:7">
      <c r="A466" s="1279" t="s">
        <v>1116</v>
      </c>
      <c r="B466" s="1279"/>
      <c r="C466" s="1279"/>
      <c r="D466" s="1279"/>
      <c r="E466" s="1279"/>
      <c r="F466" s="1279"/>
      <c r="G466" s="1279"/>
    </row>
    <row r="467" spans="1:7" ht="12" customHeight="1">
      <c r="A467" s="176"/>
      <c r="B467" s="176"/>
      <c r="D467" s="35"/>
    </row>
    <row r="468" spans="1:7">
      <c r="C468" s="172"/>
      <c r="D468" s="1280" t="s">
        <v>817</v>
      </c>
      <c r="E468" s="1280"/>
      <c r="F468" s="1280"/>
    </row>
    <row r="469" spans="1:7" ht="13.15" customHeight="1">
      <c r="A469" s="175"/>
      <c r="B469" s="175"/>
      <c r="C469" s="175"/>
      <c r="D469" s="1281" t="s">
        <v>1159</v>
      </c>
      <c r="E469" s="1281"/>
      <c r="F469" s="1281"/>
    </row>
    <row r="470" spans="1:7">
      <c r="A470" s="175"/>
      <c r="B470" s="175"/>
      <c r="C470" s="175"/>
      <c r="D470" s="1281"/>
      <c r="E470" s="1281"/>
      <c r="F470" s="1281"/>
    </row>
    <row r="471" spans="1:7">
      <c r="A471" s="175"/>
      <c r="B471" s="175"/>
      <c r="C471" s="175"/>
      <c r="D471" s="1281"/>
      <c r="E471" s="1281"/>
      <c r="F471" s="1281"/>
    </row>
    <row r="472" spans="1:7">
      <c r="A472" s="175"/>
      <c r="B472" s="175"/>
      <c r="C472" s="175"/>
      <c r="D472" s="1281"/>
      <c r="E472" s="1281"/>
      <c r="F472" s="1281"/>
    </row>
    <row r="473" spans="1:7">
      <c r="A473" s="175"/>
      <c r="B473" s="175"/>
      <c r="C473" s="175"/>
      <c r="D473" s="1281"/>
      <c r="E473" s="1281"/>
      <c r="F473" s="1281"/>
    </row>
    <row r="474" spans="1:7">
      <c r="A474" s="175"/>
      <c r="B474" s="175"/>
      <c r="C474" s="175"/>
      <c r="D474" s="326"/>
      <c r="F474" s="35"/>
    </row>
    <row r="475" spans="1:7" ht="14.45" customHeight="1">
      <c r="A475" s="176"/>
      <c r="B475" s="469" t="s">
        <v>309</v>
      </c>
      <c r="C475" s="175"/>
      <c r="D475" s="1295" t="s">
        <v>1150</v>
      </c>
      <c r="E475" s="1295"/>
      <c r="F475" s="1295"/>
    </row>
    <row r="476" spans="1:7">
      <c r="A476" s="175"/>
      <c r="B476" s="175"/>
      <c r="C476" s="175"/>
      <c r="D476" s="1295"/>
      <c r="E476" s="1295"/>
      <c r="F476" s="1295"/>
    </row>
    <row r="477" spans="1:7">
      <c r="A477" s="175"/>
      <c r="B477" s="175"/>
      <c r="C477" s="175"/>
      <c r="D477" s="1295"/>
      <c r="E477" s="1295"/>
      <c r="F477" s="1295"/>
    </row>
    <row r="478" spans="1:7">
      <c r="A478" s="175"/>
      <c r="B478" s="175"/>
      <c r="C478" s="175"/>
      <c r="D478" s="1295"/>
      <c r="E478" s="1295"/>
      <c r="F478" s="1295"/>
    </row>
    <row r="479" spans="1:7">
      <c r="A479" s="175"/>
      <c r="B479" s="175"/>
      <c r="C479" s="175"/>
      <c r="D479" s="1295"/>
      <c r="E479" s="1295"/>
      <c r="F479" s="1295"/>
    </row>
    <row r="480" spans="1:7">
      <c r="A480" s="175"/>
      <c r="B480" s="175"/>
      <c r="C480" s="175"/>
      <c r="D480" s="220"/>
      <c r="F480" s="35"/>
    </row>
    <row r="481" spans="1:6" ht="14.45" customHeight="1">
      <c r="A481" s="176"/>
      <c r="B481" s="469" t="s">
        <v>309</v>
      </c>
      <c r="C481" s="175"/>
      <c r="D481" s="1295" t="s">
        <v>1153</v>
      </c>
      <c r="E481" s="1295"/>
      <c r="F481" s="1295"/>
    </row>
    <row r="482" spans="1:6">
      <c r="A482" s="175"/>
      <c r="B482" s="175"/>
      <c r="C482" s="175"/>
      <c r="D482" s="1295"/>
      <c r="E482" s="1295"/>
      <c r="F482" s="1295"/>
    </row>
    <row r="483" spans="1:6">
      <c r="A483" s="175"/>
      <c r="B483" s="175"/>
      <c r="C483" s="175"/>
      <c r="D483" s="1295"/>
      <c r="E483" s="1295"/>
      <c r="F483" s="1295"/>
    </row>
    <row r="484" spans="1:6">
      <c r="A484" s="175"/>
      <c r="B484" s="175"/>
      <c r="C484" s="175"/>
      <c r="D484" s="1295"/>
      <c r="E484" s="1295"/>
      <c r="F484" s="1295"/>
    </row>
    <row r="485" spans="1:6" ht="9.9499999999999993" customHeight="1">
      <c r="A485" s="175"/>
      <c r="B485" s="175"/>
      <c r="C485" s="175"/>
      <c r="D485" s="220"/>
      <c r="F485" s="35"/>
    </row>
    <row r="486" spans="1:6" ht="14.45" customHeight="1">
      <c r="A486" s="176"/>
      <c r="B486" s="469" t="s">
        <v>309</v>
      </c>
      <c r="C486" s="175"/>
      <c r="D486" s="1295" t="s">
        <v>1151</v>
      </c>
      <c r="E486" s="1295"/>
      <c r="F486" s="1295"/>
    </row>
    <row r="487" spans="1:6">
      <c r="A487" s="175"/>
      <c r="B487" s="175"/>
      <c r="C487" s="175"/>
      <c r="D487" s="1295"/>
      <c r="E487" s="1295"/>
      <c r="F487" s="1295"/>
    </row>
    <row r="488" spans="1:6">
      <c r="A488" s="175"/>
      <c r="B488" s="175"/>
      <c r="C488" s="175"/>
      <c r="D488" s="1295"/>
      <c r="E488" s="1295"/>
      <c r="F488" s="1295"/>
    </row>
    <row r="489" spans="1:6">
      <c r="A489" s="175"/>
      <c r="B489" s="175"/>
      <c r="C489" s="175"/>
      <c r="D489" s="476"/>
      <c r="E489" s="476"/>
      <c r="F489" s="476"/>
    </row>
    <row r="490" spans="1:6" ht="14.45" customHeight="1">
      <c r="A490" s="176"/>
      <c r="B490" s="469" t="s">
        <v>309</v>
      </c>
      <c r="C490" s="175"/>
      <c r="D490" s="1295" t="s">
        <v>1152</v>
      </c>
      <c r="E490" s="1295"/>
      <c r="F490" s="1295"/>
    </row>
    <row r="491" spans="1:6">
      <c r="A491" s="175"/>
      <c r="B491" s="175"/>
      <c r="C491" s="175"/>
      <c r="D491" s="1295"/>
      <c r="E491" s="1295"/>
      <c r="F491" s="1295"/>
    </row>
    <row r="492" spans="1:6">
      <c r="A492" s="175"/>
      <c r="B492" s="175"/>
      <c r="C492" s="175"/>
      <c r="D492" s="1295"/>
      <c r="E492" s="1295"/>
      <c r="F492" s="1295"/>
    </row>
    <row r="493" spans="1:6">
      <c r="A493" s="175"/>
      <c r="B493" s="175"/>
      <c r="C493" s="175"/>
      <c r="D493" s="1295"/>
      <c r="E493" s="1295"/>
      <c r="F493" s="1295"/>
    </row>
    <row r="494" spans="1:6">
      <c r="A494" s="175"/>
      <c r="B494" s="175"/>
      <c r="C494" s="175"/>
      <c r="D494" s="1295"/>
      <c r="E494" s="1295"/>
      <c r="F494" s="1295"/>
    </row>
    <row r="495" spans="1:6">
      <c r="A495" s="175"/>
      <c r="B495" s="175"/>
      <c r="C495" s="175"/>
      <c r="D495" s="1295"/>
      <c r="E495" s="1295"/>
      <c r="F495" s="1295"/>
    </row>
    <row r="496" spans="1:6">
      <c r="A496" s="175"/>
      <c r="B496" s="175"/>
      <c r="C496" s="175"/>
      <c r="D496" s="1295"/>
      <c r="E496" s="1295"/>
      <c r="F496" s="1295"/>
    </row>
    <row r="497" spans="1:7">
      <c r="A497" s="175"/>
      <c r="B497" s="175"/>
      <c r="C497" s="175"/>
      <c r="D497" s="1295"/>
      <c r="E497" s="1295"/>
      <c r="F497" s="1295"/>
    </row>
    <row r="498" spans="1:7">
      <c r="A498" s="175"/>
      <c r="B498" s="175"/>
      <c r="C498" s="175"/>
      <c r="D498" s="1295"/>
      <c r="E498" s="1295"/>
      <c r="F498" s="1295"/>
    </row>
    <row r="499" spans="1:7">
      <c r="A499" s="175"/>
      <c r="B499" s="175"/>
      <c r="C499" s="175"/>
      <c r="D499" s="220"/>
      <c r="F499" s="35"/>
    </row>
    <row r="500" spans="1:7" ht="13.15" customHeight="1">
      <c r="A500" s="175"/>
      <c r="B500" s="469" t="s">
        <v>309</v>
      </c>
      <c r="C500" s="175"/>
      <c r="D500" s="1273" t="s">
        <v>1296</v>
      </c>
      <c r="E500" s="1273"/>
      <c r="F500" s="1273"/>
    </row>
    <row r="501" spans="1:7">
      <c r="A501" s="175"/>
      <c r="B501" s="175"/>
      <c r="C501" s="175"/>
      <c r="D501" s="1273"/>
      <c r="E501" s="1273"/>
      <c r="F501" s="1273"/>
    </row>
    <row r="502" spans="1:7">
      <c r="A502" s="175"/>
      <c r="B502" s="175"/>
      <c r="C502" s="175"/>
      <c r="D502" s="1273"/>
      <c r="E502" s="1273"/>
      <c r="F502" s="1273"/>
    </row>
    <row r="503" spans="1:7">
      <c r="A503" s="175"/>
      <c r="B503" s="175"/>
      <c r="C503" s="175"/>
      <c r="D503" s="1273"/>
      <c r="E503" s="1273"/>
      <c r="F503" s="1273"/>
    </row>
    <row r="504" spans="1:7">
      <c r="A504" s="175"/>
      <c r="B504" s="175"/>
      <c r="C504" s="175"/>
      <c r="D504" s="1273"/>
      <c r="E504" s="1273"/>
      <c r="F504" s="1273"/>
    </row>
    <row r="505" spans="1:7">
      <c r="A505" s="175"/>
      <c r="B505" s="175"/>
      <c r="C505" s="175"/>
      <c r="D505" s="486"/>
      <c r="E505" s="486"/>
      <c r="F505" s="486"/>
    </row>
    <row r="506" spans="1:7" ht="14.45" customHeight="1">
      <c r="A506" s="176"/>
      <c r="B506" s="469" t="s">
        <v>309</v>
      </c>
      <c r="D506" s="1295" t="s">
        <v>1154</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c r="A510" s="1279" t="s">
        <v>1117</v>
      </c>
      <c r="B510" s="1279"/>
      <c r="C510" s="1279"/>
      <c r="D510" s="1279"/>
      <c r="E510" s="1279"/>
      <c r="F510" s="1279"/>
      <c r="G510" s="1279"/>
    </row>
    <row r="511" spans="1:7">
      <c r="A511" s="35"/>
      <c r="B511" s="35"/>
      <c r="C511" s="179"/>
      <c r="F511" s="57"/>
    </row>
    <row r="512" spans="1:7">
      <c r="B512" s="1296" t="s">
        <v>450</v>
      </c>
      <c r="C512" s="1296"/>
      <c r="D512" s="1296"/>
      <c r="E512" s="1296"/>
      <c r="F512" s="1296"/>
    </row>
    <row r="513" spans="1:7">
      <c r="A513" s="35"/>
      <c r="B513" s="35"/>
      <c r="C513" s="179"/>
      <c r="D513" s="35"/>
      <c r="F513" s="35"/>
    </row>
    <row r="514" spans="1:7">
      <c r="A514" s="1310" t="s">
        <v>1118</v>
      </c>
      <c r="B514" s="1310"/>
      <c r="C514" s="1310"/>
      <c r="D514" s="1310"/>
      <c r="E514" s="1310"/>
      <c r="F514" s="1310"/>
      <c r="G514" s="1310"/>
    </row>
    <row r="515" spans="1:7">
      <c r="A515" s="35"/>
      <c r="B515" s="35"/>
      <c r="C515" s="179"/>
      <c r="D515" s="35"/>
      <c r="F515" s="35"/>
    </row>
    <row r="516" spans="1:7">
      <c r="C516" s="179"/>
      <c r="D516" s="1280" t="s">
        <v>692</v>
      </c>
      <c r="E516" s="1280"/>
      <c r="F516" s="1280"/>
    </row>
    <row r="517" spans="1:7">
      <c r="C517" s="179"/>
      <c r="D517" s="1275" t="s">
        <v>1175</v>
      </c>
      <c r="E517" s="1275"/>
      <c r="F517" s="1275"/>
    </row>
    <row r="518" spans="1:7">
      <c r="C518" s="179"/>
      <c r="D518" s="118"/>
      <c r="E518" s="118"/>
      <c r="F518" s="118"/>
    </row>
    <row r="519" spans="1:7" ht="13.15" customHeight="1">
      <c r="A519" s="176"/>
      <c r="B519" s="469" t="s">
        <v>309</v>
      </c>
      <c r="C519" s="179"/>
      <c r="D519" s="1275" t="s">
        <v>913</v>
      </c>
      <c r="E519" s="1275"/>
      <c r="F519" s="1275"/>
      <c r="G519"/>
    </row>
    <row r="520" spans="1:7" ht="13.15" customHeight="1">
      <c r="A520" s="179"/>
      <c r="B520" s="179"/>
      <c r="C520" s="179"/>
      <c r="D520" s="118"/>
      <c r="E520"/>
      <c r="F520"/>
      <c r="G520"/>
    </row>
    <row r="521" spans="1:7" ht="14.25">
      <c r="A521" s="176"/>
      <c r="B521" s="469" t="s">
        <v>309</v>
      </c>
      <c r="C521" s="179"/>
      <c r="D521" s="1264" t="s">
        <v>1176</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9" t="s">
        <v>309</v>
      </c>
      <c r="C524" s="179"/>
      <c r="D524" s="1264" t="s">
        <v>1177</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9" t="s">
        <v>309</v>
      </c>
      <c r="C527" s="179"/>
      <c r="D527" s="1264" t="s">
        <v>1178</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9" t="s">
        <v>309</v>
      </c>
      <c r="C530" s="179"/>
      <c r="D530" s="1264" t="s">
        <v>1179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9" t="s">
        <v>309</v>
      </c>
      <c r="C534" s="179"/>
      <c r="D534" s="1264" t="s">
        <v>1297</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9" t="s">
        <v>309</v>
      </c>
      <c r="C537" s="179"/>
      <c r="D537" s="1264" t="s">
        <v>1180</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9" t="s">
        <v>309</v>
      </c>
      <c r="C540" s="179"/>
      <c r="D540" s="1264" t="s">
        <v>1181</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9" t="s">
        <v>309</v>
      </c>
      <c r="C543" s="179"/>
      <c r="D543" s="1275" t="s">
        <v>1182</v>
      </c>
      <c r="E543" s="1275"/>
      <c r="F543" s="1275"/>
    </row>
    <row r="544" spans="1:7">
      <c r="A544" s="13"/>
      <c r="B544" s="13"/>
      <c r="C544" s="179"/>
      <c r="D544" s="1275" t="s">
        <v>846</v>
      </c>
      <c r="E544" s="1275"/>
      <c r="F544" s="1275"/>
    </row>
    <row r="545" spans="1:7">
      <c r="A545" s="13"/>
      <c r="B545" s="13"/>
      <c r="C545" s="179"/>
      <c r="D545" s="3"/>
      <c r="E545" s="1286" t="s">
        <v>1183</v>
      </c>
      <c r="F545" s="1286"/>
    </row>
    <row r="546" spans="1:7" ht="14.25">
      <c r="A546" s="176"/>
      <c r="B546" s="176"/>
      <c r="C546" s="179"/>
      <c r="E546" s="35"/>
      <c r="F546" s="35"/>
    </row>
    <row r="547" spans="1:7" ht="14.25">
      <c r="A547" s="176"/>
      <c r="B547" s="469" t="s">
        <v>309</v>
      </c>
      <c r="C547" s="179"/>
      <c r="D547" s="1275" t="s">
        <v>1184</v>
      </c>
      <c r="E547" s="1275"/>
      <c r="F547" s="1275"/>
    </row>
    <row r="548" spans="1:7">
      <c r="C548" s="179"/>
      <c r="D548" s="1264" t="s">
        <v>1185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9" t="s">
        <v>309</v>
      </c>
      <c r="C552" s="179"/>
      <c r="D552" s="1264" t="s">
        <v>1186</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79" t="s">
        <v>1119</v>
      </c>
      <c r="B557" s="1279"/>
      <c r="C557" s="1279"/>
      <c r="D557" s="1279"/>
      <c r="E557" s="1279"/>
      <c r="F557" s="1279"/>
      <c r="G557" s="1279"/>
    </row>
    <row r="558" spans="1:7">
      <c r="A558" s="179"/>
      <c r="B558" s="179"/>
      <c r="C558" s="179"/>
      <c r="E558" s="35"/>
      <c r="F558" s="35"/>
    </row>
    <row r="559" spans="1:7" ht="12.75" customHeight="1">
      <c r="C559" s="172"/>
      <c r="D559" s="1297" t="s">
        <v>212</v>
      </c>
      <c r="E559" s="1297"/>
      <c r="F559" s="1297"/>
    </row>
    <row r="560" spans="1:7">
      <c r="A560" s="175"/>
      <c r="B560" s="175"/>
      <c r="C560" s="175"/>
      <c r="D560" s="1278" t="s">
        <v>1135</v>
      </c>
      <c r="E560" s="1278"/>
      <c r="F560" s="1278"/>
    </row>
    <row r="561" spans="1:6">
      <c r="A561"/>
      <c r="B561"/>
      <c r="C561" s="175"/>
      <c r="D561" s="255"/>
    </row>
    <row r="562" spans="1:6">
      <c r="A562" s="175"/>
      <c r="B562" s="469" t="s">
        <v>309</v>
      </c>
      <c r="D562" s="1278" t="s">
        <v>919</v>
      </c>
      <c r="E562" s="1278"/>
      <c r="F562" s="1278"/>
    </row>
    <row r="563" spans="1:6">
      <c r="A563" s="13"/>
      <c r="B563" s="13"/>
      <c r="D563" s="218"/>
    </row>
    <row r="564" spans="1:6">
      <c r="A564" s="13"/>
      <c r="B564" s="469" t="s">
        <v>309</v>
      </c>
      <c r="D564" s="1278" t="s">
        <v>1136</v>
      </c>
      <c r="E564" s="1278"/>
      <c r="F564" s="1278"/>
    </row>
    <row r="565" spans="1:6">
      <c r="A565" s="13"/>
      <c r="B565" s="13"/>
      <c r="D565" s="1278"/>
      <c r="E565" s="1278"/>
      <c r="F565" s="1278"/>
    </row>
    <row r="566" spans="1:6">
      <c r="A566" s="13"/>
      <c r="B566" s="13"/>
      <c r="D566" s="1278"/>
      <c r="E566" s="1278"/>
      <c r="F566" s="1278"/>
    </row>
    <row r="567" spans="1:6">
      <c r="A567" s="13"/>
      <c r="B567" s="13"/>
      <c r="D567" s="255"/>
    </row>
    <row r="568" spans="1:6">
      <c r="A568" s="13"/>
      <c r="B568" s="469" t="s">
        <v>309</v>
      </c>
      <c r="D568" s="1278" t="s">
        <v>1137</v>
      </c>
      <c r="E568" s="1278"/>
      <c r="F568" s="1278"/>
    </row>
    <row r="569" spans="1:6">
      <c r="A569" s="13"/>
      <c r="B569" s="13"/>
      <c r="D569" s="1278"/>
      <c r="E569" s="1278"/>
      <c r="F569" s="1278"/>
    </row>
    <row r="570" spans="1:6">
      <c r="A570" s="13"/>
      <c r="B570" s="13"/>
      <c r="D570" s="1278"/>
      <c r="E570" s="1278"/>
      <c r="F570" s="1278"/>
    </row>
    <row r="571" spans="1:6">
      <c r="A571" s="13"/>
      <c r="B571" s="13"/>
      <c r="D571" s="1278"/>
      <c r="E571" s="1278"/>
      <c r="F571" s="1278"/>
    </row>
    <row r="572" spans="1:6">
      <c r="A572" s="13"/>
      <c r="B572" s="13"/>
      <c r="D572" s="474"/>
      <c r="E572" s="474"/>
      <c r="F572" s="474"/>
    </row>
    <row r="573" spans="1:6">
      <c r="A573" s="13"/>
      <c r="B573" s="469" t="s">
        <v>309</v>
      </c>
      <c r="D573" s="1278" t="s">
        <v>1138</v>
      </c>
      <c r="E573" s="1278"/>
      <c r="F573" s="1278"/>
    </row>
    <row r="574" spans="1:6">
      <c r="A574" s="13"/>
      <c r="B574" s="13"/>
      <c r="D574" s="1278"/>
      <c r="E574" s="1278"/>
      <c r="F574" s="1278"/>
    </row>
    <row r="575" spans="1:6">
      <c r="A575" s="13"/>
      <c r="B575" s="13"/>
      <c r="D575" s="255"/>
    </row>
    <row r="576" spans="1:6">
      <c r="A576" s="13"/>
      <c r="B576" s="469" t="s">
        <v>309</v>
      </c>
      <c r="D576" s="1278" t="s">
        <v>1139</v>
      </c>
      <c r="E576" s="1278"/>
      <c r="F576" s="1278"/>
    </row>
    <row r="577" spans="1:7">
      <c r="A577" s="13"/>
      <c r="B577" s="13"/>
      <c r="D577" s="1278"/>
      <c r="E577" s="1278"/>
      <c r="F577" s="1278"/>
    </row>
    <row r="578" spans="1:7">
      <c r="A578" s="13"/>
      <c r="B578" s="13"/>
      <c r="D578" s="255"/>
    </row>
    <row r="579" spans="1:7" ht="14.25">
      <c r="A579" s="176"/>
      <c r="B579" s="469" t="s">
        <v>309</v>
      </c>
      <c r="D579" s="1278" t="s">
        <v>914</v>
      </c>
      <c r="E579" s="1278"/>
      <c r="F579" s="1278"/>
    </row>
    <row r="580" spans="1:7" ht="14.25">
      <c r="A580" s="176"/>
      <c r="B580" s="176"/>
      <c r="D580" s="255"/>
    </row>
    <row r="581" spans="1:7" ht="14.25">
      <c r="A581" s="176"/>
      <c r="B581" s="469" t="s">
        <v>309</v>
      </c>
      <c r="D581" s="1278" t="s">
        <v>1140</v>
      </c>
      <c r="E581" s="1278"/>
      <c r="F581" s="1278"/>
    </row>
    <row r="582" spans="1:7" ht="14.25">
      <c r="A582" s="176"/>
      <c r="B582" s="176"/>
      <c r="D582" s="1278"/>
      <c r="E582" s="1278"/>
      <c r="F582" s="1278"/>
    </row>
    <row r="583" spans="1:7">
      <c r="D583" s="1278"/>
      <c r="E583" s="1278"/>
      <c r="F583" s="1278"/>
    </row>
    <row r="584" spans="1:7">
      <c r="D584" s="1278"/>
      <c r="E584" s="1278"/>
      <c r="F584" s="1278"/>
    </row>
    <row r="585" spans="1:7">
      <c r="D585" s="1278"/>
      <c r="E585" s="1278"/>
      <c r="F585" s="1278"/>
    </row>
    <row r="586" spans="1:7">
      <c r="D586" s="1278"/>
      <c r="E586" s="1278"/>
      <c r="F586" s="1278"/>
    </row>
    <row r="587" spans="1:7"/>
    <row r="588" spans="1:7">
      <c r="A588" s="1279" t="s">
        <v>1120</v>
      </c>
      <c r="B588" s="1279"/>
      <c r="C588" s="1279"/>
      <c r="D588" s="1279"/>
      <c r="E588" s="1279"/>
      <c r="F588" s="1279"/>
      <c r="G588" s="1279"/>
    </row>
    <row r="589" spans="1:7"/>
    <row r="590" spans="1:7">
      <c r="D590" s="1290" t="s">
        <v>1220</v>
      </c>
      <c r="E590" s="1290"/>
      <c r="F590" s="1290"/>
    </row>
    <row r="591" spans="1:7">
      <c r="D591" s="1313" t="s">
        <v>1221</v>
      </c>
      <c r="E591" s="1313"/>
      <c r="F591" s="1313"/>
    </row>
    <row r="592" spans="1:7">
      <c r="D592" s="479"/>
      <c r="E592" s="434"/>
      <c r="F592" s="434"/>
    </row>
    <row r="593" spans="1:7" ht="14.25">
      <c r="A593" s="176"/>
      <c r="B593" s="469" t="s">
        <v>309</v>
      </c>
      <c r="D593" s="1291" t="s">
        <v>1222</v>
      </c>
      <c r="E593" s="1291"/>
      <c r="F593" s="1291"/>
    </row>
    <row r="594" spans="1:7">
      <c r="D594" s="1291"/>
      <c r="E594" s="1291"/>
      <c r="F594" s="1291"/>
    </row>
    <row r="595" spans="1:7">
      <c r="D595" s="1291"/>
      <c r="E595" s="1291"/>
      <c r="F595" s="1291"/>
    </row>
    <row r="596" spans="1:7"/>
    <row r="597" spans="1:7">
      <c r="A597" s="1279" t="s">
        <v>1121</v>
      </c>
      <c r="B597" s="1279"/>
      <c r="C597" s="1279"/>
      <c r="D597" s="1279"/>
      <c r="E597" s="1279"/>
      <c r="F597" s="1279"/>
      <c r="G597" s="1279"/>
    </row>
    <row r="598" spans="1:7">
      <c r="A598" s="35"/>
      <c r="B598" s="35"/>
    </row>
    <row r="599" spans="1:7">
      <c r="A599" s="172"/>
      <c r="B599" s="172"/>
      <c r="C599" s="172"/>
      <c r="D599" s="1314" t="s">
        <v>1223</v>
      </c>
      <c r="E599" s="1314"/>
      <c r="F599" s="1314"/>
    </row>
    <row r="600" spans="1:7">
      <c r="A600" s="172"/>
      <c r="B600" s="172"/>
      <c r="C600" s="172"/>
      <c r="D600" s="1314"/>
      <c r="E600" s="1314"/>
      <c r="F600" s="1314"/>
    </row>
    <row r="601" spans="1:7">
      <c r="C601" s="175"/>
      <c r="D601" s="1313" t="s">
        <v>1224</v>
      </c>
      <c r="E601" s="1313"/>
      <c r="F601" s="1313"/>
    </row>
    <row r="602" spans="1:7">
      <c r="C602" s="175"/>
      <c r="D602" s="479"/>
      <c r="E602" s="479"/>
      <c r="F602" s="479"/>
    </row>
    <row r="603" spans="1:7">
      <c r="A603" s="13"/>
      <c r="B603" s="469" t="s">
        <v>309</v>
      </c>
      <c r="D603" s="1313" t="s">
        <v>434</v>
      </c>
      <c r="E603" s="1313"/>
      <c r="F603" s="1313"/>
    </row>
    <row r="604" spans="1:7">
      <c r="C604" s="180"/>
      <c r="E604"/>
    </row>
    <row r="605" spans="1:7">
      <c r="A605" s="13"/>
      <c r="B605" s="469" t="s">
        <v>309</v>
      </c>
      <c r="D605" s="1289" t="s">
        <v>1225</v>
      </c>
      <c r="E605" s="1289"/>
      <c r="F605" s="1289"/>
    </row>
    <row r="606" spans="1:7">
      <c r="D606" s="1289"/>
      <c r="E606" s="1289"/>
      <c r="F606" s="1289"/>
    </row>
    <row r="607" spans="1:7">
      <c r="D607"/>
    </row>
    <row r="608" spans="1:7">
      <c r="B608" s="469" t="s">
        <v>309</v>
      </c>
      <c r="D608" s="1289" t="s">
        <v>1226</v>
      </c>
      <c r="E608" s="1289"/>
      <c r="F608" s="1289"/>
    </row>
    <row r="609" spans="1:7">
      <c r="C609" s="180"/>
      <c r="D609" s="1289"/>
      <c r="E609" s="1289"/>
      <c r="F609" s="1289"/>
    </row>
    <row r="610" spans="1:7">
      <c r="C610" s="180"/>
    </row>
    <row r="611" spans="1:7">
      <c r="B611" s="469" t="s">
        <v>309</v>
      </c>
      <c r="C611" s="180"/>
      <c r="D611" s="1289" t="s">
        <v>1227</v>
      </c>
      <c r="E611" s="1289"/>
      <c r="F611" s="1289"/>
    </row>
    <row r="612" spans="1:7">
      <c r="C612" s="180"/>
      <c r="D612" s="1289"/>
      <c r="E612" s="1289"/>
      <c r="F612" s="1289"/>
    </row>
    <row r="613" spans="1:7">
      <c r="C613" s="180"/>
    </row>
    <row r="614" spans="1:7">
      <c r="A614" s="1279" t="s">
        <v>1122</v>
      </c>
      <c r="B614" s="1279"/>
      <c r="C614" s="1279"/>
      <c r="D614" s="1279"/>
      <c r="E614" s="1279"/>
      <c r="F614" s="1279"/>
      <c r="G614" s="1279"/>
    </row>
    <row r="615" spans="1:7">
      <c r="A615" s="172"/>
      <c r="B615" s="172"/>
      <c r="C615" s="172"/>
    </row>
    <row r="616" spans="1:7">
      <c r="C616" s="13"/>
      <c r="D616" s="1290" t="s">
        <v>1228</v>
      </c>
      <c r="E616" s="1290"/>
      <c r="F616" s="1290"/>
    </row>
    <row r="617" spans="1:7">
      <c r="A617" s="13"/>
      <c r="B617" s="13"/>
      <c r="D617" s="2"/>
    </row>
    <row r="618" spans="1:7" ht="14.25">
      <c r="A618" s="176"/>
      <c r="B618" s="469" t="s">
        <v>309</v>
      </c>
      <c r="D618" s="1291" t="s">
        <v>1229</v>
      </c>
      <c r="E618" s="1291"/>
      <c r="F618" s="1291"/>
    </row>
    <row r="619" spans="1:7">
      <c r="D619" s="1291"/>
      <c r="E619" s="1291"/>
      <c r="F619" s="1291"/>
    </row>
    <row r="620" spans="1:7">
      <c r="D620" s="1291"/>
      <c r="E620" s="1291"/>
      <c r="F620" s="1291"/>
    </row>
    <row r="621" spans="1:7">
      <c r="D621" s="1291"/>
      <c r="E621" s="1291"/>
      <c r="F621" s="1291"/>
    </row>
    <row r="622" spans="1:7">
      <c r="D622" s="1291"/>
      <c r="E622" s="1291"/>
      <c r="F622" s="1291"/>
    </row>
    <row r="623" spans="1:7">
      <c r="D623" s="1291"/>
      <c r="E623" s="1291"/>
      <c r="F623" s="1291"/>
    </row>
    <row r="624" spans="1:7">
      <c r="D624" s="480"/>
      <c r="E624" s="480"/>
      <c r="F624" s="480"/>
    </row>
    <row r="625" spans="1:7" ht="14.25">
      <c r="A625" s="176"/>
      <c r="B625" s="469" t="s">
        <v>309</v>
      </c>
      <c r="D625" s="1291" t="s">
        <v>1230</v>
      </c>
      <c r="E625" s="1291"/>
      <c r="F625" s="1291"/>
    </row>
    <row r="626" spans="1:7">
      <c r="A626" s="179"/>
      <c r="B626" s="179"/>
      <c r="C626" s="179"/>
      <c r="D626" s="1291"/>
      <c r="E626" s="1291"/>
      <c r="F626" s="1291"/>
    </row>
    <row r="627" spans="1:7">
      <c r="A627" s="179"/>
      <c r="B627" s="179"/>
      <c r="C627" s="179"/>
      <c r="D627" s="35"/>
      <c r="E627" s="35"/>
      <c r="F627" s="35"/>
    </row>
    <row r="628" spans="1:7" ht="14.25">
      <c r="A628" s="176"/>
      <c r="B628" s="469" t="s">
        <v>309</v>
      </c>
      <c r="C628" s="179"/>
      <c r="D628" s="1291" t="s">
        <v>1231</v>
      </c>
      <c r="E628" s="1291"/>
      <c r="F628" s="1291"/>
    </row>
    <row r="629" spans="1:7" ht="14.25">
      <c r="A629" s="176"/>
      <c r="B629" s="176"/>
      <c r="C629" s="179"/>
      <c r="D629" s="1291"/>
      <c r="E629" s="1291"/>
      <c r="F629" s="1291"/>
    </row>
    <row r="630" spans="1:7" ht="14.25">
      <c r="A630" s="176"/>
      <c r="B630" s="176"/>
      <c r="C630" s="179"/>
      <c r="D630" s="1291"/>
      <c r="E630" s="1291"/>
      <c r="F630" s="1291"/>
    </row>
    <row r="631" spans="1:7">
      <c r="A631" s="179"/>
      <c r="B631" s="179"/>
      <c r="C631" s="179"/>
      <c r="D631" s="1291"/>
      <c r="E631" s="1291"/>
      <c r="F631" s="1291"/>
    </row>
    <row r="632" spans="1:7">
      <c r="A632" s="179"/>
      <c r="B632" s="179"/>
      <c r="C632" s="179"/>
      <c r="D632" s="480"/>
      <c r="E632" s="480"/>
      <c r="F632" s="480"/>
    </row>
    <row r="633" spans="1:7">
      <c r="A633" s="179"/>
      <c r="B633" s="469" t="s">
        <v>309</v>
      </c>
      <c r="C633" s="179"/>
      <c r="D633" s="1292" t="s">
        <v>1232</v>
      </c>
      <c r="E633" s="1292"/>
      <c r="F633" s="1292"/>
    </row>
    <row r="634" spans="1:7">
      <c r="A634" s="179"/>
      <c r="B634" s="179"/>
      <c r="C634" s="179"/>
      <c r="D634" s="481"/>
      <c r="E634" s="481"/>
      <c r="F634" s="481"/>
    </row>
    <row r="635" spans="1:7">
      <c r="A635" s="1279" t="s">
        <v>1123</v>
      </c>
      <c r="B635" s="1279"/>
      <c r="C635" s="1279"/>
      <c r="D635" s="1279"/>
      <c r="E635" s="1279"/>
      <c r="F635" s="1279"/>
      <c r="G635" s="1279"/>
    </row>
    <row r="636" spans="1:7">
      <c r="A636" s="35"/>
      <c r="B636" s="35"/>
      <c r="C636" s="179"/>
      <c r="D636" s="35"/>
      <c r="E636" s="35"/>
      <c r="F636" s="35"/>
    </row>
    <row r="637" spans="1:7">
      <c r="C637" s="172"/>
      <c r="D637" s="1280" t="s">
        <v>1282</v>
      </c>
      <c r="E637" s="1280"/>
      <c r="F637" s="1280"/>
    </row>
    <row r="638" spans="1:7">
      <c r="A638" s="175"/>
      <c r="B638" s="175"/>
      <c r="C638" s="175"/>
      <c r="D638" s="1275" t="s">
        <v>1283</v>
      </c>
      <c r="E638" s="1275"/>
      <c r="F638" s="1275"/>
    </row>
    <row r="639" spans="1:7">
      <c r="A639" s="175"/>
      <c r="B639" s="175"/>
      <c r="C639" s="175"/>
      <c r="D639" s="118"/>
      <c r="E639" s="118"/>
      <c r="F639" s="118"/>
    </row>
    <row r="640" spans="1:7" ht="14.45" customHeight="1">
      <c r="A640" s="176"/>
      <c r="B640" s="469" t="s">
        <v>309</v>
      </c>
      <c r="C640" s="179"/>
      <c r="D640" s="1264" t="s">
        <v>1284</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5"/>
      <c r="E645" s="475"/>
      <c r="F645" s="475"/>
    </row>
    <row r="646" spans="1:11" ht="14.25">
      <c r="A646" s="176"/>
      <c r="B646" s="469" t="s">
        <v>309</v>
      </c>
      <c r="C646" s="179"/>
      <c r="D646" s="1303" t="s">
        <v>1134</v>
      </c>
      <c r="E646" s="1303"/>
      <c r="F646" s="1303"/>
    </row>
    <row r="647" spans="1:11" ht="14.25">
      <c r="A647" s="176"/>
      <c r="B647" s="176"/>
      <c r="C647" s="179"/>
      <c r="D647" s="1304" t="s">
        <v>1285</v>
      </c>
      <c r="E647" s="1304"/>
      <c r="F647" s="1304"/>
    </row>
    <row r="648" spans="1:11" ht="14.25">
      <c r="A648" s="176"/>
      <c r="B648" s="176"/>
      <c r="C648" s="179"/>
      <c r="D648" s="1304"/>
      <c r="E648" s="1304"/>
      <c r="F648" s="1304"/>
    </row>
    <row r="649" spans="1:11" ht="14.25">
      <c r="A649" s="176"/>
      <c r="B649" s="176"/>
      <c r="C649" s="179"/>
      <c r="D649" s="1304"/>
      <c r="E649" s="1304"/>
      <c r="F649" s="1304"/>
    </row>
    <row r="650" spans="1:11" ht="14.25">
      <c r="A650" s="176"/>
      <c r="B650" s="176"/>
      <c r="C650" s="179"/>
      <c r="D650" s="1304"/>
      <c r="E650" s="1304"/>
      <c r="F650" s="1304"/>
    </row>
    <row r="651" spans="1:11" ht="14.25">
      <c r="A651" s="176"/>
      <c r="B651" s="176"/>
      <c r="C651" s="179"/>
      <c r="D651" s="1304"/>
      <c r="E651" s="1304"/>
      <c r="F651" s="1304"/>
    </row>
    <row r="652" spans="1:11" ht="14.25">
      <c r="A652" s="176"/>
      <c r="B652" s="176"/>
      <c r="C652" s="179"/>
      <c r="D652" s="1305" t="s">
        <v>1286</v>
      </c>
      <c r="E652" s="1305"/>
      <c r="F652" s="1305"/>
    </row>
    <row r="653" spans="1:11">
      <c r="A653" s="179"/>
      <c r="B653" s="179"/>
      <c r="C653" s="179"/>
      <c r="D653" s="35"/>
      <c r="E653" s="35"/>
      <c r="F653" s="35"/>
    </row>
    <row r="654" spans="1:11">
      <c r="A654" s="1279" t="s">
        <v>1124</v>
      </c>
      <c r="B654" s="1279"/>
      <c r="C654" s="1279"/>
      <c r="D654" s="1279"/>
      <c r="E654" s="1279"/>
      <c r="F654" s="1279"/>
      <c r="G654" s="1279"/>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75" t="s">
        <v>1160</v>
      </c>
      <c r="E658" s="1275"/>
      <c r="F658" s="1275"/>
      <c r="H658" s="181"/>
      <c r="I658" s="181"/>
      <c r="J658" s="181"/>
      <c r="K658" s="181"/>
    </row>
    <row r="659" spans="1:11">
      <c r="A659" s="175"/>
      <c r="B659" s="175"/>
      <c r="C659" s="175"/>
      <c r="H659" s="181"/>
      <c r="I659" s="181"/>
      <c r="J659" s="181"/>
      <c r="K659" s="181"/>
    </row>
    <row r="660" spans="1:11" ht="14.25">
      <c r="A660" s="176"/>
      <c r="B660" s="469" t="s">
        <v>309</v>
      </c>
      <c r="C660" s="175"/>
      <c r="D660" s="1275" t="s">
        <v>915</v>
      </c>
      <c r="E660" s="1275"/>
      <c r="F660" s="1275"/>
      <c r="H660" s="181"/>
      <c r="I660" s="181"/>
      <c r="J660" s="181"/>
      <c r="K660" s="181"/>
    </row>
    <row r="661" spans="1:11">
      <c r="A661" s="175"/>
      <c r="B661" s="175"/>
      <c r="C661" s="175"/>
      <c r="D661" s="1275" t="s">
        <v>926</v>
      </c>
      <c r="E661" s="1275"/>
      <c r="F661" s="1275"/>
      <c r="H661" s="181"/>
      <c r="I661" s="181"/>
      <c r="J661" s="181"/>
      <c r="K661" s="181"/>
    </row>
    <row r="662" spans="1:11">
      <c r="A662" s="175"/>
      <c r="B662" s="175"/>
      <c r="C662" s="175"/>
      <c r="D662" s="3"/>
      <c r="E662" s="1274" t="s">
        <v>1161</v>
      </c>
      <c r="F662" s="1274"/>
      <c r="H662" s="181"/>
      <c r="I662" s="181"/>
      <c r="J662" s="181"/>
      <c r="K662" s="181"/>
    </row>
    <row r="663" spans="1:11">
      <c r="A663" s="175"/>
      <c r="B663" s="175"/>
      <c r="C663" s="175"/>
      <c r="D663" s="3"/>
      <c r="E663" s="1274"/>
      <c r="F663" s="1274"/>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4" t="s">
        <v>1162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9" t="s">
        <v>309</v>
      </c>
      <c r="C669" s="175"/>
      <c r="D669" s="1275" t="s">
        <v>954</v>
      </c>
      <c r="E669" s="1275"/>
      <c r="F669" s="1275"/>
      <c r="H669" s="181"/>
      <c r="I669" s="181"/>
      <c r="J669" s="181"/>
      <c r="K669" s="181"/>
    </row>
    <row r="670" spans="1:11" ht="14.25">
      <c r="A670" s="176"/>
      <c r="B670" s="176"/>
      <c r="C670" s="175"/>
      <c r="D670" s="1275" t="s">
        <v>926</v>
      </c>
      <c r="E670" s="1275"/>
      <c r="F670" s="1275"/>
      <c r="H670" s="181"/>
      <c r="I670" s="181"/>
      <c r="J670" s="181"/>
      <c r="K670" s="181"/>
    </row>
    <row r="671" spans="1:11">
      <c r="A671" s="175"/>
      <c r="B671" s="175"/>
      <c r="C671" s="175"/>
      <c r="D671" s="3"/>
      <c r="E671" s="1286" t="s">
        <v>1163</v>
      </c>
      <c r="F671" s="1286"/>
      <c r="H671" s="181"/>
      <c r="I671" s="181"/>
      <c r="J671" s="181"/>
      <c r="K671" s="181"/>
    </row>
    <row r="672" spans="1:11">
      <c r="A672" s="175"/>
      <c r="B672" s="175"/>
      <c r="C672" s="175"/>
      <c r="D672" s="2"/>
      <c r="H672" s="181"/>
      <c r="I672" s="181"/>
      <c r="J672" s="181"/>
      <c r="K672" s="181"/>
    </row>
    <row r="673" spans="1:11" ht="14.25">
      <c r="A673" s="176"/>
      <c r="B673" s="469" t="s">
        <v>309</v>
      </c>
      <c r="C673" s="175"/>
      <c r="D673" s="1264" t="s">
        <v>1173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4" t="s">
        <v>1164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4" t="s">
        <v>1174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4" t="s">
        <v>1171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4" t="s">
        <v>1172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4" t="s">
        <v>1165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9" t="s">
        <v>309</v>
      </c>
      <c r="C708" s="175"/>
      <c r="D708" s="1264" t="s">
        <v>1166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9" t="s">
        <v>309</v>
      </c>
      <c r="C712" s="175"/>
      <c r="D712" s="1264" t="s">
        <v>1167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9" t="s">
        <v>309</v>
      </c>
      <c r="C717" s="175"/>
      <c r="D717" s="1264" t="s">
        <v>1300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308" t="s">
        <v>1168</v>
      </c>
      <c r="E724" s="1308"/>
      <c r="F724" s="1308"/>
      <c r="H724" s="181"/>
      <c r="I724" s="181"/>
      <c r="J724" s="181"/>
      <c r="K724" s="181"/>
    </row>
    <row r="725" spans="1:11">
      <c r="A725" s="175"/>
      <c r="B725" s="175"/>
      <c r="C725" s="175"/>
      <c r="D725" s="370"/>
      <c r="H725" s="181"/>
      <c r="I725" s="181"/>
      <c r="J725" s="181"/>
      <c r="K725" s="181"/>
    </row>
    <row r="726" spans="1:11">
      <c r="A726" s="1310" t="s">
        <v>1125</v>
      </c>
      <c r="B726" s="1310"/>
      <c r="C726" s="1310"/>
      <c r="D726" s="1310"/>
      <c r="E726" s="1310"/>
      <c r="F726" s="1310"/>
      <c r="G726" s="1310"/>
      <c r="H726" s="181"/>
      <c r="I726" s="181"/>
      <c r="J726" s="181"/>
      <c r="K726" s="181"/>
    </row>
    <row r="727" spans="1:11">
      <c r="A727" s="175"/>
      <c r="B727" s="175"/>
      <c r="C727" s="175"/>
      <c r="D727" s="178"/>
      <c r="G727" s="183"/>
      <c r="H727" s="181"/>
      <c r="I727" s="181"/>
      <c r="J727" s="181"/>
      <c r="K727" s="181"/>
    </row>
    <row r="728" spans="1:11" ht="13.15" customHeight="1">
      <c r="C728" s="175"/>
      <c r="D728" s="1297" t="s">
        <v>1141</v>
      </c>
      <c r="E728" s="1297"/>
      <c r="F728" s="1297"/>
      <c r="G728" s="183"/>
      <c r="H728" s="181"/>
      <c r="I728" s="181"/>
      <c r="J728" s="181"/>
      <c r="K728" s="181"/>
    </row>
    <row r="729" spans="1:11">
      <c r="A729" s="175"/>
      <c r="B729" s="175"/>
      <c r="C729" s="175"/>
      <c r="D729" s="1307" t="s">
        <v>1142</v>
      </c>
      <c r="E729" s="1307"/>
      <c r="F729" s="1307"/>
      <c r="G729" s="183"/>
      <c r="H729" s="181"/>
      <c r="I729" s="181"/>
      <c r="J729" s="181"/>
      <c r="K729" s="181"/>
    </row>
    <row r="730" spans="1:11">
      <c r="A730" s="175"/>
      <c r="B730" s="175"/>
      <c r="C730" s="175"/>
      <c r="G730" s="183"/>
      <c r="H730" s="181"/>
      <c r="I730" s="181"/>
      <c r="J730" s="181"/>
      <c r="K730" s="181"/>
    </row>
    <row r="731" spans="1:11" ht="14.25">
      <c r="A731" s="176"/>
      <c r="B731" s="469" t="s">
        <v>309</v>
      </c>
      <c r="D731" s="1264" t="s">
        <v>1143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4" t="s">
        <v>1144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9" t="s">
        <v>309</v>
      </c>
      <c r="C743" s="273"/>
      <c r="D743" s="1304" t="s">
        <v>1145</v>
      </c>
      <c r="E743" s="1304"/>
      <c r="F743" s="1304"/>
      <c r="G743" s="210"/>
    </row>
    <row r="744" spans="1:11" s="274" customFormat="1">
      <c r="A744" s="273"/>
      <c r="B744" s="273"/>
      <c r="C744" s="273"/>
      <c r="D744" s="1304"/>
      <c r="E744" s="1304"/>
      <c r="F744" s="1304"/>
      <c r="G744" s="210"/>
    </row>
    <row r="745" spans="1:11" s="274" customFormat="1">
      <c r="A745" s="273"/>
      <c r="B745" s="273"/>
      <c r="C745" s="273"/>
      <c r="D745" s="1304"/>
      <c r="E745" s="1304"/>
      <c r="F745" s="1304"/>
      <c r="G745" s="210"/>
    </row>
    <row r="746" spans="1:11">
      <c r="D746" s="255"/>
      <c r="E746" s="35"/>
      <c r="F746" s="35"/>
      <c r="G746" s="183"/>
      <c r="H746" s="181"/>
      <c r="I746" s="181"/>
      <c r="J746" s="181"/>
      <c r="K746" s="181"/>
    </row>
    <row r="747" spans="1:11" ht="14.25">
      <c r="A747" s="176"/>
      <c r="B747" s="469" t="s">
        <v>309</v>
      </c>
      <c r="D747" s="1264" t="s">
        <v>1146</v>
      </c>
      <c r="E747" s="1264"/>
      <c r="F747" s="1264"/>
      <c r="G747" s="183"/>
      <c r="H747" s="181"/>
      <c r="I747" s="181"/>
      <c r="J747" s="181"/>
      <c r="K747" s="181"/>
    </row>
    <row r="748" spans="1:11">
      <c r="D748" s="1264"/>
      <c r="E748" s="1264"/>
      <c r="F748" s="1264"/>
      <c r="G748" s="183"/>
      <c r="H748" s="181"/>
      <c r="I748" s="181"/>
      <c r="J748" s="181"/>
      <c r="K748" s="181"/>
    </row>
    <row r="749" spans="1:11">
      <c r="D749" s="475"/>
      <c r="E749" s="475"/>
      <c r="F749" s="475"/>
      <c r="G749" s="183"/>
      <c r="H749" s="181"/>
      <c r="I749" s="181"/>
      <c r="J749" s="181"/>
      <c r="K749" s="181"/>
    </row>
    <row r="750" spans="1:11">
      <c r="B750" s="469" t="s">
        <v>309</v>
      </c>
      <c r="D750" s="1264" t="s">
        <v>1147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5"/>
      <c r="E753" s="475"/>
      <c r="F753" s="475"/>
      <c r="G753" s="183"/>
      <c r="H753" s="181"/>
      <c r="I753" s="181"/>
      <c r="J753" s="181"/>
      <c r="K753" s="181"/>
    </row>
    <row r="754" spans="1:11">
      <c r="A754" s="1279" t="s">
        <v>1148</v>
      </c>
      <c r="B754" s="1279"/>
      <c r="C754" s="1279"/>
      <c r="D754" s="1279"/>
      <c r="E754" s="1279"/>
      <c r="F754" s="1279"/>
      <c r="G754" s="1279"/>
    </row>
    <row r="755" spans="1:11">
      <c r="A755" s="175"/>
      <c r="B755" s="175"/>
      <c r="C755" s="175"/>
      <c r="D755" s="184"/>
      <c r="F755" s="35"/>
      <c r="G755" s="183"/>
    </row>
    <row r="756" spans="1:11">
      <c r="D756" s="1311" t="s">
        <v>1132</v>
      </c>
      <c r="E756" s="1311"/>
      <c r="F756" s="1311"/>
      <c r="G756" s="183"/>
    </row>
    <row r="757" spans="1:11">
      <c r="A757" s="346"/>
      <c r="B757" s="346"/>
      <c r="C757" s="346"/>
      <c r="D757" s="1294" t="s">
        <v>1149</v>
      </c>
      <c r="E757" s="1294"/>
      <c r="F757" s="1294"/>
      <c r="G757" s="183"/>
    </row>
    <row r="758" spans="1:11">
      <c r="D758" s="434"/>
      <c r="E758" s="434"/>
      <c r="F758" s="434"/>
      <c r="G758" s="183"/>
    </row>
    <row r="759" spans="1:11" ht="14.25">
      <c r="A759" s="176"/>
      <c r="B759" s="469" t="s">
        <v>309</v>
      </c>
      <c r="D759" s="1294" t="s">
        <v>1026</v>
      </c>
      <c r="E759" s="1294"/>
      <c r="F759" s="1294"/>
      <c r="G759" s="183"/>
    </row>
    <row r="760" spans="1:11">
      <c r="D760" s="434"/>
      <c r="E760" s="1306" t="s">
        <v>1133</v>
      </c>
      <c r="F760" s="1306"/>
      <c r="G760" s="183"/>
    </row>
    <row r="761" spans="1:11">
      <c r="A761" s="172"/>
      <c r="B761" s="172"/>
      <c r="C761" s="172"/>
      <c r="D761" s="35"/>
      <c r="G761" s="183"/>
    </row>
    <row r="762" spans="1:11">
      <c r="A762" s="1309" t="s">
        <v>451</v>
      </c>
      <c r="B762" s="1309"/>
      <c r="C762" s="1309"/>
      <c r="D762" s="1309"/>
      <c r="E762" s="1309"/>
      <c r="F762" s="1309"/>
      <c r="G762" s="1309"/>
    </row>
    <row r="763" spans="1:11">
      <c r="A763" s="172"/>
      <c r="B763" s="172"/>
      <c r="C763" s="179"/>
      <c r="D763" s="183"/>
      <c r="E763" s="183"/>
      <c r="F763" s="183"/>
      <c r="G763" s="183"/>
    </row>
    <row r="764" spans="1:11">
      <c r="A764" s="35"/>
      <c r="B764" s="1307" t="s">
        <v>1025</v>
      </c>
      <c r="C764" s="1307"/>
      <c r="D764" s="1307"/>
      <c r="E764" s="1307"/>
      <c r="F764" s="1307"/>
      <c r="G764" s="183"/>
    </row>
    <row r="765" spans="1:11">
      <c r="A765" s="13"/>
      <c r="B765" s="13"/>
      <c r="G765" s="183"/>
    </row>
    <row r="766" spans="1:11">
      <c r="A766" s="1309" t="s">
        <v>452</v>
      </c>
      <c r="B766" s="1309"/>
      <c r="C766" s="1309"/>
      <c r="D766" s="1309"/>
      <c r="E766" s="1309"/>
      <c r="F766" s="1309"/>
      <c r="G766" s="1309"/>
    </row>
    <row r="767" spans="1:11">
      <c r="A767" s="172"/>
      <c r="B767" s="172"/>
      <c r="C767" s="172"/>
      <c r="D767" s="178"/>
      <c r="G767" s="183"/>
    </row>
    <row r="768" spans="1:11">
      <c r="A768" s="35"/>
      <c r="B768" s="1275" t="s">
        <v>450</v>
      </c>
      <c r="C768" s="1275"/>
      <c r="D768" s="1275"/>
      <c r="E768" s="1275"/>
      <c r="F768" s="1275"/>
      <c r="G768" s="183"/>
    </row>
    <row r="769" spans="1:7" ht="14.25">
      <c r="A769" s="176"/>
      <c r="B769" s="176"/>
      <c r="D769" s="35"/>
      <c r="E769" s="35"/>
      <c r="F769" s="183"/>
      <c r="G769" s="183"/>
    </row>
    <row r="770" spans="1:7">
      <c r="A770" s="1309" t="s">
        <v>453</v>
      </c>
      <c r="B770" s="1309"/>
      <c r="C770" s="1309"/>
      <c r="D770" s="1309"/>
      <c r="E770" s="1309"/>
      <c r="F770" s="1309"/>
      <c r="G770" s="1309"/>
    </row>
    <row r="771" spans="1:7">
      <c r="C771" s="175"/>
      <c r="D771" s="173"/>
      <c r="E771" s="35"/>
      <c r="F771" s="183"/>
      <c r="G771" s="183"/>
    </row>
    <row r="772" spans="1:7">
      <c r="A772" s="35"/>
      <c r="B772" s="1275" t="s">
        <v>450</v>
      </c>
      <c r="C772" s="1275"/>
      <c r="D772" s="1275"/>
      <c r="E772" s="1275"/>
      <c r="F772" s="1275"/>
      <c r="G772" s="183"/>
    </row>
    <row r="773" spans="1:7">
      <c r="A773" s="35"/>
      <c r="B773" s="35"/>
      <c r="C773" s="179"/>
      <c r="D773" s="183"/>
      <c r="E773" s="183"/>
      <c r="F773" s="183"/>
      <c r="G773" s="183"/>
    </row>
    <row r="774" spans="1:7">
      <c r="A774" s="1309" t="s">
        <v>454</v>
      </c>
      <c r="B774" s="1309"/>
      <c r="C774" s="1309"/>
      <c r="D774" s="1309"/>
      <c r="E774" s="1309"/>
      <c r="F774" s="1309"/>
      <c r="G774" s="1309"/>
    </row>
    <row r="775" spans="1:7">
      <c r="A775" s="35"/>
      <c r="B775" s="35"/>
    </row>
    <row r="776" spans="1:7">
      <c r="A776" s="35"/>
      <c r="B776" s="1275" t="s">
        <v>450</v>
      </c>
      <c r="C776" s="1275"/>
      <c r="D776" s="1275"/>
      <c r="E776" s="1275"/>
      <c r="F776" s="1275"/>
    </row>
    <row r="777" spans="1:7">
      <c r="A777" s="179"/>
      <c r="B777" s="179"/>
      <c r="C777" s="179"/>
      <c r="D777" s="174"/>
      <c r="F777" s="183"/>
    </row>
    <row r="778" spans="1:7">
      <c r="A778" s="1309" t="s">
        <v>455</v>
      </c>
      <c r="B778" s="1309"/>
      <c r="C778" s="1309"/>
      <c r="D778" s="1309"/>
      <c r="E778" s="1309"/>
      <c r="F778" s="1309"/>
      <c r="G778" s="1309"/>
    </row>
    <row r="779" spans="1:7">
      <c r="A779" s="35"/>
      <c r="B779" s="35"/>
    </row>
    <row r="780" spans="1:7">
      <c r="A780" s="35"/>
      <c r="B780" s="1275" t="s">
        <v>450</v>
      </c>
      <c r="C780" s="1275"/>
      <c r="D780" s="1275"/>
      <c r="E780" s="1275"/>
      <c r="F780" s="1275"/>
    </row>
    <row r="781" spans="1:7">
      <c r="A781" s="179"/>
      <c r="B781" s="179"/>
      <c r="C781" s="179"/>
      <c r="D781" s="174"/>
      <c r="F781" s="183"/>
    </row>
    <row r="782" spans="1:7">
      <c r="A782" s="1309" t="s">
        <v>456</v>
      </c>
      <c r="B782" s="1309"/>
      <c r="C782" s="1309"/>
      <c r="D782" s="1309"/>
      <c r="E782" s="1309"/>
      <c r="F782" s="1309"/>
      <c r="G782" s="1309"/>
    </row>
    <row r="783" spans="1:7">
      <c r="A783" s="35"/>
      <c r="B783" s="35"/>
    </row>
    <row r="784" spans="1:7">
      <c r="A784" s="35"/>
      <c r="B784" s="1275" t="s">
        <v>450</v>
      </c>
      <c r="C784" s="1275"/>
      <c r="D784" s="1275"/>
      <c r="E784" s="1275"/>
      <c r="F784" s="1275"/>
    </row>
    <row r="785" spans="1:7">
      <c r="D785" s="174"/>
    </row>
    <row r="786" spans="1:7">
      <c r="A786" s="1309" t="s">
        <v>188</v>
      </c>
      <c r="B786" s="1309"/>
      <c r="C786" s="1309"/>
      <c r="D786" s="1309"/>
      <c r="E786" s="1309"/>
      <c r="F786" s="1309"/>
      <c r="G786" s="1309"/>
    </row>
    <row r="787" spans="1:7">
      <c r="A787" s="35"/>
      <c r="B787" s="35"/>
    </row>
    <row r="788" spans="1:7">
      <c r="A788" s="35"/>
      <c r="B788" s="1275" t="s">
        <v>450</v>
      </c>
      <c r="C788" s="1275"/>
      <c r="D788" s="1275"/>
      <c r="E788" s="1275"/>
      <c r="F788" s="1275"/>
    </row>
    <row r="789" spans="1:7">
      <c r="A789" s="35"/>
      <c r="B789" s="35"/>
      <c r="D789" s="174"/>
    </row>
    <row r="790" spans="1:7">
      <c r="A790" s="1309" t="s">
        <v>902</v>
      </c>
      <c r="B790" s="1309"/>
      <c r="C790" s="1309"/>
      <c r="D790" s="1309"/>
      <c r="E790" s="1309"/>
      <c r="F790" s="1309"/>
      <c r="G790" s="1309"/>
    </row>
    <row r="791" spans="1:7">
      <c r="A791" s="35"/>
      <c r="B791" s="35"/>
    </row>
    <row r="792" spans="1:7">
      <c r="A792" s="35"/>
      <c r="B792" s="1275" t="s">
        <v>450</v>
      </c>
      <c r="C792" s="1275"/>
      <c r="D792" s="1275"/>
      <c r="E792" s="1275"/>
      <c r="F792" s="1275"/>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2134</v>
      </c>
      <c r="B2" s="1316"/>
      <c r="C2" s="1316"/>
      <c r="D2" s="1316"/>
      <c r="E2" s="1316"/>
      <c r="F2" s="1316"/>
      <c r="G2" s="1316"/>
      <c r="H2" s="1316"/>
      <c r="I2" s="1316"/>
      <c r="J2" s="1316"/>
    </row>
    <row r="3" spans="1:10" ht="15">
      <c r="A3" s="1319" t="s">
        <v>1426</v>
      </c>
      <c r="B3" s="1320"/>
      <c r="C3" s="1320"/>
      <c r="D3" s="1320"/>
      <c r="E3" s="1320"/>
      <c r="F3" s="1320"/>
      <c r="G3" s="1320"/>
      <c r="H3" s="1320"/>
      <c r="I3" s="1320"/>
      <c r="J3" s="1320"/>
    </row>
    <row r="4" spans="1:10" ht="12.75"/>
    <row r="5" spans="1:10" ht="12.75" customHeight="1">
      <c r="A5" s="1317" t="s">
        <v>2442</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21" t="s">
        <v>2139</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1332</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1333</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2135</v>
      </c>
      <c r="B72" s="1318"/>
      <c r="C72" s="1318"/>
      <c r="D72" s="1318"/>
      <c r="E72" s="1318"/>
      <c r="F72" s="1318"/>
      <c r="G72" s="1318"/>
      <c r="H72" s="1318"/>
      <c r="I72" s="1318"/>
    </row>
    <row r="73" spans="1:9" ht="12.75">
      <c r="A73" s="1270" t="s">
        <v>2440</v>
      </c>
      <c r="B73" s="1270"/>
      <c r="C73" s="1270"/>
      <c r="D73" s="1270"/>
      <c r="E73" s="1270"/>
    </row>
    <row r="74" spans="1:9" ht="12.75">
      <c r="A74" s="1270" t="s">
        <v>2441</v>
      </c>
      <c r="B74" s="1270"/>
      <c r="C74" s="1270"/>
      <c r="D74" s="1270"/>
      <c r="E74" s="1270"/>
    </row>
    <row r="75" spans="1:9" ht="12.75">
      <c r="A75" s="1270" t="s">
        <v>2136</v>
      </c>
      <c r="B75" s="1270"/>
      <c r="C75" s="1270"/>
      <c r="D75" s="1270"/>
      <c r="E75" s="1270"/>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81" zoomScaleNormal="100" zoomScaleSheetLayoutView="100" workbookViewId="0">
      <selection activeCell="F1110" sqref="F1110"/>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9" t="s">
        <v>2608</v>
      </c>
      <c r="B2" s="1339"/>
      <c r="C2" s="1339"/>
      <c r="D2" s="1339"/>
      <c r="E2" s="1339"/>
      <c r="F2" s="1339"/>
      <c r="G2" s="1339"/>
      <c r="H2" s="1339"/>
      <c r="I2" s="1339"/>
    </row>
    <row r="3" spans="1:13">
      <c r="A3" s="1335" t="s">
        <v>2002</v>
      </c>
      <c r="B3" s="1335"/>
      <c r="C3" s="1335"/>
      <c r="D3" s="1335"/>
      <c r="E3" s="1335"/>
      <c r="F3" s="1335"/>
      <c r="G3" s="1335"/>
      <c r="H3" s="1335"/>
      <c r="I3" s="1335"/>
    </row>
    <row r="4" spans="1:13">
      <c r="A4" s="1335"/>
      <c r="B4" s="1335"/>
      <c r="C4" s="1320"/>
      <c r="D4" s="1320"/>
      <c r="E4" s="1320"/>
      <c r="F4" s="1320"/>
      <c r="G4" s="1320"/>
    </row>
    <row r="5" spans="1:13">
      <c r="A5" s="1335"/>
      <c r="B5" s="1335"/>
      <c r="C5" s="1320"/>
      <c r="D5" s="1320"/>
      <c r="E5" s="1320"/>
      <c r="F5" s="1320"/>
      <c r="G5" s="1320"/>
    </row>
    <row r="6" spans="1:13">
      <c r="A6" s="1339" t="s">
        <v>1202</v>
      </c>
      <c r="B6" s="1339"/>
      <c r="C6" s="1340"/>
      <c r="D6" s="1340"/>
      <c r="E6" s="1340"/>
      <c r="F6" s="1340"/>
      <c r="G6" s="1340"/>
      <c r="I6" s="525" t="s">
        <v>2145</v>
      </c>
    </row>
    <row r="7" spans="1:13">
      <c r="A7" s="1339" t="s">
        <v>1203</v>
      </c>
      <c r="B7" s="1339"/>
      <c r="C7" s="1340"/>
      <c r="D7" s="1340"/>
      <c r="E7" s="1340"/>
      <c r="F7" s="1340"/>
      <c r="G7" s="1340"/>
      <c r="I7" s="525" t="s">
        <v>2146</v>
      </c>
    </row>
    <row r="8" spans="1:13">
      <c r="A8" s="516"/>
      <c r="B8" s="516"/>
      <c r="C8" s="517"/>
      <c r="D8" s="517"/>
      <c r="E8" s="517"/>
      <c r="F8" s="517"/>
    </row>
    <row r="9" spans="1:13">
      <c r="A9" s="1279" t="s">
        <v>1205</v>
      </c>
      <c r="B9" s="1279"/>
      <c r="C9" s="1279"/>
      <c r="D9" s="1279"/>
      <c r="E9" s="1279"/>
      <c r="F9" s="1279"/>
      <c r="G9" s="1279"/>
      <c r="H9" s="1071"/>
      <c r="I9" s="1072"/>
    </row>
    <row r="10" spans="1:13">
      <c r="A10" s="517"/>
      <c r="B10" s="517"/>
      <c r="E10" s="436"/>
    </row>
    <row r="11" spans="1:13" ht="13.7" customHeight="1">
      <c r="C11" s="517"/>
      <c r="D11" s="1341" t="s">
        <v>1204</v>
      </c>
      <c r="E11" s="1341"/>
      <c r="F11" s="1341"/>
    </row>
    <row r="12" spans="1:13">
      <c r="C12" s="517"/>
      <c r="D12" s="1341"/>
      <c r="E12" s="1341"/>
      <c r="F12" s="1341"/>
    </row>
    <row r="13" spans="1:13">
      <c r="A13" s="518"/>
      <c r="B13" s="518"/>
      <c r="C13" s="518"/>
      <c r="D13" s="1292" t="s">
        <v>1187</v>
      </c>
      <c r="E13" s="1292"/>
      <c r="F13" s="1292"/>
      <c r="M13" s="96"/>
    </row>
    <row r="14" spans="1:13">
      <c r="A14" s="518"/>
      <c r="B14" s="518"/>
      <c r="C14" s="518"/>
      <c r="D14" s="511"/>
      <c r="L14" s="336"/>
    </row>
    <row r="15" spans="1:13" ht="14.25">
      <c r="A15" s="519"/>
      <c r="B15" s="520" t="s">
        <v>2732</v>
      </c>
      <c r="C15" s="518"/>
      <c r="D15" s="1291" t="s">
        <v>2303</v>
      </c>
      <c r="E15" s="1291"/>
      <c r="F15" s="1291"/>
      <c r="I15" s="436" t="s">
        <v>2147</v>
      </c>
    </row>
    <row r="16" spans="1:13">
      <c r="A16" s="518"/>
      <c r="B16" s="518"/>
      <c r="C16" s="518"/>
      <c r="D16" s="1291"/>
      <c r="E16" s="1291"/>
      <c r="F16" s="1291"/>
    </row>
    <row r="17" spans="1:9">
      <c r="A17" s="518"/>
      <c r="B17" s="518"/>
      <c r="C17" s="518"/>
      <c r="D17" s="1291"/>
      <c r="E17" s="1291"/>
      <c r="F17" s="1291"/>
    </row>
    <row r="18" spans="1:9">
      <c r="A18" s="518"/>
      <c r="B18" s="518"/>
      <c r="C18" s="518"/>
      <c r="D18" s="480"/>
      <c r="E18" s="336" t="s">
        <v>2301</v>
      </c>
      <c r="F18" s="480"/>
    </row>
    <row r="19" spans="1:9">
      <c r="A19" s="518"/>
      <c r="B19" s="518"/>
      <c r="C19" s="518"/>
    </row>
    <row r="20" spans="1:9" ht="14.25">
      <c r="A20" s="519"/>
      <c r="B20" s="520" t="s">
        <v>2732</v>
      </c>
      <c r="D20" s="1291" t="s">
        <v>2304</v>
      </c>
      <c r="E20" s="1291"/>
      <c r="F20" s="1291"/>
      <c r="I20" s="436" t="s">
        <v>2148</v>
      </c>
    </row>
    <row r="21" spans="1:9" ht="14.25">
      <c r="A21" s="519"/>
      <c r="D21" s="1291"/>
      <c r="E21" s="1291"/>
      <c r="F21" s="1291"/>
    </row>
    <row r="22" spans="1:9" ht="14.25">
      <c r="A22" s="519"/>
      <c r="D22" s="424"/>
      <c r="E22" s="96" t="s">
        <v>2300</v>
      </c>
      <c r="F22" s="424"/>
    </row>
    <row r="23" spans="1:9" ht="14.25">
      <c r="A23" s="519"/>
      <c r="B23" s="519"/>
      <c r="D23" s="481"/>
    </row>
    <row r="24" spans="1:9" ht="14.25">
      <c r="A24" s="519"/>
      <c r="B24" s="520" t="s">
        <v>2631</v>
      </c>
      <c r="D24" s="1291" t="s">
        <v>1190</v>
      </c>
      <c r="E24" s="1291"/>
      <c r="F24" s="1291"/>
      <c r="I24" s="436" t="s">
        <v>2148</v>
      </c>
    </row>
    <row r="25" spans="1:9" ht="14.25">
      <c r="A25" s="519"/>
      <c r="B25" s="519"/>
      <c r="D25" s="1291"/>
      <c r="E25" s="1291"/>
      <c r="F25" s="1291"/>
    </row>
    <row r="26" spans="1:9"/>
    <row r="27" spans="1:9" ht="14.25">
      <c r="A27" s="519"/>
      <c r="B27" s="520" t="s">
        <v>2732</v>
      </c>
      <c r="D27" s="1291" t="s">
        <v>2443</v>
      </c>
      <c r="E27" s="1291"/>
      <c r="F27" s="1291"/>
      <c r="I27" s="436" t="s">
        <v>2151</v>
      </c>
    </row>
    <row r="28" spans="1:9">
      <c r="D28" s="1291"/>
      <c r="E28" s="1291"/>
      <c r="F28" s="1291"/>
    </row>
    <row r="29" spans="1:9">
      <c r="D29" s="1291"/>
      <c r="E29" s="1291"/>
      <c r="F29" s="1291"/>
    </row>
    <row r="30" spans="1:9">
      <c r="D30" s="1291"/>
      <c r="E30" s="1291"/>
      <c r="F30" s="1291"/>
    </row>
    <row r="31" spans="1:9">
      <c r="D31" s="1291"/>
      <c r="E31" s="1291"/>
      <c r="F31" s="1291"/>
    </row>
    <row r="32" spans="1:9">
      <c r="D32" s="482"/>
    </row>
    <row r="33" spans="1:9">
      <c r="B33" s="520" t="s">
        <v>2631</v>
      </c>
      <c r="D33" s="1291" t="s">
        <v>2444</v>
      </c>
      <c r="E33" s="1291"/>
      <c r="F33" s="1291"/>
      <c r="I33" s="436" t="s">
        <v>2147</v>
      </c>
    </row>
    <row r="34" spans="1:9">
      <c r="D34" s="1291"/>
      <c r="E34" s="1291"/>
      <c r="F34" s="1291"/>
    </row>
    <row r="35" spans="1:9" ht="14.25">
      <c r="A35" s="519"/>
      <c r="B35" s="519"/>
      <c r="D35" s="482"/>
    </row>
    <row r="36" spans="1:9" ht="14.45" customHeight="1">
      <c r="A36" s="519"/>
      <c r="B36" s="520" t="s">
        <v>2732</v>
      </c>
      <c r="D36" s="1291" t="s">
        <v>1357</v>
      </c>
      <c r="E36" s="1291"/>
      <c r="F36" s="1291"/>
      <c r="I36" s="436" t="s">
        <v>2218</v>
      </c>
    </row>
    <row r="37" spans="1:9" ht="14.25">
      <c r="A37" s="519"/>
      <c r="B37" s="519"/>
      <c r="D37" s="1291"/>
      <c r="E37" s="1291"/>
      <c r="F37" s="1291"/>
    </row>
    <row r="38" spans="1:9" ht="14.25">
      <c r="A38" s="519"/>
      <c r="B38" s="519"/>
      <c r="D38" s="1291"/>
      <c r="E38" s="1291"/>
      <c r="F38" s="1291"/>
    </row>
    <row r="39" spans="1:9" ht="14.25">
      <c r="A39" s="519"/>
      <c r="B39" s="519"/>
      <c r="D39" s="1291"/>
      <c r="E39" s="1291"/>
      <c r="F39" s="1291"/>
    </row>
    <row r="40" spans="1:9" ht="14.25">
      <c r="A40" s="519"/>
      <c r="B40" s="519"/>
    </row>
    <row r="41" spans="1:9" ht="14.25">
      <c r="A41" s="519"/>
      <c r="B41" s="520" t="s">
        <v>2631</v>
      </c>
      <c r="D41" s="1291" t="s">
        <v>1194</v>
      </c>
      <c r="E41" s="1291"/>
      <c r="F41" s="1291"/>
    </row>
    <row r="42" spans="1:9" ht="14.25">
      <c r="A42" s="519"/>
      <c r="B42" s="519"/>
      <c r="D42" s="1291"/>
      <c r="E42" s="1291"/>
      <c r="F42" s="1291"/>
    </row>
    <row r="43" spans="1:9" ht="14.25">
      <c r="A43" s="519"/>
      <c r="B43" s="519"/>
      <c r="D43" s="1291"/>
      <c r="E43" s="1291"/>
      <c r="F43" s="1291"/>
    </row>
    <row r="44" spans="1:9" ht="14.25">
      <c r="A44" s="519"/>
      <c r="B44" s="519"/>
      <c r="D44" s="1291"/>
      <c r="E44" s="1291"/>
      <c r="F44" s="1291"/>
    </row>
    <row r="45" spans="1:9" ht="14.25">
      <c r="A45" s="519"/>
      <c r="B45" s="519"/>
      <c r="D45" s="1291"/>
      <c r="E45" s="1291"/>
      <c r="F45" s="1291"/>
    </row>
    <row r="46" spans="1:9" ht="14.25">
      <c r="A46" s="519"/>
      <c r="B46" s="519"/>
      <c r="D46" s="480"/>
      <c r="E46" s="480"/>
      <c r="F46" s="480"/>
    </row>
    <row r="47" spans="1:9" ht="14.25">
      <c r="A47" s="519"/>
      <c r="B47" s="520" t="s">
        <v>2631</v>
      </c>
      <c r="D47" s="1291" t="s">
        <v>1195</v>
      </c>
      <c r="E47" s="1291"/>
      <c r="F47" s="1291"/>
      <c r="I47" s="436" t="s">
        <v>2218</v>
      </c>
    </row>
    <row r="48" spans="1:9" ht="14.25">
      <c r="A48" s="519"/>
      <c r="B48" s="519"/>
      <c r="D48" s="1291"/>
      <c r="E48" s="1291"/>
      <c r="F48" s="1291"/>
    </row>
    <row r="49" spans="1:9" ht="14.25">
      <c r="A49" s="519"/>
      <c r="B49" s="519"/>
      <c r="D49" s="1291"/>
      <c r="E49" s="1291"/>
      <c r="F49" s="1291"/>
    </row>
    <row r="50" spans="1:9" ht="23.25" customHeight="1">
      <c r="A50" s="519"/>
      <c r="B50" s="519"/>
      <c r="D50" s="1291"/>
      <c r="E50" s="1291"/>
      <c r="F50" s="1291"/>
    </row>
    <row r="51" spans="1:9" ht="14.25">
      <c r="A51" s="519"/>
      <c r="B51" s="519"/>
      <c r="D51" s="481"/>
    </row>
    <row r="52" spans="1:9" ht="14.45" customHeight="1">
      <c r="A52" s="519"/>
      <c r="B52" s="520" t="s">
        <v>2732</v>
      </c>
      <c r="D52" s="1291" t="s">
        <v>1196</v>
      </c>
      <c r="E52" s="1291"/>
      <c r="F52" s="1291"/>
      <c r="I52" s="436" t="s">
        <v>2218</v>
      </c>
    </row>
    <row r="53" spans="1:9" ht="14.25">
      <c r="A53" s="519"/>
      <c r="B53" s="519"/>
      <c r="D53" s="1291"/>
      <c r="E53" s="1291"/>
      <c r="F53" s="1291"/>
    </row>
    <row r="54" spans="1:9" ht="14.25">
      <c r="A54" s="519"/>
      <c r="B54" s="519"/>
      <c r="D54" s="1291"/>
      <c r="E54" s="1291"/>
      <c r="F54" s="1291"/>
    </row>
    <row r="55" spans="1:9" ht="14.25">
      <c r="A55" s="519"/>
      <c r="B55" s="519"/>
    </row>
    <row r="56" spans="1:9" ht="14.25">
      <c r="A56" s="519"/>
      <c r="B56" s="520" t="s">
        <v>2732</v>
      </c>
      <c r="D56" s="1337" t="s">
        <v>1197</v>
      </c>
      <c r="E56" s="1337"/>
      <c r="F56" s="1337"/>
    </row>
    <row r="57" spans="1:9" ht="14.25">
      <c r="A57" s="519"/>
      <c r="B57" s="519"/>
      <c r="D57" s="1337"/>
      <c r="E57" s="1337"/>
      <c r="F57" s="1337"/>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2631</v>
      </c>
      <c r="D61" s="1291" t="s">
        <v>1198</v>
      </c>
      <c r="E61" s="1291"/>
      <c r="F61" s="1291"/>
      <c r="I61" s="436" t="s">
        <v>2149</v>
      </c>
    </row>
    <row r="62" spans="1:9">
      <c r="D62" s="1291"/>
      <c r="E62" s="1291"/>
      <c r="F62" s="1291"/>
    </row>
    <row r="63" spans="1:9">
      <c r="D63" s="1291"/>
      <c r="E63" s="1291"/>
      <c r="F63" s="1291"/>
    </row>
    <row r="64" spans="1:9"/>
    <row r="65" spans="1:9" ht="14.25">
      <c r="A65" s="519"/>
      <c r="B65" s="520" t="s">
        <v>2631</v>
      </c>
      <c r="D65" s="1291" t="s">
        <v>1199</v>
      </c>
      <c r="E65" s="1291"/>
      <c r="F65" s="1291"/>
      <c r="I65" s="436" t="s">
        <v>2150</v>
      </c>
    </row>
    <row r="66" spans="1:9">
      <c r="D66" s="1291"/>
      <c r="E66" s="1291"/>
      <c r="F66" s="1291"/>
    </row>
    <row r="67" spans="1:9"/>
    <row r="68" spans="1:9" ht="14.25">
      <c r="A68" s="519"/>
      <c r="B68" s="520" t="s">
        <v>2732</v>
      </c>
      <c r="D68" s="1291" t="s">
        <v>1200</v>
      </c>
      <c r="E68" s="1291"/>
      <c r="F68" s="1291"/>
    </row>
    <row r="69" spans="1:9">
      <c r="D69" s="1291"/>
      <c r="E69" s="1291"/>
      <c r="F69" s="1291"/>
      <c r="I69" s="436" t="s">
        <v>2151</v>
      </c>
    </row>
    <row r="70" spans="1:9">
      <c r="D70" s="1291"/>
      <c r="E70" s="1291"/>
      <c r="F70" s="1291"/>
    </row>
    <row r="71" spans="1:9"/>
    <row r="72" spans="1:9" ht="14.25">
      <c r="A72" s="519"/>
      <c r="B72" s="520" t="s">
        <v>2732</v>
      </c>
      <c r="D72" s="1291" t="s">
        <v>1201</v>
      </c>
      <c r="E72" s="1291"/>
      <c r="F72" s="1291"/>
      <c r="I72" s="436" t="s">
        <v>2151</v>
      </c>
    </row>
    <row r="73" spans="1:9">
      <c r="D73" s="1291"/>
      <c r="E73" s="1291"/>
      <c r="F73" s="1291"/>
    </row>
    <row r="74" spans="1:9" ht="14.25">
      <c r="A74" s="519"/>
      <c r="B74" s="519"/>
      <c r="D74" s="481"/>
    </row>
    <row r="75" spans="1:9">
      <c r="A75" s="1279" t="s">
        <v>1108</v>
      </c>
      <c r="B75" s="1279"/>
      <c r="C75" s="1279"/>
      <c r="D75" s="1279"/>
      <c r="E75" s="1279"/>
      <c r="F75" s="1279"/>
      <c r="G75" s="1279"/>
      <c r="H75" s="1071"/>
      <c r="I75" s="1072"/>
    </row>
    <row r="76" spans="1:9"/>
    <row r="77" spans="1:9">
      <c r="C77" s="521"/>
      <c r="D77" s="1293" t="s">
        <v>1206</v>
      </c>
      <c r="E77" s="1293"/>
      <c r="F77" s="1293"/>
    </row>
    <row r="78" spans="1:9">
      <c r="A78" s="481"/>
      <c r="B78" s="481"/>
      <c r="D78" s="1291" t="s">
        <v>1233</v>
      </c>
      <c r="E78" s="1291"/>
      <c r="F78" s="1291"/>
    </row>
    <row r="79" spans="1:9">
      <c r="A79" s="481"/>
      <c r="B79" s="481"/>
    </row>
    <row r="80" spans="1:9" ht="13.7" customHeight="1">
      <c r="A80" s="519"/>
      <c r="B80" s="520" t="s">
        <v>2732</v>
      </c>
      <c r="D80" s="1291" t="s">
        <v>1401</v>
      </c>
      <c r="E80" s="1291"/>
      <c r="F80" s="1291"/>
      <c r="I80" s="436" t="s">
        <v>2152</v>
      </c>
    </row>
    <row r="81" spans="1:9" ht="14.25">
      <c r="A81" s="519"/>
      <c r="B81" s="519"/>
      <c r="D81" s="1291"/>
      <c r="E81" s="1291"/>
      <c r="F81" s="1291"/>
    </row>
    <row r="82" spans="1:9" ht="14.25">
      <c r="A82" s="519"/>
      <c r="B82" s="519"/>
      <c r="D82" s="1291"/>
      <c r="E82" s="1291"/>
      <c r="F82" s="1291"/>
    </row>
    <row r="83" spans="1:9" ht="14.25">
      <c r="A83" s="519"/>
      <c r="B83" s="519"/>
      <c r="D83" s="1291"/>
      <c r="E83" s="1291"/>
      <c r="F83" s="1291"/>
    </row>
    <row r="84" spans="1:9" ht="14.25">
      <c r="A84" s="519"/>
      <c r="B84" s="519"/>
      <c r="D84" s="1291"/>
      <c r="E84" s="1291"/>
      <c r="F84" s="1291"/>
    </row>
    <row r="85" spans="1:9" ht="14.25">
      <c r="A85" s="519"/>
      <c r="B85" s="519"/>
      <c r="D85" s="1291"/>
      <c r="E85" s="1291"/>
      <c r="F85" s="1291"/>
    </row>
    <row r="86" spans="1:9" ht="14.25">
      <c r="A86" s="519"/>
      <c r="B86" s="519"/>
      <c r="D86" s="1291"/>
      <c r="E86" s="1291"/>
      <c r="F86" s="1291"/>
    </row>
    <row r="87" spans="1:9" ht="14.25">
      <c r="A87" s="519"/>
      <c r="B87" s="519"/>
      <c r="D87" s="1291"/>
      <c r="E87" s="1291"/>
      <c r="F87" s="1291"/>
    </row>
    <row r="88" spans="1:9" ht="14.25">
      <c r="A88" s="519"/>
      <c r="B88" s="519"/>
      <c r="D88" s="417"/>
      <c r="E88" s="417"/>
      <c r="F88" s="417"/>
    </row>
    <row r="89" spans="1:9" ht="15" customHeight="1">
      <c r="A89" s="519"/>
      <c r="B89" s="520" t="s">
        <v>2732</v>
      </c>
      <c r="D89" s="1291" t="s">
        <v>2003</v>
      </c>
      <c r="E89" s="1291"/>
      <c r="F89" s="1291"/>
      <c r="I89" s="436" t="s">
        <v>2153</v>
      </c>
    </row>
    <row r="90" spans="1:9" ht="14.25">
      <c r="A90" s="519"/>
      <c r="B90" s="519"/>
      <c r="D90" s="1291"/>
      <c r="E90" s="1291"/>
      <c r="F90" s="1291"/>
    </row>
    <row r="91" spans="1:9" ht="14.25">
      <c r="A91" s="519"/>
      <c r="B91" s="519"/>
      <c r="D91" s="480"/>
      <c r="E91" s="480"/>
      <c r="F91" s="480"/>
    </row>
    <row r="92" spans="1:9" ht="14.25">
      <c r="A92" s="519"/>
      <c r="B92" s="520" t="s">
        <v>2732</v>
      </c>
      <c r="D92" s="1291" t="s">
        <v>2006</v>
      </c>
      <c r="E92" s="1291"/>
      <c r="F92" s="1291"/>
      <c r="I92" s="436" t="s">
        <v>2154</v>
      </c>
    </row>
    <row r="93" spans="1:9" ht="14.25">
      <c r="A93" s="519"/>
      <c r="B93" s="519"/>
      <c r="D93" s="1291"/>
      <c r="E93" s="1291"/>
      <c r="F93" s="1291"/>
    </row>
    <row r="94" spans="1:9" ht="14.25">
      <c r="A94" s="519"/>
      <c r="B94" s="519"/>
      <c r="D94" s="1291"/>
      <c r="E94" s="1291"/>
      <c r="F94" s="1291"/>
    </row>
    <row r="95" spans="1:9" ht="14.25">
      <c r="A95" s="519"/>
      <c r="B95" s="519"/>
      <c r="D95" s="480"/>
      <c r="E95" s="480"/>
      <c r="F95" s="480"/>
    </row>
    <row r="96" spans="1:9" ht="14.25">
      <c r="A96" s="519"/>
      <c r="B96" s="520" t="s">
        <v>2732</v>
      </c>
      <c r="D96" s="1291" t="s">
        <v>2005</v>
      </c>
      <c r="E96" s="1291"/>
      <c r="F96" s="1291"/>
      <c r="I96" s="436" t="s">
        <v>2199</v>
      </c>
    </row>
    <row r="97" spans="1:9" s="1024" customFormat="1" ht="14.25">
      <c r="A97" s="1022"/>
      <c r="B97" s="1022"/>
      <c r="C97" s="1023"/>
      <c r="D97" s="1291"/>
      <c r="E97" s="1291"/>
      <c r="F97" s="1291"/>
      <c r="I97" s="1063"/>
    </row>
    <row r="98" spans="1:9" ht="14.25">
      <c r="A98" s="519"/>
      <c r="B98" s="519"/>
      <c r="D98" s="424"/>
      <c r="E98" s="336" t="s">
        <v>2305</v>
      </c>
      <c r="F98" s="480"/>
    </row>
    <row r="99" spans="1:9" ht="14.25">
      <c r="A99" s="519"/>
      <c r="B99" s="519"/>
      <c r="D99" s="417"/>
      <c r="E99" s="417"/>
      <c r="F99" s="417"/>
    </row>
    <row r="100" spans="1:9" ht="14.25">
      <c r="A100" s="519"/>
      <c r="B100" s="520" t="s">
        <v>2631</v>
      </c>
      <c r="D100" s="1291" t="s">
        <v>2004</v>
      </c>
      <c r="E100" s="1291"/>
      <c r="F100" s="1291"/>
      <c r="I100" s="436" t="s">
        <v>2155</v>
      </c>
    </row>
    <row r="101" spans="1:9" ht="14.25">
      <c r="A101" s="519"/>
      <c r="B101" s="519"/>
      <c r="D101" s="1291"/>
      <c r="E101" s="1291"/>
      <c r="F101" s="1291"/>
    </row>
    <row r="102" spans="1:9" ht="14.25">
      <c r="A102" s="519"/>
      <c r="B102" s="519"/>
      <c r="D102" s="480"/>
      <c r="E102" s="480"/>
      <c r="F102" s="480"/>
    </row>
    <row r="103" spans="1:9" ht="14.45" customHeight="1">
      <c r="A103" s="519"/>
      <c r="B103" s="520" t="s">
        <v>2631</v>
      </c>
      <c r="D103" s="1291" t="s">
        <v>1337</v>
      </c>
      <c r="E103" s="1291"/>
      <c r="F103" s="1291"/>
      <c r="I103" s="436" t="s">
        <v>2156</v>
      </c>
    </row>
    <row r="104" spans="1:9" ht="14.25">
      <c r="A104" s="519"/>
      <c r="B104" s="519"/>
      <c r="D104" s="1291"/>
      <c r="E104" s="1291"/>
      <c r="F104" s="1291"/>
    </row>
    <row r="105" spans="1:9" ht="14.25">
      <c r="A105" s="519"/>
      <c r="B105" s="519"/>
      <c r="D105" s="1291"/>
      <c r="E105" s="1291"/>
      <c r="F105" s="1291"/>
    </row>
    <row r="106" spans="1:9" ht="14.25">
      <c r="A106" s="519"/>
      <c r="B106" s="519"/>
      <c r="D106" s="1291"/>
      <c r="E106" s="1291"/>
      <c r="F106" s="1291"/>
    </row>
    <row r="107" spans="1:9" ht="14.25">
      <c r="A107" s="519"/>
      <c r="B107" s="519"/>
      <c r="D107" s="1291"/>
      <c r="E107" s="1291"/>
      <c r="F107" s="1291"/>
    </row>
    <row r="108" spans="1:9" ht="14.25">
      <c r="A108" s="519"/>
      <c r="B108" s="519"/>
      <c r="D108" s="1291"/>
      <c r="E108" s="1291"/>
      <c r="F108" s="1291"/>
    </row>
    <row r="109" spans="1:9" ht="14.25">
      <c r="A109" s="519"/>
      <c r="B109" s="519"/>
      <c r="D109" s="1291"/>
      <c r="E109" s="1291"/>
      <c r="F109" s="1291"/>
    </row>
    <row r="110" spans="1:9" ht="14.25">
      <c r="A110" s="519"/>
      <c r="B110" s="519"/>
      <c r="D110" s="1291"/>
      <c r="E110" s="1291"/>
      <c r="F110" s="1291"/>
    </row>
    <row r="111" spans="1:9" ht="14.25">
      <c r="A111" s="519"/>
      <c r="B111" s="519"/>
      <c r="D111" s="1291"/>
      <c r="E111" s="1291"/>
      <c r="F111" s="1291"/>
    </row>
    <row r="112" spans="1:9" ht="14.25">
      <c r="A112" s="519"/>
      <c r="B112" s="519"/>
      <c r="D112" s="1291"/>
      <c r="E112" s="1291"/>
      <c r="F112" s="1291"/>
    </row>
    <row r="113" spans="1:9" ht="14.25">
      <c r="A113" s="519"/>
      <c r="B113" s="519"/>
      <c r="D113" s="1291"/>
      <c r="E113" s="1291"/>
      <c r="F113" s="1291"/>
    </row>
    <row r="114" spans="1:9" ht="14.25">
      <c r="A114" s="519"/>
      <c r="B114" s="519"/>
      <c r="D114" s="1291"/>
      <c r="E114" s="1291"/>
      <c r="F114" s="1291"/>
    </row>
    <row r="115" spans="1:9" ht="14.25">
      <c r="A115" s="519"/>
      <c r="B115" s="519"/>
      <c r="D115" s="1291"/>
      <c r="E115" s="1291"/>
      <c r="F115" s="1291"/>
    </row>
    <row r="116" spans="1:9" ht="14.25">
      <c r="A116" s="519"/>
      <c r="B116" s="519"/>
      <c r="D116" s="1291"/>
      <c r="E116" s="1291"/>
      <c r="F116" s="1291"/>
    </row>
    <row r="117" spans="1:9" ht="14.25">
      <c r="A117" s="519"/>
      <c r="B117" s="519"/>
      <c r="D117" s="1291"/>
      <c r="E117" s="1291"/>
      <c r="F117" s="1291"/>
    </row>
    <row r="118" spans="1:9" ht="14.25">
      <c r="A118" s="519"/>
      <c r="B118" s="519"/>
      <c r="D118" s="559"/>
      <c r="E118" s="559"/>
      <c r="F118" s="559"/>
    </row>
    <row r="119" spans="1:9" ht="14.25" customHeight="1">
      <c r="A119" s="519"/>
      <c r="B119" s="520" t="s">
        <v>2631</v>
      </c>
      <c r="D119" s="1302" t="s">
        <v>1208</v>
      </c>
      <c r="E119" s="1302"/>
      <c r="F119" s="1302"/>
    </row>
    <row r="120" spans="1:9" ht="14.25">
      <c r="A120" s="519"/>
      <c r="B120" s="519"/>
      <c r="D120" s="1302"/>
      <c r="E120" s="1302"/>
      <c r="F120" s="1302"/>
    </row>
    <row r="121" spans="1:9" ht="14.25">
      <c r="A121" s="519"/>
      <c r="B121" s="519"/>
      <c r="D121" s="1302"/>
      <c r="E121" s="1302"/>
      <c r="F121" s="1302"/>
    </row>
    <row r="122" spans="1:9" ht="14.25">
      <c r="A122" s="519"/>
      <c r="B122" s="519"/>
      <c r="D122" s="1302"/>
      <c r="E122" s="1302"/>
      <c r="F122" s="1302"/>
    </row>
    <row r="123" spans="1:9" ht="14.25">
      <c r="A123" s="519"/>
      <c r="B123" s="519"/>
      <c r="D123" s="1302"/>
      <c r="E123" s="1302"/>
      <c r="F123" s="1302"/>
    </row>
    <row r="124" spans="1:9" ht="14.25">
      <c r="A124" s="519"/>
      <c r="B124" s="519"/>
      <c r="D124" s="1302"/>
      <c r="E124" s="1302"/>
      <c r="F124" s="1302"/>
    </row>
    <row r="125" spans="1:9" ht="14.25">
      <c r="A125" s="519"/>
      <c r="B125" s="519"/>
      <c r="D125" s="1302"/>
      <c r="E125" s="1302"/>
      <c r="F125" s="1302"/>
    </row>
    <row r="126" spans="1:9" ht="14.25">
      <c r="A126" s="519"/>
      <c r="B126" s="519"/>
      <c r="D126" s="1302"/>
      <c r="E126" s="1302"/>
      <c r="F126" s="1302"/>
    </row>
    <row r="127" spans="1:9">
      <c r="C127" s="434"/>
      <c r="D127" s="560"/>
      <c r="E127" s="560"/>
      <c r="F127" s="560"/>
    </row>
    <row r="128" spans="1:9" ht="14.25">
      <c r="A128" s="519"/>
      <c r="B128" s="520" t="s">
        <v>2732</v>
      </c>
      <c r="C128" s="434"/>
      <c r="D128" s="1302" t="s">
        <v>2445</v>
      </c>
      <c r="E128" s="1302"/>
      <c r="F128" s="1302"/>
      <c r="I128" s="436" t="s">
        <v>2157</v>
      </c>
    </row>
    <row r="129" spans="1:9" ht="14.25">
      <c r="A129" s="519"/>
      <c r="B129" s="519"/>
      <c r="C129" s="434"/>
      <c r="D129" s="1302"/>
      <c r="E129" s="1302"/>
      <c r="F129" s="1302"/>
    </row>
    <row r="130" spans="1:9"/>
    <row r="131" spans="1:9" ht="14.25">
      <c r="A131" s="519"/>
      <c r="B131" s="520" t="s">
        <v>2732</v>
      </c>
      <c r="D131" s="1291" t="s">
        <v>1211</v>
      </c>
      <c r="E131" s="1291"/>
      <c r="F131" s="1291"/>
      <c r="I131" s="436" t="s">
        <v>2157</v>
      </c>
    </row>
    <row r="132" spans="1:9">
      <c r="D132" s="1291"/>
      <c r="E132" s="1291"/>
      <c r="F132" s="1291"/>
    </row>
    <row r="133" spans="1:9">
      <c r="D133" s="1291"/>
      <c r="E133" s="1291"/>
      <c r="F133" s="1291"/>
    </row>
    <row r="134" spans="1:9">
      <c r="D134" s="1291"/>
      <c r="E134" s="1291"/>
      <c r="F134" s="1291"/>
    </row>
    <row r="135" spans="1:9">
      <c r="D135" s="1291"/>
      <c r="E135" s="1291"/>
      <c r="F135" s="1291"/>
    </row>
    <row r="136" spans="1:9"/>
    <row r="137" spans="1:9" ht="14.25">
      <c r="A137" s="519"/>
      <c r="B137" s="520" t="s">
        <v>2732</v>
      </c>
      <c r="D137" s="1291" t="s">
        <v>1212</v>
      </c>
      <c r="E137" s="1291"/>
      <c r="F137" s="1291"/>
      <c r="I137" s="436" t="s">
        <v>2158</v>
      </c>
    </row>
    <row r="138" spans="1:9" s="449" customFormat="1" ht="13.7" customHeight="1">
      <c r="A138" s="523"/>
      <c r="B138" s="523"/>
      <c r="C138" s="523"/>
      <c r="D138" s="1291"/>
      <c r="E138" s="1291"/>
      <c r="F138" s="1291"/>
      <c r="I138" s="1064"/>
    </row>
    <row r="139" spans="1:9" ht="13.7" customHeight="1">
      <c r="D139" s="1291"/>
      <c r="E139" s="1291"/>
      <c r="F139" s="1291"/>
    </row>
    <row r="140" spans="1:9" ht="13.7" customHeight="1">
      <c r="D140" s="1291"/>
      <c r="E140" s="1291"/>
      <c r="F140" s="1291"/>
    </row>
    <row r="141" spans="1:9" ht="13.7" customHeight="1">
      <c r="D141" s="1291"/>
      <c r="E141" s="1291"/>
      <c r="F141" s="1291"/>
    </row>
    <row r="142" spans="1:9" ht="13.7" customHeight="1">
      <c r="A142" s="524"/>
      <c r="B142" s="524"/>
      <c r="D142" s="1291"/>
      <c r="E142" s="1291"/>
      <c r="F142" s="1291"/>
    </row>
    <row r="143" spans="1:9" ht="13.7" customHeight="1">
      <c r="D143" s="1291"/>
      <c r="E143" s="1291"/>
      <c r="F143" s="1291"/>
    </row>
    <row r="144" spans="1:9" ht="13.7" customHeight="1">
      <c r="D144" s="1291"/>
      <c r="E144" s="1291"/>
      <c r="F144" s="1291"/>
    </row>
    <row r="145" spans="2:9" ht="13.7" customHeight="1">
      <c r="D145" s="1291"/>
      <c r="E145" s="1291"/>
      <c r="F145" s="1291"/>
    </row>
    <row r="146" spans="2:9" ht="13.7" customHeight="1">
      <c r="D146" s="1291"/>
      <c r="E146" s="1291"/>
      <c r="F146" s="1291"/>
    </row>
    <row r="147" spans="2:9" ht="13.7" customHeight="1">
      <c r="D147" s="1291"/>
      <c r="E147" s="1291"/>
      <c r="F147" s="1291"/>
    </row>
    <row r="148" spans="2:9" ht="13.7" customHeight="1">
      <c r="D148" s="1291"/>
      <c r="E148" s="1291"/>
      <c r="F148" s="1291"/>
    </row>
    <row r="149" spans="2:9" ht="13.7" customHeight="1">
      <c r="D149" s="1291"/>
      <c r="E149" s="1291"/>
      <c r="F149" s="1291"/>
    </row>
    <row r="150" spans="2:9" ht="13.7" customHeight="1">
      <c r="D150" s="511"/>
      <c r="E150" s="481"/>
      <c r="F150" s="481"/>
    </row>
    <row r="151" spans="2:9" ht="13.7" customHeight="1">
      <c r="B151" s="520" t="s">
        <v>2631</v>
      </c>
      <c r="D151" s="1291" t="s">
        <v>1320</v>
      </c>
      <c r="E151" s="1291"/>
      <c r="F151" s="1291"/>
      <c r="I151" s="436" t="s">
        <v>2159</v>
      </c>
    </row>
    <row r="152" spans="2:9" ht="13.7" customHeight="1">
      <c r="D152" s="1291"/>
      <c r="E152" s="1291"/>
      <c r="F152" s="1291"/>
    </row>
    <row r="153" spans="2:9" ht="13.7" customHeight="1">
      <c r="D153" s="1291"/>
      <c r="E153" s="1291"/>
      <c r="F153" s="1291"/>
    </row>
    <row r="154" spans="2:9" ht="13.7" customHeight="1">
      <c r="D154" s="1291"/>
      <c r="E154" s="1291"/>
      <c r="F154" s="1291"/>
    </row>
    <row r="155" spans="2:9" ht="13.7" customHeight="1">
      <c r="D155" s="1291"/>
      <c r="E155" s="1291"/>
      <c r="F155" s="1291"/>
    </row>
    <row r="156" spans="2:9" ht="13.7" customHeight="1">
      <c r="D156" s="1291"/>
      <c r="E156" s="1291"/>
      <c r="F156" s="1291"/>
    </row>
    <row r="157" spans="2:9" ht="13.7" customHeight="1">
      <c r="D157" s="1291"/>
      <c r="E157" s="1291"/>
      <c r="F157" s="1291"/>
    </row>
    <row r="158" spans="2:9" ht="13.7" customHeight="1">
      <c r="D158" s="1291"/>
      <c r="E158" s="1291"/>
      <c r="F158" s="1291"/>
    </row>
    <row r="159" spans="2:9" ht="13.7" customHeight="1">
      <c r="D159" s="1291"/>
      <c r="E159" s="1291"/>
      <c r="F159" s="1291"/>
    </row>
    <row r="160" spans="2:9" ht="13.7" customHeight="1">
      <c r="D160" s="1291"/>
      <c r="E160" s="1291"/>
      <c r="F160" s="1291"/>
    </row>
    <row r="161" spans="1:9" ht="13.7" customHeight="1">
      <c r="D161" s="1291"/>
      <c r="E161" s="1291"/>
      <c r="F161" s="1291"/>
    </row>
    <row r="162" spans="1:9" ht="13.7" customHeight="1">
      <c r="D162" s="1291"/>
      <c r="E162" s="1291"/>
      <c r="F162" s="1291"/>
    </row>
    <row r="163" spans="1:9" ht="13.7" customHeight="1">
      <c r="D163" s="1291"/>
      <c r="E163" s="1291"/>
      <c r="F163" s="1291"/>
    </row>
    <row r="164" spans="1:9" ht="13.7" customHeight="1">
      <c r="D164" s="1291"/>
      <c r="E164" s="1291"/>
      <c r="F164" s="1291"/>
    </row>
    <row r="165" spans="1:9" ht="13.7" customHeight="1">
      <c r="D165" s="1291"/>
      <c r="E165" s="1291"/>
      <c r="F165" s="1291"/>
    </row>
    <row r="166" spans="1:9" ht="13.7" customHeight="1">
      <c r="D166" s="1291"/>
      <c r="E166" s="1291"/>
      <c r="F166" s="1291"/>
    </row>
    <row r="167" spans="1:9" ht="13.7" customHeight="1">
      <c r="D167" s="1291"/>
      <c r="E167" s="1291"/>
      <c r="F167" s="1291"/>
    </row>
    <row r="168" spans="1:9" ht="13.7" customHeight="1">
      <c r="D168" s="1291"/>
      <c r="E168" s="1291"/>
      <c r="F168" s="1291"/>
    </row>
    <row r="169" spans="1:9" ht="13.7" customHeight="1">
      <c r="D169" s="1336" t="s">
        <v>2469</v>
      </c>
      <c r="E169" s="1336"/>
      <c r="F169" s="1336"/>
      <c r="G169" s="542"/>
    </row>
    <row r="170" spans="1:9" ht="13.7" customHeight="1">
      <c r="D170" s="1277"/>
      <c r="E170" s="1277"/>
      <c r="F170" s="1277"/>
      <c r="G170" s="1277"/>
    </row>
    <row r="171" spans="1:9" ht="14.45" customHeight="1">
      <c r="A171" s="524"/>
      <c r="B171" s="520" t="s">
        <v>2631</v>
      </c>
      <c r="C171" s="511"/>
      <c r="D171" s="1273" t="s">
        <v>1367</v>
      </c>
      <c r="E171" s="1273"/>
      <c r="F171" s="1273"/>
      <c r="G171" s="511"/>
      <c r="I171" s="436" t="s">
        <v>2154</v>
      </c>
    </row>
    <row r="172" spans="1:9" ht="14.45" customHeight="1">
      <c r="A172" s="524"/>
      <c r="B172" s="524"/>
      <c r="C172" s="511"/>
      <c r="D172" s="1273"/>
      <c r="E172" s="1273"/>
      <c r="F172" s="1273"/>
      <c r="G172" s="511"/>
    </row>
    <row r="173" spans="1:9" ht="13.7" customHeight="1">
      <c r="A173" s="524"/>
      <c r="B173" s="524"/>
      <c r="C173" s="511"/>
      <c r="D173" s="1273"/>
      <c r="E173" s="1273"/>
      <c r="F173" s="1273"/>
      <c r="G173" s="511"/>
    </row>
    <row r="174" spans="1:9" ht="13.7" customHeight="1">
      <c r="A174" s="524"/>
      <c r="B174" s="524"/>
      <c r="C174" s="511"/>
      <c r="D174" s="511"/>
      <c r="E174" s="511"/>
      <c r="F174" s="511"/>
      <c r="G174" s="511"/>
    </row>
    <row r="175" spans="1:9" ht="13.7" customHeight="1">
      <c r="A175" s="524"/>
      <c r="B175" s="520" t="s">
        <v>2631</v>
      </c>
      <c r="C175" s="511"/>
      <c r="D175" s="1273" t="s">
        <v>1214</v>
      </c>
      <c r="E175" s="1273"/>
      <c r="F175" s="1273"/>
      <c r="G175" s="511"/>
      <c r="I175" s="436" t="s">
        <v>2160</v>
      </c>
    </row>
    <row r="176" spans="1:9" ht="13.7" customHeight="1">
      <c r="A176" s="524"/>
      <c r="B176" s="524"/>
      <c r="C176" s="511"/>
      <c r="D176" s="1273"/>
      <c r="E176" s="1273"/>
      <c r="F176" s="1273"/>
      <c r="G176" s="511"/>
    </row>
    <row r="177" spans="1:9" ht="13.7" customHeight="1">
      <c r="A177" s="524"/>
      <c r="B177" s="524"/>
      <c r="C177" s="511"/>
      <c r="D177" s="1273"/>
      <c r="E177" s="1273"/>
      <c r="F177" s="1273"/>
      <c r="G177" s="511"/>
    </row>
    <row r="178" spans="1:9" ht="13.7" customHeight="1">
      <c r="A178" s="524"/>
      <c r="B178" s="524"/>
      <c r="C178" s="511"/>
      <c r="D178" s="1273"/>
      <c r="E178" s="1273"/>
      <c r="F178" s="1273"/>
      <c r="G178" s="511"/>
    </row>
    <row r="179" spans="1:9" ht="13.7" customHeight="1">
      <c r="D179" s="481"/>
      <c r="E179" s="481"/>
      <c r="F179" s="481"/>
    </row>
    <row r="180" spans="1:9" ht="13.7" customHeight="1">
      <c r="B180" s="520" t="s">
        <v>2631</v>
      </c>
      <c r="D180" s="1278" t="s">
        <v>2446</v>
      </c>
      <c r="E180" s="1278"/>
      <c r="F180" s="1278"/>
      <c r="I180" s="436" t="s">
        <v>2161</v>
      </c>
    </row>
    <row r="181" spans="1:9" ht="13.7" customHeight="1">
      <c r="D181" s="1278"/>
      <c r="E181" s="1278"/>
      <c r="F181" s="1278"/>
    </row>
    <row r="182" spans="1:9" ht="13.7" customHeight="1">
      <c r="D182" s="1278"/>
      <c r="E182" s="1278"/>
      <c r="F182" s="1278"/>
    </row>
    <row r="183" spans="1:9" ht="13.7" customHeight="1">
      <c r="A183" s="525"/>
      <c r="B183" s="525"/>
      <c r="E183" s="481"/>
      <c r="F183" s="481"/>
    </row>
    <row r="184" spans="1:9">
      <c r="A184" s="1279" t="s">
        <v>2447</v>
      </c>
      <c r="B184" s="1279"/>
      <c r="C184" s="1279"/>
      <c r="D184" s="1279"/>
      <c r="E184" s="1279"/>
      <c r="F184" s="1279"/>
      <c r="G184" s="1279"/>
      <c r="H184" s="1071"/>
      <c r="I184" s="1072"/>
    </row>
    <row r="185" spans="1:9" ht="12" customHeight="1">
      <c r="D185" s="481"/>
      <c r="E185" s="481"/>
      <c r="F185" s="481"/>
    </row>
    <row r="186" spans="1:9">
      <c r="B186" s="1294" t="s">
        <v>450</v>
      </c>
      <c r="C186" s="1294"/>
      <c r="D186" s="1294"/>
      <c r="E186" s="1294"/>
      <c r="F186" s="1294"/>
    </row>
    <row r="187" spans="1:9">
      <c r="B187" s="424" t="s">
        <v>2140</v>
      </c>
      <c r="C187" s="424"/>
      <c r="D187" s="424"/>
      <c r="E187" s="424"/>
      <c r="F187" s="424"/>
    </row>
    <row r="188" spans="1:9" ht="12" customHeight="1">
      <c r="A188" s="517"/>
      <c r="B188" s="517"/>
      <c r="C188" s="517"/>
    </row>
    <row r="189" spans="1:9">
      <c r="A189" s="1279" t="s">
        <v>1110</v>
      </c>
      <c r="B189" s="1279"/>
      <c r="C189" s="1279"/>
      <c r="D189" s="1279"/>
      <c r="E189" s="1279"/>
      <c r="F189" s="1279"/>
      <c r="G189" s="1279"/>
      <c r="H189" s="1071"/>
      <c r="I189" s="1072"/>
    </row>
    <row r="190" spans="1:9" ht="12" customHeight="1">
      <c r="A190" s="436"/>
      <c r="B190" s="436"/>
      <c r="E190" s="436"/>
    </row>
    <row r="191" spans="1:9" ht="13.7" customHeight="1">
      <c r="A191" s="436"/>
      <c r="B191" s="436"/>
      <c r="D191" s="1293" t="s">
        <v>2007</v>
      </c>
      <c r="E191" s="1293"/>
      <c r="F191" s="1293"/>
    </row>
    <row r="192" spans="1:9">
      <c r="A192" s="436"/>
      <c r="B192" s="436"/>
      <c r="D192" s="1293"/>
      <c r="E192" s="1293"/>
      <c r="F192" s="1293"/>
    </row>
    <row r="193" spans="1:9">
      <c r="A193" s="436"/>
      <c r="B193" s="436"/>
      <c r="D193" s="1294" t="s">
        <v>1338</v>
      </c>
      <c r="E193" s="1294"/>
      <c r="F193" s="1294"/>
    </row>
    <row r="194" spans="1:9">
      <c r="A194" s="436"/>
      <c r="B194" s="436"/>
      <c r="D194" s="424"/>
      <c r="E194" s="424"/>
      <c r="F194" s="424"/>
    </row>
    <row r="195" spans="1:9">
      <c r="A195" s="436"/>
      <c r="B195" s="520" t="s">
        <v>2631</v>
      </c>
      <c r="D195" s="1275" t="s">
        <v>2008</v>
      </c>
      <c r="E195" s="1275"/>
      <c r="F195" s="1275"/>
      <c r="I195" s="436" t="s">
        <v>2210</v>
      </c>
    </row>
    <row r="196" spans="1:9">
      <c r="A196" s="436"/>
      <c r="B196" s="436"/>
      <c r="D196" s="1307" t="s">
        <v>2283</v>
      </c>
      <c r="E196" s="1307"/>
      <c r="F196" s="1307"/>
    </row>
    <row r="197" spans="1:9">
      <c r="A197" s="436"/>
      <c r="B197" s="436"/>
      <c r="D197" s="96" t="s">
        <v>2009</v>
      </c>
      <c r="E197" s="1338" t="s">
        <v>2306</v>
      </c>
      <c r="F197" s="1338"/>
    </row>
    <row r="198" spans="1:9">
      <c r="A198" s="436"/>
      <c r="B198" s="436"/>
      <c r="D198" s="3"/>
      <c r="E198" s="3"/>
      <c r="F198" s="3"/>
    </row>
    <row r="199" spans="1:9">
      <c r="A199" s="436"/>
      <c r="B199" s="520" t="s">
        <v>2631</v>
      </c>
      <c r="D199" s="1307" t="s">
        <v>2010</v>
      </c>
      <c r="E199" s="1307"/>
      <c r="F199" s="1307"/>
      <c r="I199" s="436" t="s">
        <v>2211</v>
      </c>
    </row>
    <row r="200" spans="1:9">
      <c r="A200" s="436"/>
      <c r="B200" s="436"/>
      <c r="D200" s="1275" t="s">
        <v>2283</v>
      </c>
      <c r="E200" s="1275"/>
      <c r="F200" s="1275"/>
    </row>
    <row r="201" spans="1:9">
      <c r="A201" s="436"/>
      <c r="B201" s="436"/>
      <c r="D201" s="57" t="s">
        <v>2011</v>
      </c>
      <c r="E201" s="1338" t="s">
        <v>2307</v>
      </c>
      <c r="F201" s="1338"/>
    </row>
    <row r="202" spans="1:9">
      <c r="A202" s="436"/>
      <c r="B202" s="436"/>
      <c r="D202" s="3"/>
      <c r="E202" s="3"/>
      <c r="F202" s="3"/>
    </row>
    <row r="203" spans="1:9">
      <c r="A203" s="436"/>
      <c r="B203" s="520" t="s">
        <v>2631</v>
      </c>
      <c r="D203" s="1307" t="s">
        <v>2012</v>
      </c>
      <c r="E203" s="1307"/>
      <c r="F203" s="1307"/>
      <c r="I203" s="436" t="s">
        <v>2212</v>
      </c>
    </row>
    <row r="204" spans="1:9">
      <c r="A204" s="436"/>
      <c r="B204" s="436"/>
      <c r="D204" s="1275" t="s">
        <v>2283</v>
      </c>
      <c r="E204" s="1275"/>
      <c r="F204" s="1275"/>
    </row>
    <row r="205" spans="1:9">
      <c r="A205" s="436"/>
      <c r="B205" s="436"/>
      <c r="D205" s="57" t="s">
        <v>2009</v>
      </c>
      <c r="E205" s="1338" t="s">
        <v>2308</v>
      </c>
      <c r="F205" s="1338"/>
    </row>
    <row r="206" spans="1:9">
      <c r="A206" s="436"/>
      <c r="B206" s="436"/>
      <c r="D206" s="424"/>
      <c r="E206" s="424"/>
      <c r="F206" s="424"/>
    </row>
    <row r="207" spans="1:9" ht="14.25" customHeight="1">
      <c r="A207" s="519"/>
      <c r="B207" s="520" t="s">
        <v>2631</v>
      </c>
      <c r="D207" s="418" t="s">
        <v>2276</v>
      </c>
      <c r="E207" s="417"/>
      <c r="F207" s="417"/>
      <c r="I207" s="436" t="s">
        <v>2213</v>
      </c>
    </row>
    <row r="208" spans="1:9" ht="14.25">
      <c r="A208" s="519"/>
      <c r="B208" s="519"/>
      <c r="D208" s="1275" t="s">
        <v>2283</v>
      </c>
      <c r="E208" s="1275"/>
      <c r="F208" s="1275"/>
    </row>
    <row r="209" spans="1:9">
      <c r="D209" s="417"/>
      <c r="E209" s="1338" t="s">
        <v>2309</v>
      </c>
      <c r="F209" s="1338"/>
    </row>
    <row r="210" spans="1:9">
      <c r="D210" s="482"/>
    </row>
    <row r="211" spans="1:9">
      <c r="B211" s="520" t="s">
        <v>2631</v>
      </c>
      <c r="D211" s="1307" t="s">
        <v>2013</v>
      </c>
      <c r="E211" s="1307"/>
      <c r="F211" s="1307"/>
      <c r="I211" s="436" t="s">
        <v>2214</v>
      </c>
    </row>
    <row r="212" spans="1:9">
      <c r="D212" s="1275" t="s">
        <v>2283</v>
      </c>
      <c r="E212" s="1275"/>
      <c r="F212" s="1275"/>
    </row>
    <row r="213" spans="1:9">
      <c r="D213" s="57" t="s">
        <v>2009</v>
      </c>
      <c r="E213" s="1338" t="s">
        <v>2310</v>
      </c>
      <c r="F213" s="1338"/>
    </row>
    <row r="214" spans="1:9">
      <c r="D214" s="486"/>
      <c r="E214" s="486"/>
      <c r="F214" s="486"/>
    </row>
    <row r="215" spans="1:9" ht="14.25">
      <c r="A215" s="519"/>
      <c r="B215" s="520" t="s">
        <v>2631</v>
      </c>
      <c r="D215" s="1291" t="s">
        <v>1359</v>
      </c>
      <c r="E215" s="1291"/>
      <c r="F215" s="1291"/>
    </row>
    <row r="216" spans="1:9" ht="14.45" customHeight="1">
      <c r="A216" s="519"/>
      <c r="B216" s="434"/>
      <c r="D216" s="1291"/>
      <c r="E216" s="1291"/>
      <c r="F216" s="1291"/>
    </row>
    <row r="217" spans="1:9" ht="14.25">
      <c r="A217" s="519"/>
      <c r="D217" s="1291"/>
      <c r="E217" s="1291"/>
      <c r="F217" s="1291"/>
    </row>
    <row r="218" spans="1:9" ht="14.25">
      <c r="A218" s="519"/>
      <c r="D218" s="1291"/>
      <c r="E218" s="1291"/>
      <c r="F218" s="1291"/>
    </row>
    <row r="219" spans="1:9">
      <c r="D219" s="486"/>
      <c r="E219" s="486"/>
      <c r="F219" s="486"/>
    </row>
    <row r="220" spans="1:9">
      <c r="A220" s="1279" t="s">
        <v>1111</v>
      </c>
      <c r="B220" s="1279"/>
      <c r="C220" s="1279"/>
      <c r="D220" s="1279"/>
      <c r="E220" s="1279"/>
      <c r="F220" s="1279"/>
      <c r="G220" s="1279"/>
      <c r="H220" s="1071"/>
      <c r="I220" s="1072"/>
    </row>
    <row r="221" spans="1:9" ht="12" customHeight="1">
      <c r="D221" s="481"/>
      <c r="E221" s="481"/>
      <c r="F221" s="481"/>
    </row>
    <row r="222" spans="1:9">
      <c r="C222" s="521"/>
      <c r="D222" s="1290" t="s">
        <v>210</v>
      </c>
      <c r="E222" s="1290"/>
      <c r="F222" s="1290"/>
    </row>
    <row r="223" spans="1:9">
      <c r="A223" s="517"/>
      <c r="B223" s="517"/>
      <c r="C223" s="517"/>
      <c r="D223" s="1292" t="s">
        <v>1240</v>
      </c>
      <c r="E223" s="1292"/>
      <c r="F223" s="1292"/>
    </row>
    <row r="224" spans="1:9" ht="12" customHeight="1">
      <c r="A224" s="525"/>
      <c r="B224" s="525"/>
      <c r="C224" s="525"/>
    </row>
    <row r="225" spans="1:9" ht="13.7" customHeight="1">
      <c r="A225" s="525"/>
      <c r="C225" s="525"/>
      <c r="D225" s="1290" t="s">
        <v>556</v>
      </c>
      <c r="E225" s="1290"/>
      <c r="F225" s="1290"/>
      <c r="I225" s="436" t="s">
        <v>2162</v>
      </c>
    </row>
    <row r="226" spans="1:9" ht="14.25">
      <c r="A226" s="519"/>
      <c r="B226" s="520" t="s">
        <v>2732</v>
      </c>
      <c r="D226" s="1291" t="s">
        <v>2014</v>
      </c>
      <c r="E226" s="1291"/>
      <c r="F226" s="1291"/>
    </row>
    <row r="227" spans="1:9" ht="14.25" customHeight="1">
      <c r="A227" s="519"/>
      <c r="B227" s="519"/>
      <c r="D227" s="1291"/>
      <c r="E227" s="1291"/>
      <c r="F227" s="1291"/>
    </row>
    <row r="228" spans="1:9" ht="14.25" customHeight="1">
      <c r="A228" s="519"/>
      <c r="B228" s="519"/>
      <c r="D228" s="1291"/>
      <c r="E228" s="1291"/>
      <c r="F228" s="1291"/>
    </row>
    <row r="229" spans="1:9" ht="14.25">
      <c r="A229" s="519"/>
      <c r="B229" s="519"/>
      <c r="D229" s="1291"/>
      <c r="E229" s="1291"/>
      <c r="F229" s="1291"/>
    </row>
    <row r="230" spans="1:9" ht="14.25">
      <c r="A230" s="519"/>
      <c r="B230" s="519"/>
      <c r="D230" s="480"/>
      <c r="E230" s="480"/>
      <c r="F230" s="480"/>
    </row>
    <row r="231" spans="1:9" ht="14.25">
      <c r="A231" s="519"/>
      <c r="B231" s="520" t="s">
        <v>2732</v>
      </c>
      <c r="D231" s="1291" t="s">
        <v>2015</v>
      </c>
      <c r="E231" s="1291"/>
      <c r="F231" s="1291"/>
      <c r="I231" s="436" t="s">
        <v>2163</v>
      </c>
    </row>
    <row r="232" spans="1:9" ht="14.25">
      <c r="A232" s="519"/>
      <c r="B232" s="519"/>
      <c r="D232" s="1291"/>
      <c r="E232" s="1291"/>
      <c r="F232" s="1291"/>
    </row>
    <row r="233" spans="1:9" ht="14.25">
      <c r="A233" s="519"/>
      <c r="B233" s="519"/>
      <c r="D233" s="1291"/>
      <c r="E233" s="1291"/>
      <c r="F233" s="1291"/>
    </row>
    <row r="234" spans="1:9" ht="14.25">
      <c r="A234" s="519"/>
      <c r="B234" s="519"/>
      <c r="D234" s="1291"/>
      <c r="E234" s="1291"/>
      <c r="F234" s="1291"/>
    </row>
    <row r="235" spans="1:9" ht="14.25" customHeight="1">
      <c r="A235" s="519"/>
      <c r="B235" s="519"/>
      <c r="D235" s="1291"/>
      <c r="E235" s="1291"/>
      <c r="F235" s="1291"/>
    </row>
    <row r="236" spans="1:9" ht="14.25" customHeight="1">
      <c r="A236" s="519"/>
      <c r="B236" s="519"/>
      <c r="D236" s="480"/>
      <c r="E236" s="480"/>
      <c r="F236" s="480"/>
    </row>
    <row r="237" spans="1:9" ht="14.25">
      <c r="A237" s="519"/>
      <c r="B237" s="519"/>
      <c r="D237" s="1291" t="s">
        <v>1236</v>
      </c>
      <c r="E237" s="1291"/>
      <c r="F237" s="1291"/>
      <c r="I237" s="436" t="s">
        <v>2162</v>
      </c>
    </row>
    <row r="238" spans="1:9" ht="14.25">
      <c r="A238" s="519"/>
      <c r="B238" s="519"/>
      <c r="D238" s="1291"/>
      <c r="E238" s="1291"/>
      <c r="F238" s="1291"/>
    </row>
    <row r="239" spans="1:9" ht="14.25">
      <c r="A239" s="519"/>
      <c r="B239" s="519"/>
      <c r="D239" s="1291"/>
      <c r="E239" s="1291"/>
      <c r="F239" s="1291"/>
    </row>
    <row r="240" spans="1:9" ht="14.25">
      <c r="A240" s="519"/>
      <c r="B240" s="519"/>
      <c r="D240" s="1291"/>
      <c r="E240" s="1291"/>
      <c r="F240" s="1291"/>
    </row>
    <row r="241" spans="1:9" ht="14.25">
      <c r="A241" s="519"/>
      <c r="B241" s="519"/>
      <c r="D241" s="1291"/>
      <c r="E241" s="1291"/>
      <c r="F241" s="1291"/>
    </row>
    <row r="242" spans="1:9" ht="14.25">
      <c r="A242" s="519"/>
      <c r="B242" s="519"/>
      <c r="D242" s="481"/>
      <c r="E242" s="481"/>
      <c r="F242" s="481"/>
    </row>
    <row r="243" spans="1:9" ht="14.25">
      <c r="A243" s="519"/>
      <c r="B243" s="520" t="s">
        <v>2732</v>
      </c>
      <c r="D243" s="1291" t="s">
        <v>2448</v>
      </c>
      <c r="E243" s="1291"/>
      <c r="F243" s="1291"/>
      <c r="I243" s="436" t="s">
        <v>2201</v>
      </c>
    </row>
    <row r="244" spans="1:9" ht="14.25">
      <c r="A244" s="519"/>
      <c r="B244" s="519"/>
      <c r="D244" s="1291"/>
      <c r="E244" s="1291"/>
      <c r="F244" s="1291"/>
    </row>
    <row r="245" spans="1:9" ht="14.25">
      <c r="A245" s="519"/>
      <c r="B245" s="519"/>
      <c r="D245" s="1291"/>
      <c r="E245" s="1291"/>
      <c r="F245" s="1291"/>
    </row>
    <row r="246" spans="1:9" ht="14.25">
      <c r="A246" s="519"/>
      <c r="B246" s="519"/>
      <c r="E246" s="1080" t="s">
        <v>2277</v>
      </c>
    </row>
    <row r="247" spans="1:9" ht="14.25">
      <c r="A247" s="519"/>
      <c r="B247" s="519"/>
      <c r="D247" s="481"/>
      <c r="E247" s="481"/>
      <c r="F247" s="481"/>
    </row>
    <row r="248" spans="1:9" ht="14.45" customHeight="1">
      <c r="A248" s="519"/>
      <c r="B248" s="520" t="s">
        <v>2631</v>
      </c>
      <c r="D248" s="1291" t="s">
        <v>2449</v>
      </c>
      <c r="E248" s="1291"/>
      <c r="F248" s="1291"/>
      <c r="I248" s="436" t="s">
        <v>2219</v>
      </c>
    </row>
    <row r="249" spans="1:9" ht="14.25">
      <c r="A249" s="519"/>
      <c r="B249" s="519"/>
      <c r="D249" s="1291"/>
      <c r="E249" s="1291"/>
      <c r="F249" s="1291"/>
    </row>
    <row r="250" spans="1:9" ht="14.25">
      <c r="A250" s="519"/>
      <c r="B250" s="519"/>
      <c r="D250" s="1291"/>
      <c r="E250" s="1291"/>
      <c r="F250" s="1291"/>
    </row>
    <row r="251" spans="1:9" ht="14.25">
      <c r="A251" s="519"/>
      <c r="B251" s="519"/>
      <c r="D251" s="1291"/>
      <c r="E251" s="1291"/>
      <c r="F251" s="1291"/>
    </row>
    <row r="252" spans="1:9" ht="14.25">
      <c r="A252" s="519"/>
      <c r="B252" s="519"/>
      <c r="D252" s="1291"/>
      <c r="E252" s="1291"/>
      <c r="F252" s="1291"/>
    </row>
    <row r="253" spans="1:9" ht="14.25">
      <c r="A253" s="519"/>
      <c r="B253" s="519"/>
      <c r="D253" s="480"/>
      <c r="E253" s="480"/>
      <c r="F253" s="480"/>
    </row>
    <row r="254" spans="1:9" ht="14.25">
      <c r="A254" s="519"/>
      <c r="B254" s="520" t="s">
        <v>2732</v>
      </c>
      <c r="D254" s="424" t="s">
        <v>2450</v>
      </c>
      <c r="E254" s="480"/>
      <c r="F254" s="480"/>
      <c r="I254" s="436" t="s">
        <v>2200</v>
      </c>
    </row>
    <row r="255" spans="1:9" ht="14.25">
      <c r="A255" s="519"/>
      <c r="B255" s="519"/>
      <c r="E255" s="1080" t="s">
        <v>2278</v>
      </c>
    </row>
    <row r="256" spans="1:9">
      <c r="D256" s="481"/>
      <c r="E256" s="481"/>
      <c r="F256" s="481"/>
    </row>
    <row r="257" spans="1:9" ht="14.25">
      <c r="A257" s="519"/>
      <c r="B257" s="520" t="s">
        <v>1106</v>
      </c>
      <c r="D257" s="1291" t="s">
        <v>1238</v>
      </c>
      <c r="E257" s="1291"/>
      <c r="F257" s="1291"/>
    </row>
    <row r="258" spans="1:9" ht="14.25">
      <c r="A258" s="519"/>
      <c r="B258" s="519"/>
      <c r="D258" s="1291"/>
      <c r="E258" s="1291"/>
      <c r="F258" s="1291"/>
    </row>
    <row r="259" spans="1:9">
      <c r="D259" s="526"/>
    </row>
    <row r="260" spans="1:9">
      <c r="A260" s="1279" t="s">
        <v>1112</v>
      </c>
      <c r="B260" s="1279"/>
      <c r="C260" s="1279"/>
      <c r="D260" s="1279"/>
      <c r="E260" s="1279"/>
      <c r="F260" s="1279"/>
      <c r="G260" s="1279"/>
      <c r="H260" s="1071"/>
      <c r="I260" s="1072"/>
    </row>
    <row r="261" spans="1:9">
      <c r="D261" s="526"/>
    </row>
    <row r="262" spans="1:9">
      <c r="C262" s="521"/>
      <c r="D262" s="1290" t="s">
        <v>1241</v>
      </c>
      <c r="E262" s="1290"/>
      <c r="F262" s="1290"/>
    </row>
    <row r="263" spans="1:9">
      <c r="A263" s="517"/>
      <c r="B263" s="517"/>
      <c r="C263" s="517"/>
      <c r="D263" s="481"/>
      <c r="E263" s="481"/>
      <c r="F263" s="481"/>
    </row>
    <row r="264" spans="1:9">
      <c r="A264" s="518"/>
      <c r="B264" s="518"/>
      <c r="C264" s="518"/>
      <c r="D264" s="1290" t="s">
        <v>271</v>
      </c>
      <c r="E264" s="1290"/>
      <c r="F264" s="1290"/>
      <c r="I264" s="436" t="s">
        <v>2202</v>
      </c>
    </row>
    <row r="265" spans="1:9" ht="14.45" customHeight="1">
      <c r="A265" s="519"/>
      <c r="B265" s="520" t="s">
        <v>2732</v>
      </c>
      <c r="D265" s="1291" t="s">
        <v>1339</v>
      </c>
      <c r="E265" s="1291"/>
      <c r="F265" s="1291"/>
    </row>
    <row r="266" spans="1:9">
      <c r="D266" s="1291"/>
      <c r="E266" s="1291"/>
      <c r="F266" s="1291"/>
    </row>
    <row r="267" spans="1:9">
      <c r="E267" s="1080" t="s">
        <v>2279</v>
      </c>
    </row>
    <row r="268" spans="1:9">
      <c r="D268" s="481"/>
      <c r="E268" s="481"/>
      <c r="F268" s="481"/>
    </row>
    <row r="269" spans="1:9" ht="14.45" customHeight="1">
      <c r="A269" s="519"/>
      <c r="B269" s="520" t="s">
        <v>2631</v>
      </c>
      <c r="D269" s="1291" t="s">
        <v>2451</v>
      </c>
      <c r="E269" s="1291"/>
      <c r="F269" s="1291"/>
      <c r="I269" s="436" t="s">
        <v>2220</v>
      </c>
    </row>
    <row r="270" spans="1:9">
      <c r="D270" s="1291"/>
      <c r="E270" s="1291"/>
      <c r="F270" s="1291"/>
    </row>
    <row r="271" spans="1:9">
      <c r="D271" s="1291"/>
      <c r="E271" s="1291"/>
      <c r="F271" s="1291"/>
    </row>
    <row r="272" spans="1:9">
      <c r="D272" s="1291"/>
      <c r="E272" s="1291"/>
      <c r="F272" s="1291"/>
    </row>
    <row r="273" spans="1:9">
      <c r="D273" s="1291"/>
      <c r="E273" s="1291"/>
      <c r="F273" s="1291"/>
    </row>
    <row r="274" spans="1:9">
      <c r="D274" s="1291"/>
      <c r="E274" s="1291"/>
      <c r="F274" s="1291"/>
    </row>
    <row r="275" spans="1:9">
      <c r="D275" s="481"/>
      <c r="E275" s="481"/>
      <c r="F275" s="481"/>
    </row>
    <row r="276" spans="1:9" ht="14.25">
      <c r="A276" s="519"/>
      <c r="B276" s="520" t="s">
        <v>2631</v>
      </c>
      <c r="D276" s="1291" t="s">
        <v>1244</v>
      </c>
      <c r="E276" s="1291"/>
      <c r="F276" s="1291"/>
    </row>
    <row r="277" spans="1:9">
      <c r="D277" s="1291"/>
      <c r="E277" s="1291"/>
      <c r="F277" s="1291"/>
    </row>
    <row r="278" spans="1:9">
      <c r="D278" s="1291"/>
      <c r="E278" s="1291"/>
      <c r="F278" s="1291"/>
    </row>
    <row r="279" spans="1:9">
      <c r="D279" s="527"/>
      <c r="E279" s="481"/>
      <c r="F279" s="481"/>
    </row>
    <row r="280" spans="1:9">
      <c r="A280" s="1279" t="s">
        <v>1113</v>
      </c>
      <c r="B280" s="1279"/>
      <c r="C280" s="1279"/>
      <c r="D280" s="1279"/>
      <c r="E280" s="1279"/>
      <c r="F280" s="1279"/>
      <c r="G280" s="1279"/>
      <c r="H280" s="1071"/>
      <c r="I280" s="1072"/>
    </row>
    <row r="281" spans="1:9">
      <c r="D281" s="527"/>
      <c r="E281" s="481"/>
      <c r="F281" s="481"/>
    </row>
    <row r="282" spans="1:9">
      <c r="C282" s="517"/>
      <c r="D282" s="1293" t="s">
        <v>1246</v>
      </c>
      <c r="E282" s="1293"/>
      <c r="F282" s="1293"/>
    </row>
    <row r="283" spans="1:9">
      <c r="C283" s="517"/>
      <c r="D283" s="1293"/>
      <c r="E283" s="1293"/>
      <c r="F283" s="1293"/>
    </row>
    <row r="284" spans="1:9">
      <c r="A284" s="518"/>
      <c r="B284" s="518"/>
      <c r="C284" s="518"/>
      <c r="D284" s="436"/>
    </row>
    <row r="285" spans="1:9">
      <c r="C285" s="518"/>
      <c r="D285" s="1290" t="s">
        <v>211</v>
      </c>
      <c r="E285" s="1290"/>
      <c r="F285" s="1290"/>
    </row>
    <row r="286" spans="1:9" ht="15.75" customHeight="1">
      <c r="A286" s="519"/>
      <c r="B286" s="519"/>
      <c r="D286" s="1342" t="s">
        <v>1247</v>
      </c>
      <c r="E286" s="1342"/>
      <c r="F286" s="1342"/>
    </row>
    <row r="287" spans="1:9">
      <c r="E287" s="481"/>
      <c r="F287" s="481"/>
    </row>
    <row r="288" spans="1:9" ht="14.25">
      <c r="A288" s="519"/>
      <c r="B288" s="520" t="s">
        <v>2732</v>
      </c>
      <c r="D288" s="1291" t="s">
        <v>1248</v>
      </c>
      <c r="E288" s="1291"/>
      <c r="F288" s="1291"/>
      <c r="I288" s="436" t="s">
        <v>2164</v>
      </c>
    </row>
    <row r="289" spans="1:9" ht="14.25">
      <c r="A289" s="519"/>
      <c r="B289" s="519"/>
      <c r="D289" s="1291"/>
      <c r="E289" s="1291"/>
      <c r="F289" s="1291"/>
    </row>
    <row r="290" spans="1:9">
      <c r="D290" s="481"/>
      <c r="E290" s="481"/>
      <c r="F290" s="481"/>
    </row>
    <row r="291" spans="1:9" ht="14.25">
      <c r="A291" s="519"/>
      <c r="B291" s="520" t="s">
        <v>2732</v>
      </c>
      <c r="D291" s="1291" t="s">
        <v>1249</v>
      </c>
      <c r="E291" s="1291"/>
      <c r="F291" s="1291"/>
      <c r="I291" s="436" t="s">
        <v>2164</v>
      </c>
    </row>
    <row r="292" spans="1:9" ht="14.25">
      <c r="A292" s="519"/>
      <c r="B292" s="519"/>
      <c r="D292" s="1291"/>
      <c r="E292" s="1291"/>
      <c r="F292" s="1291"/>
    </row>
    <row r="293" spans="1:9" ht="14.25">
      <c r="A293" s="519"/>
      <c r="B293" s="519"/>
      <c r="D293" s="1291"/>
      <c r="E293" s="1291"/>
      <c r="F293" s="1291"/>
    </row>
    <row r="294" spans="1:9">
      <c r="D294" s="481"/>
      <c r="E294" s="481"/>
      <c r="F294" s="481"/>
    </row>
    <row r="295" spans="1:9" ht="14.25">
      <c r="A295" s="519"/>
      <c r="B295" s="520" t="s">
        <v>2631</v>
      </c>
      <c r="D295" s="1291" t="s">
        <v>1250</v>
      </c>
      <c r="E295" s="1291"/>
      <c r="F295" s="1291"/>
      <c r="I295" s="436" t="s">
        <v>2164</v>
      </c>
    </row>
    <row r="296" spans="1:9" ht="14.25">
      <c r="A296" s="519"/>
      <c r="B296" s="519"/>
      <c r="D296" s="1291"/>
      <c r="E296" s="1291"/>
      <c r="F296" s="1291"/>
    </row>
    <row r="297" spans="1:9">
      <c r="A297" s="525"/>
      <c r="B297" s="525"/>
      <c r="E297" s="481"/>
      <c r="F297" s="481"/>
    </row>
    <row r="298" spans="1:9">
      <c r="A298" s="1279" t="s">
        <v>1114</v>
      </c>
      <c r="B298" s="1279"/>
      <c r="C298" s="1279"/>
      <c r="D298" s="1279"/>
      <c r="E298" s="1279"/>
      <c r="F298" s="1279"/>
      <c r="G298" s="1279"/>
      <c r="H298" s="1071"/>
      <c r="I298" s="1072"/>
    </row>
    <row r="299" spans="1:9">
      <c r="A299" s="525"/>
      <c r="B299" s="525"/>
      <c r="D299" s="481"/>
      <c r="E299" s="481"/>
      <c r="F299" s="481"/>
    </row>
    <row r="300" spans="1:9">
      <c r="C300" s="525"/>
      <c r="D300" s="1290" t="s">
        <v>691</v>
      </c>
      <c r="E300" s="1290"/>
      <c r="F300" s="1290"/>
    </row>
    <row r="301" spans="1:9">
      <c r="C301" s="525"/>
      <c r="D301" s="1292" t="s">
        <v>1251</v>
      </c>
      <c r="E301" s="1292"/>
      <c r="F301" s="1292"/>
    </row>
    <row r="302" spans="1:9">
      <c r="C302" s="525"/>
      <c r="D302" s="528"/>
    </row>
    <row r="303" spans="1:9">
      <c r="B303" s="520" t="s">
        <v>2732</v>
      </c>
      <c r="D303" s="1292" t="s">
        <v>1252</v>
      </c>
      <c r="E303" s="1292"/>
      <c r="F303" s="1292"/>
      <c r="I303" s="436" t="s">
        <v>2165</v>
      </c>
    </row>
    <row r="304" spans="1:9" ht="14.25">
      <c r="A304" s="519"/>
      <c r="B304" s="519"/>
      <c r="D304" s="529"/>
      <c r="E304" s="530"/>
      <c r="F304" s="530"/>
    </row>
    <row r="305" spans="1:9" ht="13.7" customHeight="1">
      <c r="B305" s="520" t="s">
        <v>2631</v>
      </c>
      <c r="D305" s="1345" t="s">
        <v>1363</v>
      </c>
      <c r="E305" s="1345"/>
      <c r="F305" s="1345"/>
      <c r="I305" s="436" t="s">
        <v>2165</v>
      </c>
    </row>
    <row r="306" spans="1:9" ht="14.25">
      <c r="A306" s="519"/>
      <c r="B306" s="519"/>
      <c r="D306" s="1345"/>
      <c r="E306" s="1345"/>
      <c r="F306" s="1345"/>
    </row>
    <row r="307" spans="1:9" ht="14.25">
      <c r="A307" s="519"/>
      <c r="B307" s="519"/>
      <c r="D307" s="1345"/>
      <c r="E307" s="1345"/>
      <c r="F307" s="1345"/>
    </row>
    <row r="308" spans="1:9" ht="14.25">
      <c r="A308" s="519"/>
      <c r="B308" s="519"/>
      <c r="D308" s="1345"/>
      <c r="E308" s="1345"/>
      <c r="F308" s="1345"/>
    </row>
    <row r="309" spans="1:9" ht="14.25">
      <c r="A309" s="519"/>
      <c r="B309" s="519"/>
      <c r="D309" s="1345"/>
      <c r="E309" s="1345"/>
      <c r="F309" s="1345"/>
    </row>
    <row r="310" spans="1:9" ht="14.25">
      <c r="A310" s="519"/>
      <c r="B310" s="519"/>
      <c r="D310" s="529"/>
      <c r="E310" s="530"/>
      <c r="F310" s="530"/>
    </row>
    <row r="311" spans="1:9" ht="13.7" customHeight="1">
      <c r="B311" s="520" t="s">
        <v>2631</v>
      </c>
      <c r="D311" s="1345" t="s">
        <v>1254</v>
      </c>
      <c r="E311" s="1345"/>
      <c r="F311" s="1345"/>
      <c r="I311" s="436" t="s">
        <v>2165</v>
      </c>
    </row>
    <row r="312" spans="1:9">
      <c r="D312" s="1345"/>
      <c r="E312" s="1345"/>
      <c r="F312" s="1345"/>
    </row>
    <row r="313" spans="1:9" ht="14.25">
      <c r="A313" s="519"/>
      <c r="B313" s="519"/>
      <c r="D313" s="529"/>
      <c r="E313" s="530"/>
      <c r="F313" s="530"/>
    </row>
    <row r="314" spans="1:9">
      <c r="B314" s="520" t="s">
        <v>2732</v>
      </c>
      <c r="D314" s="1292" t="s">
        <v>1255</v>
      </c>
      <c r="E314" s="1292"/>
      <c r="F314" s="1292"/>
      <c r="I314" s="436" t="s">
        <v>2151</v>
      </c>
    </row>
    <row r="315" spans="1:9">
      <c r="E315" s="481"/>
      <c r="F315" s="481"/>
    </row>
    <row r="316" spans="1:9" ht="14.25">
      <c r="A316" s="519"/>
      <c r="B316" s="520" t="s">
        <v>2732</v>
      </c>
      <c r="D316" s="1291" t="s">
        <v>2470</v>
      </c>
      <c r="E316" s="1291"/>
      <c r="F316" s="1291"/>
      <c r="I316" s="436" t="s">
        <v>2166</v>
      </c>
    </row>
    <row r="317" spans="1:9" ht="14.25">
      <c r="A317" s="519"/>
      <c r="B317" s="519"/>
      <c r="D317" s="1291"/>
      <c r="E317" s="1291"/>
      <c r="F317" s="1291"/>
    </row>
    <row r="318" spans="1:9" ht="14.25">
      <c r="A318" s="519"/>
      <c r="B318" s="519"/>
      <c r="D318" s="1291"/>
      <c r="E318" s="1291"/>
      <c r="F318" s="1291"/>
    </row>
    <row r="319" spans="1:9" ht="14.25">
      <c r="A319" s="519"/>
      <c r="B319" s="519"/>
      <c r="D319" s="1291"/>
      <c r="E319" s="1291"/>
      <c r="F319" s="1291"/>
    </row>
    <row r="320" spans="1:9" ht="14.25">
      <c r="A320" s="519"/>
      <c r="B320" s="519"/>
      <c r="D320" s="1291"/>
      <c r="E320" s="1291"/>
      <c r="F320" s="1291"/>
    </row>
    <row r="321" spans="1:9" ht="14.25">
      <c r="A321" s="519"/>
      <c r="B321" s="519"/>
      <c r="D321" s="1291"/>
      <c r="E321" s="1291"/>
      <c r="F321" s="1291"/>
    </row>
    <row r="322" spans="1:9" ht="14.25">
      <c r="A322" s="519"/>
      <c r="B322" s="519"/>
      <c r="D322" s="1291"/>
      <c r="E322" s="1291"/>
      <c r="F322" s="1291"/>
    </row>
    <row r="323" spans="1:9" ht="14.25">
      <c r="A323" s="519"/>
      <c r="B323" s="519"/>
      <c r="D323" s="1291"/>
      <c r="E323" s="1291"/>
      <c r="F323" s="1291"/>
    </row>
    <row r="324" spans="1:9" ht="14.25">
      <c r="A324" s="519"/>
      <c r="B324" s="519"/>
      <c r="D324" s="1291"/>
      <c r="E324" s="1291"/>
      <c r="F324" s="1291"/>
    </row>
    <row r="325" spans="1:9" ht="14.25">
      <c r="A325" s="519"/>
      <c r="B325" s="519"/>
      <c r="D325" s="1291"/>
      <c r="E325" s="1291"/>
      <c r="F325" s="1291"/>
    </row>
    <row r="326" spans="1:9" ht="14.25">
      <c r="A326" s="519"/>
      <c r="B326" s="519"/>
      <c r="D326" s="1291"/>
      <c r="E326" s="1291"/>
      <c r="F326" s="1291"/>
    </row>
    <row r="327" spans="1:9" ht="14.25">
      <c r="A327" s="519"/>
      <c r="B327" s="519"/>
      <c r="D327" s="1291"/>
      <c r="E327" s="1291"/>
      <c r="F327" s="1291"/>
    </row>
    <row r="328" spans="1:9" ht="14.25">
      <c r="A328" s="519"/>
      <c r="B328" s="519"/>
      <c r="D328" s="1291"/>
      <c r="E328" s="1291"/>
      <c r="F328" s="1291"/>
    </row>
    <row r="329" spans="1:9" ht="14.25">
      <c r="A329" s="519"/>
      <c r="B329" s="519"/>
      <c r="D329" s="1291"/>
      <c r="E329" s="1291"/>
      <c r="F329" s="1291"/>
    </row>
    <row r="330" spans="1:9" ht="14.25">
      <c r="A330" s="519"/>
      <c r="B330" s="519"/>
      <c r="D330" s="1291"/>
      <c r="E330" s="1291"/>
      <c r="F330" s="1291"/>
    </row>
    <row r="331" spans="1:9">
      <c r="D331" s="481"/>
      <c r="E331" s="481"/>
      <c r="F331" s="481"/>
    </row>
    <row r="332" spans="1:9" ht="14.25">
      <c r="A332" s="519"/>
      <c r="B332" s="520" t="s">
        <v>2732</v>
      </c>
      <c r="D332" s="1291" t="s">
        <v>1257</v>
      </c>
      <c r="E332" s="1291"/>
      <c r="F332" s="1291"/>
      <c r="I332" s="436" t="s">
        <v>2166</v>
      </c>
    </row>
    <row r="333" spans="1:9">
      <c r="D333" s="1291"/>
      <c r="E333" s="1291"/>
      <c r="F333" s="1291"/>
    </row>
    <row r="334" spans="1:9">
      <c r="D334" s="1291"/>
      <c r="E334" s="1291"/>
      <c r="F334" s="1291"/>
    </row>
    <row r="335" spans="1:9">
      <c r="D335" s="1291"/>
      <c r="E335" s="1291"/>
      <c r="F335" s="1291"/>
    </row>
    <row r="336" spans="1:9">
      <c r="D336" s="1291"/>
      <c r="E336" s="1291"/>
      <c r="F336" s="1291"/>
    </row>
    <row r="337" spans="1:9">
      <c r="D337" s="1291"/>
      <c r="E337" s="1291"/>
      <c r="F337" s="1291"/>
    </row>
    <row r="338" spans="1:9">
      <c r="D338" s="1291"/>
      <c r="E338" s="1291"/>
      <c r="F338" s="1291"/>
    </row>
    <row r="339" spans="1:9">
      <c r="D339" s="1291"/>
      <c r="E339" s="1291"/>
      <c r="F339" s="1291"/>
    </row>
    <row r="340" spans="1:9">
      <c r="D340" s="1291"/>
      <c r="E340" s="1291"/>
      <c r="F340" s="1291"/>
    </row>
    <row r="341" spans="1:9">
      <c r="D341" s="481"/>
      <c r="E341" s="481"/>
      <c r="F341" s="481"/>
    </row>
    <row r="342" spans="1:9" ht="14.25" customHeight="1">
      <c r="A342" s="519"/>
      <c r="B342" s="520" t="s">
        <v>2732</v>
      </c>
      <c r="D342" s="1291" t="s">
        <v>2284</v>
      </c>
      <c r="E342" s="1291"/>
      <c r="F342" s="1291"/>
      <c r="I342" s="436" t="s">
        <v>2203</v>
      </c>
    </row>
    <row r="343" spans="1:9">
      <c r="D343" s="1291"/>
      <c r="E343" s="1291"/>
      <c r="F343" s="1291"/>
    </row>
    <row r="344" spans="1:9">
      <c r="D344" s="1291"/>
      <c r="E344" s="1291"/>
      <c r="F344" s="1291"/>
    </row>
    <row r="345" spans="1:9">
      <c r="D345" s="1291"/>
      <c r="E345" s="1291"/>
      <c r="F345" s="1291"/>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4" t="s">
        <v>1019</v>
      </c>
      <c r="E349" s="1334"/>
      <c r="F349" s="1334"/>
      <c r="G349" s="1069"/>
      <c r="H349" s="1069"/>
      <c r="I349" s="1070"/>
    </row>
    <row r="350" spans="1:9" ht="13.5" thickTop="1">
      <c r="D350" s="1346" t="s">
        <v>1259</v>
      </c>
      <c r="E350" s="1346"/>
      <c r="F350" s="1346"/>
    </row>
    <row r="351" spans="1:9">
      <c r="D351" s="481"/>
      <c r="E351" s="481"/>
      <c r="F351" s="481"/>
    </row>
    <row r="352" spans="1:9">
      <c r="A352" s="511"/>
      <c r="B352" s="511"/>
      <c r="C352" s="511"/>
      <c r="D352" s="482"/>
      <c r="E352" s="482"/>
      <c r="F352" s="481"/>
      <c r="I352" s="436" t="s">
        <v>2167</v>
      </c>
    </row>
    <row r="353" spans="1:9" ht="14.25">
      <c r="A353" s="519"/>
      <c r="B353" s="520" t="s">
        <v>2732</v>
      </c>
      <c r="C353" s="522"/>
      <c r="D353" s="1292" t="s">
        <v>2282</v>
      </c>
      <c r="E353" s="1292"/>
      <c r="F353" s="1292"/>
      <c r="I353" s="1348" t="s">
        <v>2217</v>
      </c>
    </row>
    <row r="354" spans="1:9" ht="12.75" customHeight="1">
      <c r="D354" s="1081"/>
      <c r="E354" s="96" t="s">
        <v>2281</v>
      </c>
      <c r="F354" s="1081"/>
      <c r="I354" s="1349"/>
    </row>
    <row r="355" spans="1:9">
      <c r="D355" s="1291" t="s">
        <v>1386</v>
      </c>
      <c r="E355" s="1291"/>
      <c r="F355" s="1291"/>
      <c r="I355" s="1349"/>
    </row>
    <row r="356" spans="1:9">
      <c r="D356" s="1291"/>
      <c r="E356" s="1291"/>
      <c r="F356" s="1291"/>
      <c r="I356" s="1349"/>
    </row>
    <row r="357" spans="1:9">
      <c r="D357" s="1291"/>
      <c r="E357" s="1291"/>
      <c r="F357" s="1291"/>
      <c r="I357" s="1350"/>
    </row>
    <row r="358" spans="1:9" ht="14.25">
      <c r="A358" s="519"/>
      <c r="B358" s="520" t="s">
        <v>2732</v>
      </c>
      <c r="C358" s="511"/>
      <c r="D358" s="1277" t="s">
        <v>2452</v>
      </c>
      <c r="E358" s="1277"/>
      <c r="F358" s="1277"/>
      <c r="I358" s="434"/>
    </row>
    <row r="359" spans="1:9">
      <c r="A359" s="511"/>
      <c r="B359" s="511"/>
      <c r="C359" s="511"/>
      <c r="D359" s="482"/>
      <c r="E359" s="482"/>
      <c r="F359" s="481"/>
    </row>
    <row r="360" spans="1:9">
      <c r="A360" s="511"/>
      <c r="B360" s="520" t="s">
        <v>2732</v>
      </c>
      <c r="C360" s="511"/>
      <c r="D360" s="1273" t="s">
        <v>2453</v>
      </c>
      <c r="E360" s="1273"/>
      <c r="F360" s="1273"/>
    </row>
    <row r="361" spans="1:9">
      <c r="A361" s="511"/>
      <c r="B361" s="511"/>
      <c r="C361" s="511"/>
      <c r="D361" s="1273"/>
      <c r="E361" s="1273"/>
      <c r="F361" s="1273"/>
    </row>
    <row r="362" spans="1:9">
      <c r="A362" s="511"/>
      <c r="B362" s="511"/>
      <c r="C362" s="511"/>
      <c r="D362" s="1273"/>
      <c r="E362" s="1273"/>
      <c r="F362" s="1273"/>
    </row>
    <row r="363" spans="1:9">
      <c r="A363" s="511"/>
      <c r="B363" s="511"/>
      <c r="C363" s="511"/>
      <c r="D363" s="1273"/>
      <c r="E363" s="1273"/>
      <c r="F363" s="1273"/>
    </row>
    <row r="364" spans="1:9">
      <c r="A364" s="511"/>
      <c r="B364" s="511"/>
      <c r="C364" s="511"/>
      <c r="D364" s="1273"/>
      <c r="E364" s="1273"/>
      <c r="F364" s="1273"/>
    </row>
    <row r="365" spans="1:9">
      <c r="A365" s="511"/>
      <c r="B365" s="511"/>
      <c r="C365" s="511"/>
      <c r="D365" s="1273"/>
      <c r="E365" s="1273"/>
      <c r="F365" s="1273"/>
    </row>
    <row r="366" spans="1:9">
      <c r="A366" s="511"/>
      <c r="B366" s="511"/>
      <c r="C366" s="511"/>
      <c r="D366" s="1273"/>
      <c r="E366" s="1273"/>
      <c r="F366" s="1273"/>
    </row>
    <row r="367" spans="1:9">
      <c r="A367" s="511"/>
      <c r="B367" s="511"/>
      <c r="C367" s="511"/>
      <c r="D367" s="1273"/>
      <c r="E367" s="1273"/>
      <c r="F367" s="1273"/>
    </row>
    <row r="368" spans="1:9">
      <c r="A368" s="511"/>
      <c r="B368" s="511"/>
      <c r="C368" s="511"/>
      <c r="D368" s="1273"/>
      <c r="E368" s="1273"/>
      <c r="F368" s="1273"/>
    </row>
    <row r="369" spans="1:6">
      <c r="A369" s="511"/>
      <c r="B369" s="511"/>
      <c r="C369" s="511"/>
      <c r="D369" s="1273"/>
      <c r="E369" s="1273"/>
      <c r="F369" s="1273"/>
    </row>
    <row r="370" spans="1:6">
      <c r="A370" s="511"/>
      <c r="B370" s="511"/>
      <c r="C370" s="511"/>
      <c r="D370" s="1273"/>
      <c r="E370" s="1273"/>
      <c r="F370" s="1273"/>
    </row>
    <row r="371" spans="1:6">
      <c r="A371" s="511"/>
      <c r="B371" s="511"/>
      <c r="C371" s="511"/>
      <c r="D371" s="1273"/>
      <c r="E371" s="1273"/>
      <c r="F371" s="1273"/>
    </row>
    <row r="372" spans="1:6">
      <c r="A372" s="511"/>
      <c r="B372" s="511"/>
      <c r="C372" s="511"/>
      <c r="D372" s="486"/>
      <c r="E372" s="486"/>
      <c r="F372" s="486"/>
    </row>
    <row r="373" spans="1:6" ht="12.4" customHeight="1">
      <c r="A373" s="511"/>
      <c r="B373" s="520" t="s">
        <v>2732</v>
      </c>
      <c r="C373" s="511"/>
      <c r="D373" s="1321" t="s">
        <v>1366</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2631</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2631</v>
      </c>
      <c r="C385" s="511"/>
      <c r="D385" s="1273" t="s">
        <v>1262</v>
      </c>
      <c r="E385" s="1273"/>
      <c r="F385" s="1273"/>
    </row>
    <row r="386" spans="1:6">
      <c r="A386" s="511"/>
      <c r="B386" s="511"/>
      <c r="C386" s="511"/>
      <c r="D386" s="1273"/>
      <c r="E386" s="1273"/>
      <c r="F386" s="1273"/>
    </row>
    <row r="387" spans="1:6">
      <c r="A387" s="511"/>
      <c r="B387" s="511"/>
      <c r="C387" s="511"/>
      <c r="D387" s="1273"/>
      <c r="E387" s="1273"/>
      <c r="F387" s="1273"/>
    </row>
    <row r="388" spans="1:6">
      <c r="A388" s="511"/>
      <c r="B388" s="511"/>
      <c r="C388" s="511"/>
      <c r="D388" s="1273"/>
      <c r="E388" s="1273"/>
      <c r="F388" s="1273"/>
    </row>
    <row r="389" spans="1:6">
      <c r="A389" s="511"/>
      <c r="B389" s="511"/>
      <c r="C389" s="511"/>
      <c r="D389" s="482"/>
      <c r="E389" s="482"/>
      <c r="F389" s="481"/>
    </row>
    <row r="390" spans="1:6">
      <c r="A390" s="511"/>
      <c r="B390" s="511"/>
      <c r="C390" s="511"/>
      <c r="D390" s="1273" t="s">
        <v>1263</v>
      </c>
      <c r="E390" s="1273"/>
      <c r="F390" s="1273"/>
    </row>
    <row r="391" spans="1:6">
      <c r="A391" s="511"/>
      <c r="B391" s="511"/>
      <c r="C391" s="511"/>
      <c r="D391" s="1273"/>
      <c r="E391" s="1273"/>
      <c r="F391" s="1273"/>
    </row>
    <row r="392" spans="1:6">
      <c r="A392" s="511"/>
      <c r="B392" s="511"/>
      <c r="C392" s="511"/>
      <c r="D392" s="1273"/>
      <c r="E392" s="1273"/>
      <c r="F392" s="1273"/>
    </row>
    <row r="393" spans="1:6">
      <c r="A393" s="511"/>
      <c r="B393" s="511"/>
      <c r="C393" s="511"/>
      <c r="D393" s="1273"/>
      <c r="E393" s="1273"/>
      <c r="F393" s="1273"/>
    </row>
    <row r="394" spans="1:6" ht="18" customHeight="1">
      <c r="A394" s="511"/>
      <c r="B394" s="511"/>
      <c r="C394" s="511"/>
      <c r="D394" s="1273"/>
      <c r="E394" s="1273"/>
      <c r="F394" s="1273"/>
    </row>
    <row r="395" spans="1:6">
      <c r="A395" s="511"/>
      <c r="B395" s="511"/>
      <c r="C395" s="511"/>
      <c r="D395" s="1273"/>
      <c r="E395" s="1273"/>
      <c r="F395" s="1273"/>
    </row>
    <row r="396" spans="1:6">
      <c r="A396" s="511"/>
      <c r="B396" s="511"/>
      <c r="C396" s="511"/>
      <c r="D396" s="1273"/>
      <c r="E396" s="1273"/>
      <c r="F396" s="1273"/>
    </row>
    <row r="397" spans="1:6">
      <c r="A397" s="511"/>
      <c r="B397" s="511"/>
      <c r="C397" s="511"/>
      <c r="D397" s="1273"/>
      <c r="E397" s="1273"/>
      <c r="F397" s="1273"/>
    </row>
    <row r="398" spans="1:6" ht="8.25" customHeight="1">
      <c r="A398" s="511"/>
      <c r="B398" s="511"/>
      <c r="C398" s="511"/>
      <c r="D398" s="1273"/>
      <c r="E398" s="1273"/>
      <c r="F398" s="1273"/>
    </row>
    <row r="399" spans="1:6" ht="13.7" customHeight="1">
      <c r="A399" s="511"/>
      <c r="B399" s="511"/>
      <c r="C399" s="511"/>
      <c r="D399" s="1273" t="s">
        <v>1264</v>
      </c>
      <c r="E399" s="1273"/>
      <c r="F399" s="1273"/>
    </row>
    <row r="400" spans="1:6">
      <c r="A400" s="511"/>
      <c r="B400" s="511"/>
      <c r="C400" s="511"/>
      <c r="D400" s="1273"/>
      <c r="E400" s="1273"/>
      <c r="F400" s="1273"/>
    </row>
    <row r="401" spans="1:6">
      <c r="A401" s="511"/>
      <c r="B401" s="511"/>
      <c r="C401" s="511"/>
      <c r="D401" s="1273"/>
      <c r="E401" s="1273"/>
      <c r="F401" s="1273"/>
    </row>
    <row r="402" spans="1:6">
      <c r="A402" s="511"/>
      <c r="B402" s="511"/>
      <c r="C402" s="511"/>
      <c r="D402" s="1273"/>
      <c r="E402" s="1273"/>
      <c r="F402" s="1273"/>
    </row>
    <row r="403" spans="1:6">
      <c r="A403" s="511"/>
      <c r="B403" s="511"/>
      <c r="C403" s="511"/>
      <c r="D403" s="1273"/>
      <c r="E403" s="1273"/>
      <c r="F403" s="1273"/>
    </row>
    <row r="404" spans="1:6">
      <c r="A404" s="511"/>
      <c r="B404" s="511"/>
      <c r="C404" s="511"/>
      <c r="D404" s="1273"/>
      <c r="E404" s="1273"/>
      <c r="F404" s="1273"/>
    </row>
    <row r="405" spans="1:6">
      <c r="A405" s="511"/>
      <c r="B405" s="511"/>
      <c r="C405" s="511"/>
      <c r="D405" s="1273"/>
      <c r="E405" s="1273"/>
      <c r="F405" s="1273"/>
    </row>
    <row r="406" spans="1:6">
      <c r="A406" s="511"/>
      <c r="B406" s="511"/>
      <c r="C406" s="511"/>
      <c r="D406" s="1273"/>
      <c r="E406" s="1273"/>
      <c r="F406" s="1273"/>
    </row>
    <row r="407" spans="1:6">
      <c r="A407" s="511"/>
      <c r="B407" s="511"/>
      <c r="C407" s="511"/>
      <c r="D407" s="1273"/>
      <c r="E407" s="1273"/>
      <c r="F407" s="1273"/>
    </row>
    <row r="408" spans="1:6">
      <c r="A408" s="511"/>
      <c r="B408" s="511"/>
      <c r="C408" s="511"/>
      <c r="D408" s="1273"/>
      <c r="E408" s="1273"/>
      <c r="F408" s="1273"/>
    </row>
    <row r="409" spans="1:6">
      <c r="A409" s="511"/>
      <c r="B409" s="511"/>
      <c r="C409" s="511"/>
      <c r="D409" s="1273"/>
      <c r="E409" s="1273"/>
      <c r="F409" s="1273"/>
    </row>
    <row r="410" spans="1:6">
      <c r="A410" s="511"/>
      <c r="B410" s="511"/>
      <c r="C410" s="511"/>
      <c r="D410" s="1273"/>
      <c r="E410" s="1273"/>
      <c r="F410" s="1273"/>
    </row>
    <row r="411" spans="1:6">
      <c r="A411" s="511"/>
      <c r="B411" s="511"/>
      <c r="C411" s="531"/>
      <c r="D411" s="1273"/>
      <c r="E411" s="1273"/>
      <c r="F411" s="1273"/>
    </row>
    <row r="412" spans="1:6">
      <c r="A412" s="511"/>
      <c r="B412" s="511"/>
      <c r="C412" s="531"/>
      <c r="D412" s="1273"/>
      <c r="E412" s="1273"/>
      <c r="F412" s="1273"/>
    </row>
    <row r="413" spans="1:6">
      <c r="A413" s="511"/>
      <c r="B413" s="511"/>
      <c r="C413" s="511"/>
      <c r="D413" s="1273"/>
      <c r="E413" s="1273"/>
      <c r="F413" s="1273"/>
    </row>
    <row r="414" spans="1:6">
      <c r="A414" s="511"/>
      <c r="B414" s="511"/>
      <c r="C414" s="531"/>
      <c r="D414" s="1273"/>
      <c r="E414" s="1273"/>
      <c r="F414" s="1273"/>
    </row>
    <row r="415" spans="1:6">
      <c r="A415" s="511"/>
      <c r="B415" s="511"/>
      <c r="C415" s="531"/>
      <c r="D415" s="1273"/>
      <c r="E415" s="1273"/>
      <c r="F415" s="1273"/>
    </row>
    <row r="416" spans="1:6">
      <c r="A416" s="511"/>
      <c r="B416" s="511"/>
      <c r="C416" s="531"/>
      <c r="D416" s="1273"/>
      <c r="E416" s="1273"/>
      <c r="F416" s="1273"/>
    </row>
    <row r="417" spans="1:6">
      <c r="A417" s="511"/>
      <c r="B417" s="511"/>
      <c r="C417" s="511"/>
      <c r="D417" s="482"/>
      <c r="E417" s="482"/>
      <c r="F417" s="481"/>
    </row>
    <row r="418" spans="1:6">
      <c r="A418" s="511"/>
      <c r="B418" s="520" t="s">
        <v>2732</v>
      </c>
      <c r="C418" s="511"/>
      <c r="D418" s="1273" t="s">
        <v>1265</v>
      </c>
      <c r="E418" s="1273"/>
      <c r="F418" s="1273"/>
    </row>
    <row r="419" spans="1:6">
      <c r="A419" s="511"/>
      <c r="B419" s="511"/>
      <c r="C419" s="511"/>
      <c r="D419" s="1273"/>
      <c r="E419" s="1273"/>
      <c r="F419" s="1273"/>
    </row>
    <row r="420" spans="1:6">
      <c r="A420" s="511"/>
      <c r="B420" s="511"/>
      <c r="C420" s="511"/>
      <c r="D420" s="486"/>
      <c r="E420" s="486"/>
      <c r="F420" s="486"/>
    </row>
    <row r="421" spans="1:6" ht="14.45" customHeight="1">
      <c r="A421" s="519"/>
      <c r="B421" s="520" t="s">
        <v>2732</v>
      </c>
      <c r="D421" s="1273" t="s">
        <v>2204</v>
      </c>
      <c r="E421" s="1273"/>
      <c r="F421" s="1273"/>
    </row>
    <row r="422" spans="1:6" ht="14.45" customHeight="1">
      <c r="A422" s="519"/>
      <c r="D422" s="1273"/>
      <c r="E422" s="1273"/>
      <c r="F422" s="1273"/>
    </row>
    <row r="423" spans="1:6" ht="14.45" customHeight="1">
      <c r="A423" s="519"/>
      <c r="D423" s="1273"/>
      <c r="E423" s="1273"/>
      <c r="F423" s="1273"/>
    </row>
    <row r="424" spans="1:6" ht="14.45" customHeight="1">
      <c r="A424" s="519"/>
      <c r="D424" s="1273"/>
      <c r="E424" s="1273"/>
      <c r="F424" s="1273"/>
    </row>
    <row r="425" spans="1:6" ht="14.45" customHeight="1">
      <c r="A425" s="519"/>
      <c r="D425" s="1273"/>
      <c r="E425" s="1273"/>
      <c r="F425" s="1273"/>
    </row>
    <row r="426" spans="1:6" ht="14.45" customHeight="1">
      <c r="A426" s="519"/>
      <c r="D426" s="417"/>
      <c r="E426" s="417"/>
      <c r="F426" s="417"/>
    </row>
    <row r="427" spans="1:6" ht="13.7" customHeight="1">
      <c r="A427" s="519"/>
      <c r="B427" s="520" t="s">
        <v>2732</v>
      </c>
      <c r="C427" s="511"/>
      <c r="D427" s="1273" t="s">
        <v>1388</v>
      </c>
      <c r="E427" s="1273"/>
      <c r="F427" s="1273"/>
    </row>
    <row r="428" spans="1:6" ht="14.25">
      <c r="A428" s="532"/>
      <c r="B428" s="532"/>
      <c r="C428" s="511"/>
      <c r="D428" s="1273"/>
      <c r="E428" s="1273"/>
      <c r="F428" s="1273"/>
    </row>
    <row r="429" spans="1:6" ht="14.25">
      <c r="A429" s="532"/>
      <c r="B429" s="532"/>
      <c r="C429" s="511"/>
      <c r="D429" s="1273"/>
      <c r="E429" s="1273"/>
      <c r="F429" s="1273"/>
    </row>
    <row r="430" spans="1:6" ht="14.25">
      <c r="A430" s="532"/>
      <c r="B430" s="532"/>
      <c r="C430" s="511"/>
      <c r="D430" s="1273"/>
      <c r="E430" s="1273"/>
      <c r="F430" s="1273"/>
    </row>
    <row r="431" spans="1:6" ht="15.75" customHeight="1">
      <c r="A431" s="532"/>
      <c r="B431" s="532"/>
      <c r="C431" s="511"/>
      <c r="D431" s="1347" t="s">
        <v>2471</v>
      </c>
      <c r="E431" s="1273"/>
      <c r="F431" s="1273"/>
    </row>
    <row r="432" spans="1:6">
      <c r="D432" s="481"/>
      <c r="E432" s="481"/>
      <c r="F432" s="481"/>
    </row>
    <row r="433" spans="1:6" ht="14.25">
      <c r="A433" s="519"/>
      <c r="B433" s="520" t="s">
        <v>2631</v>
      </c>
      <c r="C433" s="522"/>
      <c r="D433" s="1291" t="s">
        <v>2454</v>
      </c>
      <c r="E433" s="1291"/>
      <c r="F433" s="1291"/>
    </row>
    <row r="434" spans="1:6" ht="14.25">
      <c r="A434" s="519"/>
      <c r="B434" s="519"/>
      <c r="D434" s="1291"/>
      <c r="E434" s="1291"/>
      <c r="F434" s="1291"/>
    </row>
    <row r="435" spans="1:6">
      <c r="D435" s="1291"/>
      <c r="E435" s="1291"/>
      <c r="F435" s="1291"/>
    </row>
    <row r="436" spans="1:6">
      <c r="D436" s="1291"/>
      <c r="E436" s="1291"/>
      <c r="F436" s="1291"/>
    </row>
    <row r="437" spans="1:6">
      <c r="D437" s="1291"/>
      <c r="E437" s="1291"/>
      <c r="F437" s="1291"/>
    </row>
    <row r="438" spans="1:6">
      <c r="D438" s="1291"/>
      <c r="E438" s="1291"/>
      <c r="F438" s="1291"/>
    </row>
    <row r="439" spans="1:6">
      <c r="D439" s="1291"/>
      <c r="E439" s="1291"/>
      <c r="F439" s="1291"/>
    </row>
    <row r="440" spans="1:6">
      <c r="D440" s="1291"/>
      <c r="E440" s="1291"/>
      <c r="F440" s="1291"/>
    </row>
    <row r="441" spans="1:6">
      <c r="D441" s="1291"/>
      <c r="E441" s="1291"/>
      <c r="F441" s="1291"/>
    </row>
    <row r="442" spans="1:6">
      <c r="D442" s="1291"/>
      <c r="E442" s="1291"/>
      <c r="F442" s="1291"/>
    </row>
    <row r="443" spans="1:6">
      <c r="D443" s="1291"/>
      <c r="E443" s="1291"/>
      <c r="F443" s="1291"/>
    </row>
    <row r="444" spans="1:6">
      <c r="D444" s="1291"/>
      <c r="E444" s="1291"/>
      <c r="F444" s="1291"/>
    </row>
    <row r="445" spans="1:6">
      <c r="D445" s="1291"/>
      <c r="E445" s="1291"/>
      <c r="F445" s="1291"/>
    </row>
    <row r="446" spans="1:6">
      <c r="A446" s="434"/>
      <c r="B446" s="434"/>
      <c r="C446" s="434"/>
      <c r="D446" s="1291"/>
      <c r="E446" s="1291"/>
      <c r="F446" s="1291"/>
    </row>
    <row r="447" spans="1:6">
      <c r="A447" s="434"/>
      <c r="B447" s="434"/>
      <c r="C447" s="434"/>
      <c r="D447" s="1291"/>
      <c r="E447" s="1291"/>
      <c r="F447" s="1291"/>
    </row>
    <row r="448" spans="1:6">
      <c r="A448" s="434"/>
      <c r="B448" s="434"/>
      <c r="C448" s="434"/>
      <c r="D448" s="1291"/>
      <c r="E448" s="1291"/>
      <c r="F448" s="1291"/>
    </row>
    <row r="449" spans="1:6">
      <c r="A449" s="434"/>
      <c r="B449" s="434"/>
      <c r="C449" s="434"/>
      <c r="D449" s="1291"/>
      <c r="E449" s="1291"/>
      <c r="F449" s="1291"/>
    </row>
    <row r="450" spans="1:6">
      <c r="A450" s="434"/>
      <c r="B450" s="434"/>
      <c r="C450" s="434"/>
      <c r="D450" s="1291"/>
      <c r="E450" s="1291"/>
      <c r="F450" s="1291"/>
    </row>
    <row r="451" spans="1:6">
      <c r="A451" s="434"/>
      <c r="B451" s="434"/>
      <c r="C451" s="434"/>
      <c r="D451" s="1291"/>
      <c r="E451" s="1291"/>
      <c r="F451" s="1291"/>
    </row>
    <row r="452" spans="1:6">
      <c r="A452" s="434"/>
      <c r="B452" s="434"/>
      <c r="C452" s="434"/>
      <c r="D452" s="1291"/>
      <c r="E452" s="1291"/>
      <c r="F452" s="1291"/>
    </row>
    <row r="453" spans="1:6">
      <c r="A453" s="434"/>
      <c r="B453" s="434"/>
      <c r="C453" s="434"/>
      <c r="D453" s="1291"/>
      <c r="E453" s="1291"/>
      <c r="F453" s="1291"/>
    </row>
    <row r="454" spans="1:6">
      <c r="A454" s="434"/>
      <c r="B454" s="434"/>
      <c r="C454" s="434"/>
      <c r="D454" s="1291"/>
      <c r="E454" s="1291"/>
      <c r="F454" s="1291"/>
    </row>
    <row r="455" spans="1:6">
      <c r="A455" s="434"/>
      <c r="B455" s="434"/>
      <c r="C455" s="434"/>
      <c r="D455" s="1291"/>
      <c r="E455" s="1291"/>
      <c r="F455" s="1291"/>
    </row>
    <row r="456" spans="1:6">
      <c r="A456" s="434"/>
      <c r="B456" s="434"/>
      <c r="C456" s="434"/>
      <c r="D456" s="1291"/>
      <c r="E456" s="1291"/>
      <c r="F456" s="1291"/>
    </row>
    <row r="457" spans="1:6">
      <c r="A457" s="434"/>
      <c r="B457" s="434"/>
      <c r="C457" s="434"/>
      <c r="D457" s="1291"/>
      <c r="E457" s="1291"/>
      <c r="F457" s="1291"/>
    </row>
    <row r="458" spans="1:6">
      <c r="A458" s="434"/>
      <c r="B458" s="434"/>
      <c r="C458" s="434"/>
      <c r="D458" s="1291"/>
      <c r="E458" s="1291"/>
      <c r="F458" s="1291"/>
    </row>
    <row r="459" spans="1:6">
      <c r="A459" s="434"/>
      <c r="B459" s="434"/>
      <c r="C459" s="434"/>
      <c r="D459" s="1291"/>
      <c r="E459" s="1291"/>
      <c r="F459" s="1291"/>
    </row>
    <row r="460" spans="1:6">
      <c r="A460" s="434"/>
      <c r="B460" s="434"/>
      <c r="C460" s="434"/>
      <c r="D460" s="1291"/>
      <c r="E460" s="1291"/>
      <c r="F460" s="1291"/>
    </row>
    <row r="461" spans="1:6">
      <c r="A461" s="434"/>
      <c r="B461" s="434"/>
      <c r="C461" s="434"/>
      <c r="D461" s="1291"/>
      <c r="E461" s="1291"/>
      <c r="F461" s="1291"/>
    </row>
    <row r="462" spans="1:6">
      <c r="D462" s="1291"/>
      <c r="E462" s="1291"/>
      <c r="F462" s="1291"/>
    </row>
    <row r="463" spans="1:6" ht="40.700000000000003" customHeight="1">
      <c r="D463" s="1291"/>
      <c r="E463" s="1291"/>
      <c r="F463" s="1291"/>
    </row>
    <row r="464" spans="1:6">
      <c r="D464" s="481"/>
      <c r="E464" s="481"/>
      <c r="F464" s="481"/>
    </row>
    <row r="465" spans="1:6" ht="14.25">
      <c r="A465" s="519"/>
      <c r="B465" s="520" t="s">
        <v>2732</v>
      </c>
      <c r="C465" s="522"/>
      <c r="D465" s="1291" t="s">
        <v>1270</v>
      </c>
      <c r="E465" s="1291"/>
      <c r="F465" s="1291"/>
    </row>
    <row r="466" spans="1:6">
      <c r="D466" s="1291"/>
      <c r="E466" s="1291"/>
      <c r="F466" s="1291"/>
    </row>
    <row r="467" spans="1:6">
      <c r="D467" s="1291"/>
      <c r="E467" s="1291"/>
      <c r="F467" s="1291"/>
    </row>
    <row r="468" spans="1:6">
      <c r="D468" s="480"/>
      <c r="E468" s="480"/>
      <c r="F468" s="480"/>
    </row>
    <row r="469" spans="1:6" ht="14.25">
      <c r="B469" s="520" t="s">
        <v>2732</v>
      </c>
      <c r="C469" s="519"/>
      <c r="D469" s="1291" t="s">
        <v>1340</v>
      </c>
      <c r="E469" s="1291"/>
      <c r="F469" s="1291"/>
    </row>
    <row r="470" spans="1:6">
      <c r="D470" s="1291"/>
      <c r="E470" s="1291"/>
      <c r="F470" s="1291"/>
    </row>
    <row r="471" spans="1:6">
      <c r="D471" s="481"/>
      <c r="E471" s="481"/>
      <c r="F471" s="481"/>
    </row>
    <row r="472" spans="1:6" ht="14.25">
      <c r="B472" s="520" t="s">
        <v>2732</v>
      </c>
      <c r="C472" s="519"/>
      <c r="D472" s="1291" t="s">
        <v>1272</v>
      </c>
      <c r="E472" s="1291"/>
      <c r="F472" s="1291"/>
    </row>
    <row r="473" spans="1:6">
      <c r="D473" s="1291"/>
      <c r="E473" s="1291"/>
      <c r="F473" s="1291"/>
    </row>
    <row r="474" spans="1:6">
      <c r="D474" s="1291"/>
      <c r="E474" s="1291"/>
      <c r="F474" s="1291"/>
    </row>
    <row r="475" spans="1:6">
      <c r="D475" s="1291"/>
      <c r="E475" s="1291"/>
      <c r="F475" s="1291"/>
    </row>
    <row r="476" spans="1:6">
      <c r="B476" s="520" t="s">
        <v>2631</v>
      </c>
      <c r="D476" s="1291"/>
      <c r="E476" s="1291"/>
      <c r="F476" s="1291"/>
    </row>
    <row r="477" spans="1:6">
      <c r="A477" s="434"/>
      <c r="B477" s="434"/>
      <c r="C477" s="434"/>
      <c r="D477" s="1291"/>
      <c r="E477" s="1291"/>
      <c r="F477" s="1291"/>
    </row>
    <row r="478" spans="1:6">
      <c r="A478" s="434"/>
      <c r="C478" s="434"/>
      <c r="D478" s="1291"/>
      <c r="E478" s="1291"/>
      <c r="F478" s="1291"/>
    </row>
    <row r="479" spans="1:6">
      <c r="A479" s="434"/>
      <c r="B479" s="520" t="s">
        <v>2631</v>
      </c>
      <c r="C479" s="434"/>
      <c r="D479" s="1291"/>
      <c r="E479" s="1291"/>
      <c r="F479" s="1291"/>
    </row>
    <row r="480" spans="1:6">
      <c r="A480" s="434"/>
      <c r="B480" s="434"/>
      <c r="C480" s="434"/>
      <c r="D480" s="1291"/>
      <c r="E480" s="1291"/>
      <c r="F480" s="1291"/>
    </row>
    <row r="481" spans="1:9">
      <c r="A481" s="434"/>
      <c r="C481" s="434"/>
      <c r="D481" s="1291"/>
      <c r="E481" s="1291"/>
      <c r="F481" s="1291"/>
    </row>
    <row r="482" spans="1:9">
      <c r="A482" s="434"/>
      <c r="C482" s="434"/>
      <c r="D482" s="1291"/>
      <c r="E482" s="1291"/>
      <c r="F482" s="1291"/>
    </row>
    <row r="483" spans="1:9">
      <c r="A483" s="434"/>
      <c r="C483" s="434"/>
      <c r="D483" s="1291"/>
      <c r="E483" s="1291"/>
      <c r="F483" s="1291"/>
    </row>
    <row r="484" spans="1:9">
      <c r="A484" s="434"/>
      <c r="B484" s="520" t="s">
        <v>2732</v>
      </c>
      <c r="C484" s="434"/>
      <c r="D484" s="1291"/>
      <c r="E484" s="1291"/>
      <c r="F484" s="1291"/>
    </row>
    <row r="485" spans="1:9">
      <c r="A485" s="434"/>
      <c r="C485" s="434"/>
      <c r="D485" s="1291"/>
      <c r="E485" s="1291"/>
      <c r="F485" s="1291"/>
    </row>
    <row r="486" spans="1:9">
      <c r="A486" s="434"/>
      <c r="B486" s="520" t="s">
        <v>2631</v>
      </c>
      <c r="C486" s="434"/>
      <c r="D486" s="1291" t="s">
        <v>1273</v>
      </c>
      <c r="E486" s="1291"/>
      <c r="F486" s="1291"/>
    </row>
    <row r="487" spans="1:9">
      <c r="A487" s="434"/>
      <c r="B487" s="434"/>
      <c r="C487" s="434"/>
      <c r="D487" s="1291"/>
      <c r="E487" s="1291"/>
      <c r="F487" s="1291"/>
    </row>
    <row r="488" spans="1:9">
      <c r="A488" s="434"/>
      <c r="B488" s="434"/>
      <c r="C488" s="434"/>
      <c r="D488" s="1291"/>
      <c r="E488" s="1291"/>
      <c r="F488" s="1291"/>
    </row>
    <row r="489" spans="1:9">
      <c r="A489" s="434"/>
      <c r="B489" s="434"/>
      <c r="C489" s="434"/>
      <c r="D489" s="1291"/>
      <c r="E489" s="1291"/>
      <c r="F489" s="1291"/>
    </row>
    <row r="490" spans="1:9">
      <c r="D490" s="1291"/>
      <c r="E490" s="1291"/>
      <c r="F490" s="1291"/>
    </row>
    <row r="491" spans="1:9">
      <c r="D491" s="481"/>
      <c r="E491" s="481"/>
      <c r="F491" s="481"/>
    </row>
    <row r="492" spans="1:9">
      <c r="B492" s="520" t="s">
        <v>2631</v>
      </c>
      <c r="D492" s="1292" t="s">
        <v>1274</v>
      </c>
      <c r="E492" s="1292"/>
      <c r="F492" s="1292"/>
    </row>
    <row r="493" spans="1:9">
      <c r="A493" s="481"/>
      <c r="B493" s="481"/>
    </row>
    <row r="494" spans="1:9">
      <c r="A494" s="1279" t="s">
        <v>1115</v>
      </c>
      <c r="B494" s="1279"/>
      <c r="C494" s="1279"/>
      <c r="D494" s="1279"/>
      <c r="E494" s="1279"/>
      <c r="F494" s="1279"/>
      <c r="G494" s="1279"/>
      <c r="H494" s="1071"/>
      <c r="I494" s="1072"/>
    </row>
    <row r="495" spans="1:9">
      <c r="A495" s="481"/>
      <c r="B495" s="481"/>
    </row>
    <row r="496" spans="1:9">
      <c r="D496" s="1276" t="s">
        <v>912</v>
      </c>
      <c r="E496" s="1276"/>
      <c r="F496" s="1276"/>
    </row>
    <row r="497" spans="1:9" ht="14.25">
      <c r="A497" s="519"/>
      <c r="B497" s="519"/>
      <c r="D497" s="1277" t="s">
        <v>1275</v>
      </c>
      <c r="E497" s="1277"/>
      <c r="F497" s="1277"/>
    </row>
    <row r="498" spans="1:9" ht="14.25">
      <c r="A498" s="519"/>
      <c r="B498" s="519"/>
      <c r="D498" s="482"/>
    </row>
    <row r="499" spans="1:9" ht="14.25">
      <c r="A499" s="519"/>
      <c r="B499" s="520" t="s">
        <v>2732</v>
      </c>
      <c r="D499" s="1273" t="s">
        <v>1276</v>
      </c>
      <c r="E499" s="1273"/>
      <c r="F499" s="1273"/>
      <c r="I499" s="436" t="s">
        <v>2168</v>
      </c>
    </row>
    <row r="500" spans="1:9" ht="14.25">
      <c r="A500" s="519"/>
      <c r="B500" s="519"/>
      <c r="D500" s="1273"/>
      <c r="E500" s="1273"/>
      <c r="F500" s="1273"/>
    </row>
    <row r="501" spans="1:9" ht="14.25">
      <c r="A501" s="519"/>
      <c r="B501" s="519"/>
      <c r="D501" s="481"/>
    </row>
    <row r="502" spans="1:9" ht="12.75" customHeight="1">
      <c r="B502" s="520" t="s">
        <v>2732</v>
      </c>
      <c r="D502" s="1278" t="s">
        <v>1431</v>
      </c>
      <c r="E502" s="1278"/>
      <c r="F502" s="1278"/>
      <c r="I502" s="436" t="s">
        <v>2169</v>
      </c>
    </row>
    <row r="503" spans="1:9" ht="14.25">
      <c r="A503" s="519"/>
      <c r="D503" s="1278"/>
      <c r="E503" s="1278"/>
      <c r="F503" s="1278"/>
    </row>
    <row r="504" spans="1:9" ht="14.25">
      <c r="A504" s="519"/>
      <c r="B504" s="519"/>
      <c r="D504" s="1278"/>
      <c r="E504" s="1278"/>
      <c r="F504" s="1278"/>
    </row>
    <row r="505" spans="1:9" ht="14.25">
      <c r="A505" s="519"/>
      <c r="B505" s="519"/>
      <c r="D505" s="1278"/>
      <c r="E505" s="1278"/>
      <c r="F505" s="1278"/>
    </row>
    <row r="506" spans="1:9" ht="14.25">
      <c r="A506" s="519"/>
      <c r="D506" s="555"/>
      <c r="E506" s="555"/>
      <c r="F506" s="555"/>
    </row>
    <row r="507" spans="1:9" ht="14.25">
      <c r="A507" s="519"/>
      <c r="B507" s="520" t="s">
        <v>2732</v>
      </c>
      <c r="D507" s="1292" t="s">
        <v>1279</v>
      </c>
      <c r="E507" s="1292"/>
      <c r="F507" s="1292"/>
      <c r="I507" s="436" t="s">
        <v>2170</v>
      </c>
    </row>
    <row r="508" spans="1:9" ht="14.25">
      <c r="A508" s="519"/>
      <c r="B508" s="519"/>
      <c r="D508" s="481"/>
    </row>
    <row r="509" spans="1:9" ht="14.25">
      <c r="A509" s="519"/>
      <c r="B509" s="520" t="s">
        <v>2732</v>
      </c>
      <c r="D509" s="1291" t="s">
        <v>1280</v>
      </c>
      <c r="E509" s="1291"/>
      <c r="F509" s="1291"/>
      <c r="I509" s="436" t="s">
        <v>2170</v>
      </c>
    </row>
    <row r="510" spans="1:9" ht="14.25">
      <c r="A510" s="519"/>
      <c r="D510" s="1291"/>
      <c r="E510" s="1291"/>
      <c r="F510" s="1291"/>
    </row>
    <row r="511" spans="1:9">
      <c r="A511" s="525"/>
      <c r="B511" s="525"/>
      <c r="D511" s="482"/>
    </row>
    <row r="512" spans="1:9">
      <c r="A512" s="525"/>
      <c r="B512" s="520" t="s">
        <v>2631</v>
      </c>
      <c r="D512" s="1292" t="s">
        <v>1281</v>
      </c>
      <c r="E512" s="1292"/>
      <c r="F512" s="1292"/>
      <c r="I512" s="436" t="s">
        <v>2223</v>
      </c>
    </row>
    <row r="513" spans="1:9" ht="14.25">
      <c r="A513" s="519"/>
      <c r="B513" s="519"/>
      <c r="D513" s="481"/>
    </row>
    <row r="514" spans="1:9">
      <c r="A514" s="1279" t="s">
        <v>1116</v>
      </c>
      <c r="B514" s="1279"/>
      <c r="C514" s="1279"/>
      <c r="D514" s="1279"/>
      <c r="E514" s="1279"/>
      <c r="F514" s="1279"/>
      <c r="G514" s="1279"/>
      <c r="H514" s="1071"/>
      <c r="I514" s="1072"/>
    </row>
    <row r="515" spans="1:9" ht="12" customHeight="1">
      <c r="A515" s="519"/>
      <c r="B515" s="519"/>
      <c r="D515" s="481"/>
    </row>
    <row r="516" spans="1:9">
      <c r="C516" s="517"/>
      <c r="D516" s="1290" t="s">
        <v>817</v>
      </c>
      <c r="E516" s="1290"/>
      <c r="F516" s="1290"/>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2732</v>
      </c>
      <c r="C520" s="518"/>
      <c r="D520" s="1273" t="s">
        <v>2455</v>
      </c>
      <c r="E520" s="1273"/>
      <c r="F520" s="1273"/>
      <c r="I520" s="436" t="s">
        <v>2205</v>
      </c>
    </row>
    <row r="521" spans="1:9">
      <c r="A521" s="518"/>
      <c r="B521" s="518"/>
      <c r="C521" s="518"/>
      <c r="D521" s="1273"/>
      <c r="E521" s="1273"/>
      <c r="F521" s="1273"/>
    </row>
    <row r="522" spans="1:9">
      <c r="A522" s="518"/>
      <c r="B522" s="518"/>
      <c r="C522" s="518"/>
      <c r="D522" s="486"/>
      <c r="E522" s="486"/>
      <c r="F522" s="486"/>
      <c r="I522" s="434"/>
    </row>
    <row r="523" spans="1:9" ht="12.75" customHeight="1">
      <c r="A523" s="518"/>
      <c r="B523" s="520" t="s">
        <v>2732</v>
      </c>
      <c r="D523" s="418" t="s">
        <v>2285</v>
      </c>
      <c r="E523" s="417"/>
      <c r="F523" s="417"/>
      <c r="I523" s="436" t="s">
        <v>2171</v>
      </c>
    </row>
    <row r="524" spans="1:9">
      <c r="A524" s="518"/>
      <c r="B524" s="518"/>
      <c r="C524" s="518"/>
      <c r="D524" s="417"/>
      <c r="E524" s="96" t="s">
        <v>2286</v>
      </c>
    </row>
    <row r="525" spans="1:9">
      <c r="A525" s="518"/>
      <c r="B525" s="518"/>
      <c r="D525" s="1321" t="s">
        <v>2456</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2732</v>
      </c>
      <c r="C529" s="518"/>
      <c r="D529" s="1291" t="s">
        <v>2457</v>
      </c>
      <c r="E529" s="1291"/>
      <c r="F529" s="1291"/>
      <c r="I529" s="436" t="s">
        <v>2171</v>
      </c>
    </row>
    <row r="530" spans="1:9">
      <c r="A530" s="518"/>
      <c r="B530" s="518"/>
      <c r="C530" s="518"/>
      <c r="D530" s="1291"/>
      <c r="E530" s="1291"/>
      <c r="F530" s="1291"/>
    </row>
    <row r="531" spans="1:9" ht="12" customHeight="1">
      <c r="A531" s="481"/>
      <c r="B531" s="481"/>
      <c r="C531" s="522"/>
      <c r="D531" s="481"/>
      <c r="F531" s="483"/>
    </row>
    <row r="532" spans="1:9">
      <c r="A532" s="1279" t="s">
        <v>1117</v>
      </c>
      <c r="B532" s="1279"/>
      <c r="C532" s="1279"/>
      <c r="D532" s="1279"/>
      <c r="E532" s="1279"/>
      <c r="F532" s="1279"/>
      <c r="G532" s="1279"/>
      <c r="H532" s="1071"/>
      <c r="I532" s="1072"/>
    </row>
    <row r="533" spans="1:9">
      <c r="A533" s="481"/>
      <c r="B533" s="481"/>
      <c r="C533" s="522"/>
      <c r="F533" s="483"/>
    </row>
    <row r="534" spans="1:9">
      <c r="B534" s="1294" t="s">
        <v>450</v>
      </c>
      <c r="C534" s="1294"/>
      <c r="D534" s="1294"/>
      <c r="E534" s="1294"/>
      <c r="F534" s="1294"/>
    </row>
    <row r="535" spans="1:9">
      <c r="A535" s="481"/>
      <c r="B535" s="481"/>
      <c r="C535" s="522"/>
      <c r="D535" s="481"/>
      <c r="F535" s="481"/>
    </row>
    <row r="536" spans="1:9">
      <c r="A536" s="1310" t="s">
        <v>1118</v>
      </c>
      <c r="B536" s="1310"/>
      <c r="C536" s="1310"/>
      <c r="D536" s="1310"/>
      <c r="E536" s="1310"/>
      <c r="F536" s="1310"/>
      <c r="G536" s="1310"/>
      <c r="H536" s="1071"/>
      <c r="I536" s="1072"/>
    </row>
    <row r="537" spans="1:9">
      <c r="A537" s="481"/>
      <c r="B537" s="481"/>
      <c r="C537" s="522"/>
      <c r="D537" s="481"/>
      <c r="F537" s="481"/>
    </row>
    <row r="538" spans="1:9">
      <c r="C538" s="522"/>
      <c r="D538" s="1290" t="s">
        <v>692</v>
      </c>
      <c r="E538" s="1290"/>
      <c r="F538" s="1290"/>
    </row>
    <row r="539" spans="1:9">
      <c r="C539" s="522"/>
      <c r="D539" s="1292" t="s">
        <v>1175</v>
      </c>
      <c r="E539" s="1292"/>
      <c r="F539" s="1292"/>
    </row>
    <row r="540" spans="1:9">
      <c r="C540" s="522"/>
      <c r="D540" s="481"/>
      <c r="E540" s="481"/>
      <c r="F540" s="481"/>
    </row>
    <row r="541" spans="1:9" ht="13.7" customHeight="1">
      <c r="A541" s="519"/>
      <c r="B541" s="520" t="s">
        <v>2732</v>
      </c>
      <c r="C541" s="522"/>
      <c r="D541" s="1292" t="s">
        <v>913</v>
      </c>
      <c r="E541" s="1292"/>
      <c r="F541" s="1292"/>
      <c r="I541" s="436" t="s">
        <v>2221</v>
      </c>
    </row>
    <row r="542" spans="1:9" ht="13.7" customHeight="1">
      <c r="A542" s="522"/>
      <c r="B542" s="522"/>
      <c r="C542" s="522"/>
      <c r="D542" s="481"/>
    </row>
    <row r="543" spans="1:9" ht="14.25">
      <c r="A543" s="519"/>
      <c r="B543" s="520" t="s">
        <v>2732</v>
      </c>
      <c r="C543" s="522"/>
      <c r="D543" s="1291" t="s">
        <v>1176</v>
      </c>
      <c r="E543" s="1291"/>
      <c r="F543" s="1291"/>
      <c r="I543" s="436" t="s">
        <v>2221</v>
      </c>
    </row>
    <row r="544" spans="1:9">
      <c r="A544" s="522"/>
      <c r="B544" s="522"/>
      <c r="C544" s="522"/>
      <c r="D544" s="1291"/>
      <c r="E544" s="1291"/>
      <c r="F544" s="1291"/>
    </row>
    <row r="545" spans="1:9">
      <c r="A545" s="522"/>
      <c r="B545" s="522"/>
      <c r="C545" s="522"/>
      <c r="D545" s="481"/>
      <c r="E545" s="481"/>
      <c r="F545" s="481"/>
    </row>
    <row r="546" spans="1:9" ht="14.25">
      <c r="A546" s="519"/>
      <c r="B546" s="520" t="s">
        <v>2732</v>
      </c>
      <c r="C546" s="522"/>
      <c r="D546" s="1291" t="s">
        <v>1177</v>
      </c>
      <c r="E546" s="1291"/>
      <c r="F546" s="1291"/>
      <c r="I546" s="436" t="s">
        <v>2172</v>
      </c>
    </row>
    <row r="547" spans="1:9">
      <c r="A547" s="522"/>
      <c r="B547" s="522"/>
      <c r="C547" s="522"/>
      <c r="D547" s="1291"/>
      <c r="E547" s="1291"/>
      <c r="F547" s="1291"/>
    </row>
    <row r="548" spans="1:9">
      <c r="A548" s="522"/>
      <c r="B548" s="522"/>
      <c r="C548" s="522"/>
      <c r="D548" s="481"/>
      <c r="E548" s="481"/>
      <c r="F548" s="481"/>
    </row>
    <row r="549" spans="1:9" ht="14.25">
      <c r="A549" s="519"/>
      <c r="B549" s="520" t="s">
        <v>2732</v>
      </c>
      <c r="C549" s="522"/>
      <c r="D549" s="1291" t="s">
        <v>1178</v>
      </c>
      <c r="E549" s="1291"/>
      <c r="F549" s="1291"/>
      <c r="I549" s="436" t="s">
        <v>2173</v>
      </c>
    </row>
    <row r="550" spans="1:9">
      <c r="A550" s="522"/>
      <c r="B550" s="522"/>
      <c r="C550" s="522"/>
      <c r="D550" s="1291"/>
      <c r="E550" s="1291"/>
      <c r="F550" s="1291"/>
    </row>
    <row r="551" spans="1:9">
      <c r="A551" s="522"/>
      <c r="B551" s="522"/>
      <c r="C551" s="522"/>
      <c r="D551" s="481"/>
      <c r="E551" s="481"/>
      <c r="F551" s="481"/>
    </row>
    <row r="552" spans="1:9" ht="14.25">
      <c r="A552" s="519"/>
      <c r="B552" s="520" t="s">
        <v>2732</v>
      </c>
      <c r="C552" s="522"/>
      <c r="D552" s="1291" t="s">
        <v>1179</v>
      </c>
      <c r="E552" s="1291"/>
      <c r="F552" s="1291"/>
      <c r="I552" s="436" t="s">
        <v>2222</v>
      </c>
    </row>
    <row r="553" spans="1:9">
      <c r="A553" s="522"/>
      <c r="B553" s="522"/>
      <c r="C553" s="522"/>
      <c r="D553" s="1291"/>
      <c r="E553" s="1291"/>
      <c r="F553" s="1291"/>
    </row>
    <row r="554" spans="1:9">
      <c r="A554" s="522"/>
      <c r="B554" s="522"/>
      <c r="C554" s="522"/>
      <c r="D554" s="1291"/>
      <c r="E554" s="1291"/>
      <c r="F554" s="1291"/>
    </row>
    <row r="555" spans="1:9">
      <c r="A555" s="522"/>
      <c r="B555" s="522"/>
      <c r="C555" s="522"/>
      <c r="D555" s="481"/>
      <c r="E555" s="481"/>
      <c r="F555" s="481"/>
    </row>
    <row r="556" spans="1:9" ht="14.25">
      <c r="A556" s="519"/>
      <c r="B556" s="520" t="s">
        <v>2732</v>
      </c>
      <c r="C556" s="522"/>
      <c r="D556" s="1291" t="s">
        <v>1297</v>
      </c>
      <c r="E556" s="1291"/>
      <c r="F556" s="1291"/>
      <c r="I556" s="436" t="s">
        <v>2221</v>
      </c>
    </row>
    <row r="557" spans="1:9">
      <c r="A557" s="522"/>
      <c r="B557" s="522"/>
      <c r="C557" s="522"/>
      <c r="D557" s="1291"/>
      <c r="E557" s="1291"/>
      <c r="F557" s="1291"/>
    </row>
    <row r="558" spans="1:9">
      <c r="A558" s="522"/>
      <c r="B558" s="522"/>
      <c r="C558" s="522"/>
      <c r="D558" s="481"/>
      <c r="E558" s="481"/>
      <c r="F558" s="481"/>
    </row>
    <row r="559" spans="1:9" ht="14.25">
      <c r="A559" s="519"/>
      <c r="B559" s="520" t="s">
        <v>2732</v>
      </c>
      <c r="C559" s="522"/>
      <c r="D559" s="1291" t="s">
        <v>1181</v>
      </c>
      <c r="E559" s="1291"/>
      <c r="F559" s="1291"/>
      <c r="I559" s="436" t="s">
        <v>2221</v>
      </c>
    </row>
    <row r="560" spans="1:9">
      <c r="A560" s="522"/>
      <c r="B560" s="522"/>
      <c r="C560" s="522"/>
      <c r="D560" s="1291"/>
      <c r="E560" s="1291"/>
      <c r="F560" s="1291"/>
    </row>
    <row r="561" spans="1:9">
      <c r="A561" s="522"/>
      <c r="B561" s="522"/>
      <c r="C561" s="522"/>
      <c r="D561" s="481"/>
      <c r="E561" s="481"/>
      <c r="F561" s="481"/>
    </row>
    <row r="562" spans="1:9" ht="14.25">
      <c r="A562" s="519"/>
      <c r="B562" s="520" t="s">
        <v>2732</v>
      </c>
      <c r="C562" s="522"/>
      <c r="D562" s="1292" t="s">
        <v>1182</v>
      </c>
      <c r="E562" s="1292"/>
      <c r="F562" s="1292"/>
      <c r="I562" s="436" t="s">
        <v>2224</v>
      </c>
    </row>
    <row r="563" spans="1:9">
      <c r="A563" s="525"/>
      <c r="B563" s="525"/>
      <c r="C563" s="522"/>
      <c r="D563" s="1292" t="s">
        <v>2288</v>
      </c>
      <c r="E563" s="1292"/>
      <c r="F563" s="1292"/>
    </row>
    <row r="564" spans="1:9">
      <c r="A564" s="525"/>
      <c r="B564" s="525"/>
      <c r="C564" s="522"/>
      <c r="E564" s="96" t="s">
        <v>2287</v>
      </c>
      <c r="F564" s="436"/>
    </row>
    <row r="565" spans="1:9" ht="14.25">
      <c r="A565" s="519"/>
      <c r="B565" s="519"/>
      <c r="C565" s="522"/>
      <c r="E565" s="481"/>
      <c r="F565" s="481"/>
    </row>
    <row r="566" spans="1:9" ht="14.25">
      <c r="A566" s="519"/>
      <c r="B566" s="520" t="s">
        <v>2732</v>
      </c>
      <c r="C566" s="522"/>
      <c r="D566" s="1292" t="s">
        <v>1184</v>
      </c>
      <c r="E566" s="1292"/>
      <c r="F566" s="1292"/>
      <c r="I566" s="436" t="s">
        <v>2174</v>
      </c>
    </row>
    <row r="567" spans="1:9">
      <c r="C567" s="522"/>
      <c r="D567" s="1291" t="s">
        <v>1185</v>
      </c>
      <c r="E567" s="1291"/>
      <c r="F567" s="1291"/>
    </row>
    <row r="568" spans="1:9">
      <c r="A568" s="522"/>
      <c r="B568" s="522"/>
      <c r="C568" s="522"/>
      <c r="D568" s="1291"/>
      <c r="E568" s="1291"/>
      <c r="F568" s="1291"/>
    </row>
    <row r="569" spans="1:9">
      <c r="A569" s="522"/>
      <c r="B569" s="522"/>
      <c r="C569" s="522"/>
      <c r="D569" s="1291"/>
      <c r="E569" s="1291"/>
      <c r="F569" s="1291"/>
    </row>
    <row r="570" spans="1:9">
      <c r="A570" s="522"/>
      <c r="B570" s="522"/>
      <c r="C570" s="522"/>
      <c r="D570" s="481"/>
      <c r="E570" s="481"/>
      <c r="F570" s="481"/>
    </row>
    <row r="571" spans="1:9" ht="14.25">
      <c r="A571" s="519"/>
      <c r="B571" s="520" t="s">
        <v>2732</v>
      </c>
      <c r="C571" s="522"/>
      <c r="D571" s="1291" t="s">
        <v>2458</v>
      </c>
      <c r="E571" s="1291"/>
      <c r="F571" s="1291"/>
      <c r="I571" s="436" t="s">
        <v>2175</v>
      </c>
    </row>
    <row r="572" spans="1:9" ht="14.25">
      <c r="A572" s="519"/>
      <c r="B572" s="519"/>
      <c r="C572" s="522"/>
      <c r="D572" s="1291"/>
      <c r="E572" s="1291"/>
      <c r="F572" s="1291"/>
    </row>
    <row r="573" spans="1:9" ht="14.25">
      <c r="A573" s="519"/>
      <c r="B573" s="519"/>
      <c r="C573" s="522"/>
      <c r="D573" s="1291"/>
      <c r="E573" s="1291"/>
      <c r="F573" s="1291"/>
    </row>
    <row r="574" spans="1:9" ht="14.25">
      <c r="A574" s="519"/>
      <c r="B574" s="519"/>
      <c r="C574" s="522"/>
      <c r="D574" s="1291"/>
      <c r="E574" s="1291"/>
      <c r="F574" s="1291"/>
    </row>
    <row r="575" spans="1:9" ht="14.25">
      <c r="A575" s="519"/>
      <c r="B575" s="519"/>
      <c r="C575" s="522"/>
      <c r="D575" s="481"/>
      <c r="E575" s="481"/>
      <c r="F575" s="481"/>
    </row>
    <row r="576" spans="1:9">
      <c r="A576" s="1279" t="s">
        <v>1119</v>
      </c>
      <c r="B576" s="1279"/>
      <c r="C576" s="1279"/>
      <c r="D576" s="1279"/>
      <c r="E576" s="1279"/>
      <c r="F576" s="1279"/>
      <c r="G576" s="1279"/>
      <c r="H576" s="1071"/>
      <c r="I576" s="1072"/>
    </row>
    <row r="577" spans="1:9">
      <c r="A577" s="522"/>
      <c r="B577" s="522"/>
      <c r="C577" s="522"/>
      <c r="E577" s="481"/>
      <c r="F577" s="481"/>
    </row>
    <row r="578" spans="1:9" ht="12.75" customHeight="1">
      <c r="C578" s="517"/>
      <c r="D578" s="1293" t="s">
        <v>212</v>
      </c>
      <c r="E578" s="1293"/>
      <c r="F578" s="1293"/>
    </row>
    <row r="579" spans="1:9">
      <c r="A579" s="518"/>
      <c r="B579" s="518"/>
      <c r="C579" s="518"/>
      <c r="D579" s="1278" t="s">
        <v>1135</v>
      </c>
      <c r="E579" s="1278"/>
      <c r="F579" s="1278"/>
    </row>
    <row r="580" spans="1:9">
      <c r="A580" s="434"/>
      <c r="B580" s="434"/>
      <c r="C580" s="518"/>
      <c r="D580" s="534"/>
      <c r="I580" s="436" t="s">
        <v>2176</v>
      </c>
    </row>
    <row r="581" spans="1:9">
      <c r="A581" s="518"/>
      <c r="B581" s="520" t="s">
        <v>2732</v>
      </c>
      <c r="D581" s="1278" t="s">
        <v>919</v>
      </c>
      <c r="E581" s="1278"/>
      <c r="F581" s="1278"/>
    </row>
    <row r="582" spans="1:9">
      <c r="A582" s="525"/>
      <c r="B582" s="525"/>
      <c r="D582" s="511"/>
    </row>
    <row r="583" spans="1:9">
      <c r="A583" s="525"/>
      <c r="B583" s="520" t="s">
        <v>2732</v>
      </c>
      <c r="D583" s="1278" t="s">
        <v>2459</v>
      </c>
      <c r="E583" s="1278"/>
      <c r="F583" s="1278"/>
      <c r="I583" s="436" t="s">
        <v>2178</v>
      </c>
    </row>
    <row r="584" spans="1:9">
      <c r="A584" s="525"/>
      <c r="B584" s="525"/>
      <c r="D584" s="1278"/>
      <c r="E584" s="1278"/>
      <c r="F584" s="1278"/>
      <c r="I584" s="436" t="s">
        <v>2177</v>
      </c>
    </row>
    <row r="585" spans="1:9">
      <c r="A585" s="525"/>
      <c r="B585" s="525"/>
      <c r="D585" s="1278"/>
      <c r="E585" s="1278"/>
      <c r="F585" s="1278"/>
    </row>
    <row r="586" spans="1:9">
      <c r="A586" s="525"/>
      <c r="B586" s="525"/>
      <c r="D586" s="1278"/>
      <c r="E586" s="1278"/>
      <c r="F586" s="1278"/>
    </row>
    <row r="587" spans="1:9">
      <c r="A587" s="525"/>
      <c r="B587" s="520" t="s">
        <v>2631</v>
      </c>
      <c r="D587" s="1278" t="s">
        <v>1137</v>
      </c>
      <c r="E587" s="1278"/>
      <c r="F587" s="1278"/>
    </row>
    <row r="588" spans="1:9">
      <c r="A588" s="525"/>
      <c r="B588" s="525"/>
      <c r="D588" s="1278"/>
      <c r="E588" s="1278"/>
      <c r="F588" s="1278"/>
    </row>
    <row r="589" spans="1:9">
      <c r="A589" s="525"/>
      <c r="B589" s="525"/>
      <c r="D589" s="1278"/>
      <c r="E589" s="1278"/>
      <c r="F589" s="1278"/>
    </row>
    <row r="590" spans="1:9">
      <c r="A590" s="525"/>
      <c r="B590" s="525"/>
      <c r="D590" s="1278"/>
      <c r="E590" s="1278"/>
      <c r="F590" s="1278"/>
    </row>
    <row r="591" spans="1:9">
      <c r="A591" s="525"/>
      <c r="B591" s="525"/>
      <c r="D591" s="474"/>
      <c r="E591" s="474"/>
      <c r="F591" s="474"/>
    </row>
    <row r="592" spans="1:9">
      <c r="A592" s="525"/>
      <c r="B592" s="520" t="s">
        <v>2732</v>
      </c>
      <c r="D592" s="1278" t="s">
        <v>2460</v>
      </c>
      <c r="E592" s="1278"/>
      <c r="F592" s="1278"/>
    </row>
    <row r="593" spans="1:9">
      <c r="A593" s="525"/>
      <c r="B593" s="525"/>
      <c r="D593" s="1278"/>
      <c r="E593" s="1278"/>
      <c r="F593" s="1278"/>
    </row>
    <row r="594" spans="1:9">
      <c r="A594" s="525"/>
      <c r="B594" s="525"/>
      <c r="D594" s="534"/>
    </row>
    <row r="595" spans="1:9">
      <c r="A595" s="525"/>
      <c r="B595" s="520" t="s">
        <v>2631</v>
      </c>
      <c r="D595" s="1278" t="s">
        <v>1139</v>
      </c>
      <c r="E595" s="1278"/>
      <c r="F595" s="1278"/>
      <c r="I595" s="436" t="s">
        <v>2225</v>
      </c>
    </row>
    <row r="596" spans="1:9">
      <c r="A596" s="525"/>
      <c r="B596" s="525"/>
      <c r="D596" s="1278"/>
      <c r="E596" s="1278"/>
      <c r="F596" s="1278"/>
    </row>
    <row r="597" spans="1:9" ht="14.25">
      <c r="A597" s="519"/>
      <c r="B597" s="519"/>
      <c r="D597" s="534"/>
    </row>
    <row r="598" spans="1:9">
      <c r="A598" s="1279" t="s">
        <v>1120</v>
      </c>
      <c r="B598" s="1279"/>
      <c r="C598" s="1279"/>
      <c r="D598" s="1279"/>
      <c r="E598" s="1279"/>
      <c r="F598" s="1279"/>
      <c r="G598" s="1279"/>
      <c r="H598" s="1071"/>
      <c r="I598" s="1072"/>
    </row>
    <row r="599" spans="1:9"/>
    <row r="600" spans="1:9">
      <c r="D600" s="1290" t="s">
        <v>1220</v>
      </c>
      <c r="E600" s="1290"/>
      <c r="F600" s="1290"/>
    </row>
    <row r="601" spans="1:9">
      <c r="D601" s="1313" t="s">
        <v>1221</v>
      </c>
      <c r="E601" s="1313"/>
      <c r="F601" s="1313"/>
    </row>
    <row r="602" spans="1:9">
      <c r="D602" s="479"/>
    </row>
    <row r="603" spans="1:9" ht="14.25" customHeight="1">
      <c r="A603" s="519"/>
      <c r="B603" s="520" t="s">
        <v>2732</v>
      </c>
      <c r="D603" s="1333" t="s">
        <v>2289</v>
      </c>
      <c r="E603" s="1333"/>
      <c r="F603" s="1333"/>
      <c r="I603" s="436" t="s">
        <v>2206</v>
      </c>
    </row>
    <row r="604" spans="1:9">
      <c r="D604" s="1333"/>
      <c r="E604" s="1333"/>
      <c r="F604" s="1333"/>
    </row>
    <row r="605" spans="1:9">
      <c r="D605" s="417"/>
      <c r="E605" s="1080" t="s">
        <v>2290</v>
      </c>
      <c r="F605" s="417"/>
    </row>
    <row r="606" spans="1:9"/>
    <row r="607" spans="1:9">
      <c r="A607" s="1279" t="s">
        <v>1121</v>
      </c>
      <c r="B607" s="1279"/>
      <c r="C607" s="1279"/>
      <c r="D607" s="1279"/>
      <c r="E607" s="1279"/>
      <c r="F607" s="1279"/>
      <c r="G607" s="1279"/>
      <c r="H607" s="1071"/>
      <c r="I607" s="1072"/>
    </row>
    <row r="608" spans="1:9">
      <c r="A608" s="481"/>
      <c r="B608" s="481"/>
    </row>
    <row r="609" spans="1:9">
      <c r="A609" s="517"/>
      <c r="B609" s="517"/>
      <c r="C609" s="517"/>
      <c r="D609" s="1314" t="s">
        <v>1223</v>
      </c>
      <c r="E609" s="1314"/>
      <c r="F609" s="1314"/>
    </row>
    <row r="610" spans="1:9">
      <c r="A610" s="517"/>
      <c r="B610" s="517"/>
      <c r="C610" s="517"/>
      <c r="D610" s="1314"/>
      <c r="E610" s="1314"/>
      <c r="F610" s="1314"/>
    </row>
    <row r="611" spans="1:9">
      <c r="C611" s="518"/>
      <c r="D611" s="1313" t="s">
        <v>1224</v>
      </c>
      <c r="E611" s="1313"/>
      <c r="F611" s="1313"/>
    </row>
    <row r="612" spans="1:9">
      <c r="C612" s="518"/>
      <c r="D612" s="479"/>
      <c r="E612" s="479"/>
      <c r="F612" s="479"/>
    </row>
    <row r="613" spans="1:9" ht="12.75" customHeight="1">
      <c r="A613" s="525"/>
      <c r="B613" s="520" t="s">
        <v>2732</v>
      </c>
      <c r="D613" s="1289" t="s">
        <v>1225</v>
      </c>
      <c r="E613" s="1289"/>
      <c r="F613" s="1289"/>
      <c r="I613" s="436" t="s">
        <v>2226</v>
      </c>
    </row>
    <row r="614" spans="1:9">
      <c r="D614" s="1289"/>
      <c r="E614" s="1289"/>
      <c r="F614" s="1289"/>
    </row>
    <row r="615" spans="1:9"/>
    <row r="616" spans="1:9">
      <c r="B616" s="520" t="s">
        <v>2732</v>
      </c>
      <c r="D616" s="1289" t="s">
        <v>1226</v>
      </c>
      <c r="E616" s="1289"/>
      <c r="F616" s="1289"/>
      <c r="I616" s="436" t="s">
        <v>2179</v>
      </c>
    </row>
    <row r="617" spans="1:9">
      <c r="C617" s="535"/>
      <c r="D617" s="1289"/>
      <c r="E617" s="1289"/>
      <c r="F617" s="1289"/>
    </row>
    <row r="618" spans="1:9">
      <c r="C618" s="535"/>
    </row>
    <row r="619" spans="1:9">
      <c r="B619" s="520" t="s">
        <v>2631</v>
      </c>
      <c r="C619" s="535"/>
      <c r="D619" s="1289" t="s">
        <v>1227</v>
      </c>
      <c r="E619" s="1289"/>
      <c r="F619" s="1289"/>
      <c r="I619" s="436" t="s">
        <v>2227</v>
      </c>
    </row>
    <row r="620" spans="1:9">
      <c r="C620" s="535"/>
      <c r="D620" s="1289"/>
      <c r="E620" s="1289"/>
      <c r="F620" s="1289"/>
      <c r="I620" s="1068" t="s">
        <v>2228</v>
      </c>
    </row>
    <row r="621" spans="1:9">
      <c r="C621" s="535"/>
    </row>
    <row r="622" spans="1:9">
      <c r="A622" s="1279" t="s">
        <v>1122</v>
      </c>
      <c r="B622" s="1279"/>
      <c r="C622" s="1279"/>
      <c r="D622" s="1279"/>
      <c r="E622" s="1279"/>
      <c r="F622" s="1279"/>
      <c r="G622" s="1279"/>
      <c r="H622" s="1071"/>
      <c r="I622" s="1072"/>
    </row>
    <row r="623" spans="1:9">
      <c r="A623" s="517"/>
      <c r="B623" s="517"/>
      <c r="C623" s="517"/>
    </row>
    <row r="624" spans="1:9">
      <c r="C624" s="525"/>
      <c r="D624" s="1290" t="s">
        <v>1228</v>
      </c>
      <c r="E624" s="1290"/>
      <c r="F624" s="1290"/>
    </row>
    <row r="625" spans="1:9">
      <c r="A625" s="525"/>
      <c r="B625" s="525"/>
      <c r="D625" s="436"/>
    </row>
    <row r="626" spans="1:9" ht="14.25" customHeight="1">
      <c r="A626" s="519"/>
      <c r="B626" s="520" t="s">
        <v>2732</v>
      </c>
      <c r="D626" s="1333" t="s">
        <v>2461</v>
      </c>
      <c r="E626" s="1333"/>
      <c r="F626" s="1333"/>
      <c r="I626" s="436" t="s">
        <v>2207</v>
      </c>
    </row>
    <row r="627" spans="1:9">
      <c r="D627" s="1333"/>
      <c r="E627" s="1333"/>
      <c r="F627" s="1333"/>
    </row>
    <row r="628" spans="1:9">
      <c r="D628" s="417"/>
      <c r="E628" s="1080" t="s">
        <v>2292</v>
      </c>
      <c r="F628" s="417"/>
    </row>
    <row r="629" spans="1:9">
      <c r="D629" s="1291" t="s">
        <v>2291</v>
      </c>
      <c r="E629" s="1291"/>
      <c r="F629" s="1291"/>
    </row>
    <row r="630" spans="1:9">
      <c r="D630" s="1291"/>
      <c r="E630" s="1291"/>
      <c r="F630" s="1291"/>
    </row>
    <row r="631" spans="1:9">
      <c r="D631" s="1291"/>
      <c r="E631" s="1291"/>
      <c r="F631" s="1291"/>
    </row>
    <row r="632" spans="1:9">
      <c r="D632" s="480"/>
      <c r="E632" s="480"/>
      <c r="F632" s="480"/>
    </row>
    <row r="633" spans="1:9" ht="14.25">
      <c r="A633" s="519"/>
      <c r="B633" s="520" t="s">
        <v>2631</v>
      </c>
      <c r="D633" s="1291" t="s">
        <v>1230</v>
      </c>
      <c r="E633" s="1291"/>
      <c r="F633" s="1291"/>
      <c r="I633" s="436" t="s">
        <v>2229</v>
      </c>
    </row>
    <row r="634" spans="1:9">
      <c r="A634" s="522"/>
      <c r="B634" s="522"/>
      <c r="C634" s="522"/>
      <c r="D634" s="1291"/>
      <c r="E634" s="1291"/>
      <c r="F634" s="1291"/>
    </row>
    <row r="635" spans="1:9">
      <c r="A635" s="522"/>
      <c r="B635" s="522"/>
      <c r="C635" s="522"/>
      <c r="D635" s="481"/>
      <c r="E635" s="481"/>
      <c r="F635" s="481"/>
    </row>
    <row r="636" spans="1:9" ht="14.25">
      <c r="A636" s="519"/>
      <c r="B636" s="520" t="s">
        <v>2631</v>
      </c>
      <c r="C636" s="522"/>
      <c r="D636" s="1291" t="s">
        <v>1372</v>
      </c>
      <c r="E636" s="1291"/>
      <c r="F636" s="1291"/>
      <c r="I636" s="436" t="s">
        <v>2180</v>
      </c>
    </row>
    <row r="637" spans="1:9" ht="14.25">
      <c r="A637" s="519"/>
      <c r="B637" s="519"/>
      <c r="C637" s="522"/>
      <c r="D637" s="1291"/>
      <c r="E637" s="1291"/>
      <c r="F637" s="1291"/>
    </row>
    <row r="638" spans="1:9" ht="14.25">
      <c r="A638" s="519"/>
      <c r="B638" s="519"/>
      <c r="C638" s="522"/>
      <c r="D638" s="1291"/>
      <c r="E638" s="1291"/>
      <c r="F638" s="1291"/>
    </row>
    <row r="639" spans="1:9">
      <c r="A639" s="522"/>
      <c r="B639" s="520" t="s">
        <v>2631</v>
      </c>
      <c r="C639" s="522"/>
      <c r="D639" s="1292" t="s">
        <v>1232</v>
      </c>
      <c r="E639" s="1292"/>
      <c r="F639" s="1292"/>
      <c r="I639" s="436" t="s">
        <v>2180</v>
      </c>
    </row>
    <row r="640" spans="1:9">
      <c r="A640" s="522"/>
      <c r="B640" s="522"/>
      <c r="C640" s="522"/>
      <c r="D640" s="481"/>
      <c r="E640" s="481"/>
      <c r="F640" s="481"/>
    </row>
    <row r="641" spans="1:9">
      <c r="A641" s="1279" t="s">
        <v>1123</v>
      </c>
      <c r="B641" s="1279"/>
      <c r="C641" s="1279"/>
      <c r="D641" s="1279"/>
      <c r="E641" s="1279"/>
      <c r="F641" s="1279"/>
      <c r="G641" s="1279"/>
      <c r="H641" s="1071"/>
      <c r="I641" s="1072"/>
    </row>
    <row r="642" spans="1:9">
      <c r="A642" s="481"/>
      <c r="B642" s="481"/>
      <c r="C642" s="522"/>
      <c r="D642" s="481"/>
      <c r="E642" s="481"/>
      <c r="F642" s="481"/>
    </row>
    <row r="643" spans="1:9">
      <c r="C643" s="517"/>
      <c r="D643" s="1290" t="s">
        <v>1282</v>
      </c>
      <c r="E643" s="1290"/>
      <c r="F643" s="1290"/>
    </row>
    <row r="644" spans="1:9">
      <c r="A644" s="518"/>
      <c r="B644" s="518"/>
      <c r="C644" s="518"/>
      <c r="D644" s="1292" t="s">
        <v>1283</v>
      </c>
      <c r="E644" s="1292"/>
      <c r="F644" s="1292"/>
    </row>
    <row r="645" spans="1:9">
      <c r="A645" s="518"/>
      <c r="B645" s="518"/>
      <c r="C645" s="518"/>
      <c r="D645" s="481"/>
      <c r="E645" s="481"/>
      <c r="F645" s="481"/>
    </row>
    <row r="646" spans="1:9" ht="12.75" customHeight="1">
      <c r="B646" s="520" t="s">
        <v>2732</v>
      </c>
      <c r="C646" s="522"/>
      <c r="D646" s="1291" t="s">
        <v>1445</v>
      </c>
      <c r="E646" s="1291"/>
      <c r="F646" s="1291"/>
      <c r="I646" s="436" t="s">
        <v>2232</v>
      </c>
    </row>
    <row r="647" spans="1:9">
      <c r="D647" s="1291"/>
      <c r="E647" s="1291"/>
      <c r="F647" s="1291"/>
    </row>
    <row r="648" spans="1:9">
      <c r="D648" s="1291"/>
      <c r="E648" s="1291"/>
      <c r="F648" s="1291"/>
    </row>
    <row r="649" spans="1:9">
      <c r="D649" s="1291"/>
      <c r="E649" s="1291"/>
      <c r="F649" s="1291"/>
    </row>
    <row r="650" spans="1:9" ht="14.45" customHeight="1">
      <c r="A650" s="519"/>
      <c r="B650" s="519"/>
      <c r="C650" s="522"/>
      <c r="D650" s="417"/>
      <c r="E650" s="417"/>
      <c r="F650" s="417"/>
    </row>
    <row r="651" spans="1:9" ht="12.75" customHeight="1">
      <c r="A651" s="518"/>
      <c r="B651" s="520" t="s">
        <v>2732</v>
      </c>
      <c r="C651" s="522"/>
      <c r="D651" s="1291" t="s">
        <v>1447</v>
      </c>
      <c r="E651" s="1291"/>
      <c r="F651" s="1291"/>
      <c r="I651" s="436" t="s">
        <v>2232</v>
      </c>
    </row>
    <row r="652" spans="1:9" ht="14.25">
      <c r="A652" s="518"/>
      <c r="B652" s="519"/>
      <c r="C652" s="522"/>
      <c r="D652" s="1291"/>
      <c r="E652" s="1291"/>
      <c r="F652" s="1291"/>
    </row>
    <row r="653" spans="1:9" ht="14.25">
      <c r="A653" s="518"/>
      <c r="B653" s="519"/>
      <c r="C653" s="522"/>
      <c r="D653" s="1291"/>
      <c r="E653" s="1291"/>
      <c r="F653" s="1291"/>
    </row>
    <row r="654" spans="1:9" ht="14.25">
      <c r="A654" s="518"/>
      <c r="B654" s="519"/>
      <c r="C654" s="522"/>
      <c r="D654" s="1291"/>
      <c r="E654" s="1291"/>
      <c r="F654" s="1291"/>
    </row>
    <row r="655" spans="1:9" ht="14.25">
      <c r="A655" s="518"/>
      <c r="B655" s="519"/>
      <c r="C655" s="522"/>
      <c r="D655" s="1291"/>
      <c r="E655" s="1291"/>
      <c r="F655" s="1291"/>
    </row>
    <row r="656" spans="1:9" ht="14.25" customHeight="1">
      <c r="A656" s="518"/>
      <c r="B656" s="519"/>
      <c r="C656" s="522"/>
      <c r="F656" s="418"/>
    </row>
    <row r="657" spans="1:11" ht="12.75" customHeight="1">
      <c r="A657" s="518"/>
      <c r="B657" s="520" t="s">
        <v>2732</v>
      </c>
      <c r="C657" s="522"/>
      <c r="D657" s="1291" t="s">
        <v>1446</v>
      </c>
      <c r="E657" s="1291"/>
      <c r="F657" s="1291"/>
      <c r="I657" s="436" t="s">
        <v>2232</v>
      </c>
    </row>
    <row r="658" spans="1:11" ht="14.25">
      <c r="A658" s="518"/>
      <c r="B658" s="519"/>
      <c r="C658" s="522"/>
      <c r="D658" s="1291"/>
      <c r="E658" s="1291"/>
      <c r="F658" s="1291"/>
    </row>
    <row r="659" spans="1:11" ht="14.25">
      <c r="A659" s="519"/>
      <c r="B659" s="519"/>
      <c r="C659" s="522"/>
      <c r="D659" s="1291"/>
      <c r="E659" s="1291"/>
      <c r="F659" s="1291"/>
    </row>
    <row r="660" spans="1:11" ht="14.25">
      <c r="A660" s="519"/>
      <c r="B660" s="519"/>
      <c r="C660" s="522"/>
      <c r="D660" s="1291"/>
      <c r="E660" s="1291"/>
      <c r="F660" s="1291"/>
    </row>
    <row r="661" spans="1:11" ht="14.25">
      <c r="A661" s="519"/>
      <c r="B661" s="519"/>
      <c r="C661" s="522"/>
      <c r="D661" s="480"/>
      <c r="E661" s="480"/>
      <c r="F661" s="480"/>
    </row>
    <row r="662" spans="1:11" ht="12.75" customHeight="1">
      <c r="A662" s="518"/>
      <c r="B662" s="520" t="s">
        <v>2631</v>
      </c>
      <c r="C662" s="522"/>
      <c r="D662" s="1291" t="s">
        <v>2462</v>
      </c>
      <c r="E662" s="1291"/>
      <c r="F662" s="1291"/>
      <c r="I662" s="436" t="s">
        <v>2232</v>
      </c>
    </row>
    <row r="663" spans="1:11" ht="12.75" customHeight="1">
      <c r="A663" s="518"/>
      <c r="B663" s="519"/>
      <c r="C663" s="522"/>
      <c r="D663" s="1291"/>
      <c r="E663" s="1291"/>
      <c r="F663" s="1291"/>
    </row>
    <row r="664" spans="1:11" ht="12.75" customHeight="1">
      <c r="A664" s="518"/>
      <c r="B664" s="519"/>
      <c r="C664" s="522"/>
      <c r="D664" s="1291"/>
      <c r="E664" s="1291"/>
      <c r="F664" s="1291"/>
    </row>
    <row r="665" spans="1:11" ht="12.75" customHeight="1">
      <c r="A665" s="518"/>
      <c r="B665" s="519"/>
      <c r="C665" s="522"/>
      <c r="D665" s="1291"/>
      <c r="E665" s="1291"/>
      <c r="F665" s="1291"/>
    </row>
    <row r="666" spans="1:11" ht="12.75" customHeight="1">
      <c r="A666" s="518"/>
      <c r="B666" s="519"/>
      <c r="C666" s="522"/>
      <c r="D666" s="1291"/>
      <c r="E666" s="1291"/>
      <c r="F666" s="1291"/>
    </row>
    <row r="667" spans="1:11" ht="12.75" customHeight="1">
      <c r="A667" s="518"/>
      <c r="B667" s="519"/>
      <c r="C667" s="522"/>
      <c r="D667" s="1291"/>
      <c r="E667" s="1291"/>
      <c r="F667" s="1291"/>
    </row>
    <row r="668" spans="1:11" ht="12.75" customHeight="1">
      <c r="A668" s="518"/>
      <c r="B668" s="519"/>
      <c r="C668" s="522"/>
      <c r="D668" s="1291"/>
      <c r="E668" s="1291"/>
      <c r="F668" s="1291"/>
    </row>
    <row r="669" spans="1:11" ht="12.75" customHeight="1">
      <c r="A669" s="518"/>
      <c r="B669" s="519"/>
      <c r="C669" s="522"/>
      <c r="D669" s="1291"/>
      <c r="E669" s="1291"/>
      <c r="F669" s="1291"/>
    </row>
    <row r="670" spans="1:11" ht="12.75" customHeight="1">
      <c r="A670" s="518"/>
      <c r="B670" s="519"/>
      <c r="C670" s="522"/>
      <c r="D670" s="1291"/>
      <c r="E670" s="1291"/>
      <c r="F670" s="1291"/>
    </row>
    <row r="671" spans="1:11">
      <c r="A671" s="522"/>
      <c r="B671" s="522"/>
      <c r="C671" s="522"/>
      <c r="D671" s="481"/>
      <c r="E671" s="481"/>
      <c r="F671" s="481"/>
    </row>
    <row r="672" spans="1:11">
      <c r="A672" s="1279" t="s">
        <v>1124</v>
      </c>
      <c r="B672" s="1279"/>
      <c r="C672" s="1279"/>
      <c r="D672" s="1279"/>
      <c r="E672" s="1279"/>
      <c r="F672" s="1279"/>
      <c r="G672" s="1279"/>
      <c r="H672" s="1073"/>
      <c r="I672" s="1074"/>
      <c r="J672" s="536"/>
      <c r="K672" s="536"/>
    </row>
    <row r="673" spans="1:11">
      <c r="A673" s="483"/>
      <c r="B673" s="483"/>
      <c r="C673" s="483"/>
      <c r="D673" s="483"/>
      <c r="E673" s="483"/>
      <c r="F673" s="483"/>
      <c r="G673" s="483"/>
      <c r="H673" s="536"/>
      <c r="I673" s="1065"/>
      <c r="J673" s="536"/>
      <c r="K673" s="536"/>
    </row>
    <row r="674" spans="1:11">
      <c r="C674" s="517"/>
      <c r="D674" s="1290" t="s">
        <v>100</v>
      </c>
      <c r="E674" s="1290"/>
      <c r="F674" s="1290"/>
      <c r="H674" s="536"/>
      <c r="I674" s="1065"/>
      <c r="J674" s="536"/>
      <c r="K674" s="536"/>
    </row>
    <row r="675" spans="1:11">
      <c r="A675" s="517"/>
      <c r="B675" s="517"/>
      <c r="C675" s="517"/>
      <c r="D675" s="1290" t="s">
        <v>124</v>
      </c>
      <c r="E675" s="1290"/>
      <c r="F675" s="1290"/>
      <c r="H675" s="536"/>
      <c r="I675" s="1065"/>
      <c r="J675" s="536"/>
      <c r="K675" s="536"/>
    </row>
    <row r="676" spans="1:11">
      <c r="A676" s="518"/>
      <c r="B676" s="518"/>
      <c r="C676" s="518"/>
      <c r="D676" s="1292" t="s">
        <v>1160</v>
      </c>
      <c r="E676" s="1292"/>
      <c r="F676" s="1292"/>
      <c r="H676" s="536"/>
      <c r="I676" s="1065"/>
      <c r="J676" s="536"/>
      <c r="K676" s="536"/>
    </row>
    <row r="677" spans="1:11">
      <c r="A677" s="518"/>
      <c r="B677" s="518"/>
      <c r="C677" s="518"/>
      <c r="H677" s="536"/>
      <c r="I677" s="1065"/>
      <c r="J677" s="536"/>
      <c r="K677" s="536"/>
    </row>
    <row r="678" spans="1:11" ht="14.25">
      <c r="A678" s="519"/>
      <c r="B678" s="520" t="s">
        <v>2631</v>
      </c>
      <c r="C678" s="518"/>
      <c r="D678" s="1292" t="s">
        <v>915</v>
      </c>
      <c r="E678" s="1292"/>
      <c r="F678" s="1292"/>
      <c r="H678" s="536"/>
      <c r="I678" s="1065" t="s">
        <v>2208</v>
      </c>
      <c r="J678" s="536"/>
      <c r="K678" s="536"/>
    </row>
    <row r="679" spans="1:11">
      <c r="A679" s="518"/>
      <c r="B679" s="518"/>
      <c r="C679" s="518"/>
      <c r="D679" s="1292" t="s">
        <v>926</v>
      </c>
      <c r="E679" s="1292"/>
      <c r="F679" s="1292"/>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2631</v>
      </c>
      <c r="C683" s="518"/>
      <c r="D683" s="1291" t="s">
        <v>2463</v>
      </c>
      <c r="E683" s="1291"/>
      <c r="F683" s="1291"/>
      <c r="H683" s="536"/>
      <c r="I683" s="1065" t="s">
        <v>2230</v>
      </c>
      <c r="J683" s="536"/>
      <c r="K683" s="536"/>
    </row>
    <row r="684" spans="1:11">
      <c r="A684" s="525"/>
      <c r="B684" s="525"/>
      <c r="C684" s="518"/>
      <c r="D684" s="1291"/>
      <c r="E684" s="1291"/>
      <c r="F684" s="1291"/>
      <c r="H684" s="536"/>
      <c r="I684" s="1065"/>
      <c r="J684" s="536"/>
      <c r="K684" s="536"/>
    </row>
    <row r="685" spans="1:11">
      <c r="A685" s="518"/>
      <c r="B685" s="518"/>
      <c r="C685" s="518"/>
      <c r="D685" s="1291"/>
      <c r="E685" s="1291"/>
      <c r="F685" s="1291"/>
      <c r="H685" s="536"/>
      <c r="I685" s="1065"/>
      <c r="J685" s="536"/>
      <c r="K685" s="536"/>
    </row>
    <row r="686" spans="1:11">
      <c r="A686" s="518"/>
      <c r="B686" s="518"/>
      <c r="C686" s="518"/>
      <c r="H686" s="536"/>
      <c r="I686" s="1065" t="s">
        <v>2209</v>
      </c>
      <c r="J686" s="536"/>
      <c r="K686" s="536"/>
    </row>
    <row r="687" spans="1:11" ht="14.25">
      <c r="A687" s="519"/>
      <c r="B687" s="520" t="s">
        <v>2732</v>
      </c>
      <c r="C687" s="518"/>
      <c r="D687" s="1292" t="s">
        <v>954</v>
      </c>
      <c r="E687" s="1292"/>
      <c r="F687" s="1292"/>
      <c r="H687" s="536"/>
      <c r="I687" s="1065"/>
      <c r="J687" s="536"/>
      <c r="K687" s="536"/>
    </row>
    <row r="688" spans="1:11" ht="14.25">
      <c r="A688" s="519"/>
      <c r="B688" s="519"/>
      <c r="C688" s="518"/>
      <c r="D688" s="1292" t="s">
        <v>926</v>
      </c>
      <c r="E688" s="1292"/>
      <c r="F688" s="1292"/>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2631</v>
      </c>
      <c r="C691" s="518"/>
      <c r="D691" s="1291" t="s">
        <v>1173</v>
      </c>
      <c r="E691" s="1291"/>
      <c r="F691" s="1291"/>
      <c r="H691" s="536"/>
      <c r="I691" s="1065" t="s">
        <v>2181</v>
      </c>
      <c r="J691" s="536"/>
      <c r="K691" s="536"/>
    </row>
    <row r="692" spans="1:11">
      <c r="A692" s="518"/>
      <c r="B692" s="518"/>
      <c r="C692" s="518"/>
      <c r="D692" s="1291"/>
      <c r="E692" s="1291"/>
      <c r="F692" s="1291"/>
      <c r="H692" s="536"/>
      <c r="I692" s="1065"/>
      <c r="J692" s="536"/>
      <c r="K692" s="536"/>
    </row>
    <row r="693" spans="1:11">
      <c r="A693" s="518"/>
      <c r="B693" s="518"/>
      <c r="C693" s="518"/>
      <c r="D693" s="1291"/>
      <c r="E693" s="1291"/>
      <c r="F693" s="1291"/>
      <c r="H693" s="536"/>
      <c r="I693" s="1065"/>
      <c r="J693" s="536"/>
      <c r="K693" s="536"/>
    </row>
    <row r="694" spans="1:11">
      <c r="A694" s="518"/>
      <c r="B694" s="518"/>
      <c r="C694" s="518"/>
      <c r="D694" s="1291"/>
      <c r="E694" s="1291"/>
      <c r="F694" s="1291"/>
      <c r="H694" s="536"/>
      <c r="I694" s="1065"/>
      <c r="J694" s="536"/>
      <c r="K694" s="536"/>
    </row>
    <row r="695" spans="1:11">
      <c r="A695" s="518"/>
      <c r="B695" s="518"/>
      <c r="C695" s="518"/>
      <c r="D695" s="1291"/>
      <c r="E695" s="1291"/>
      <c r="F695" s="1291"/>
      <c r="H695" s="536"/>
      <c r="I695" s="1065"/>
      <c r="J695" s="536"/>
      <c r="K695" s="536"/>
    </row>
    <row r="696" spans="1:11">
      <c r="A696" s="518"/>
      <c r="B696" s="518"/>
      <c r="C696" s="518"/>
      <c r="D696" s="1291"/>
      <c r="E696" s="1291"/>
      <c r="F696" s="1291"/>
      <c r="H696" s="536"/>
      <c r="I696" s="1065"/>
      <c r="J696" s="536"/>
      <c r="K696" s="536"/>
    </row>
    <row r="697" spans="1:11">
      <c r="A697" s="518"/>
      <c r="B697" s="518"/>
      <c r="C697" s="518"/>
      <c r="D697" s="480"/>
      <c r="E697" s="480"/>
      <c r="F697" s="480"/>
      <c r="H697" s="536"/>
      <c r="I697" s="1065"/>
      <c r="J697" s="536"/>
      <c r="K697" s="536"/>
    </row>
    <row r="698" spans="1:11">
      <c r="A698" s="518"/>
      <c r="B698" s="520" t="s">
        <v>2631</v>
      </c>
      <c r="C698" s="518"/>
      <c r="D698" s="1291" t="s">
        <v>1344</v>
      </c>
      <c r="E698" s="1291"/>
      <c r="F698" s="1291"/>
      <c r="H698" s="536"/>
      <c r="I698" s="1065" t="s">
        <v>2181</v>
      </c>
      <c r="J698" s="536"/>
      <c r="K698" s="536"/>
    </row>
    <row r="699" spans="1:11">
      <c r="A699" s="518"/>
      <c r="B699" s="518"/>
      <c r="C699" s="518"/>
      <c r="D699" s="1291"/>
      <c r="E699" s="1291"/>
      <c r="F699" s="1291"/>
      <c r="H699" s="536"/>
      <c r="I699" s="1065"/>
      <c r="J699" s="536"/>
      <c r="K699" s="536"/>
    </row>
    <row r="700" spans="1:11">
      <c r="A700" s="518"/>
      <c r="B700" s="518"/>
      <c r="C700" s="518"/>
      <c r="D700" s="480"/>
      <c r="E700" s="480"/>
      <c r="F700" s="480"/>
      <c r="H700" s="536"/>
      <c r="I700" s="1065"/>
      <c r="J700" s="536"/>
      <c r="K700" s="536"/>
    </row>
    <row r="701" spans="1:11" ht="14.25">
      <c r="A701" s="519"/>
      <c r="B701" s="520" t="s">
        <v>2631</v>
      </c>
      <c r="C701" s="518"/>
      <c r="D701" s="1291" t="s">
        <v>1164</v>
      </c>
      <c r="E701" s="1291"/>
      <c r="F701" s="1291"/>
      <c r="H701" s="536"/>
      <c r="I701" s="1065" t="s">
        <v>2181</v>
      </c>
      <c r="J701" s="536"/>
      <c r="K701" s="536"/>
    </row>
    <row r="702" spans="1:11">
      <c r="A702" s="518"/>
      <c r="B702" s="518"/>
      <c r="C702" s="518"/>
      <c r="D702" s="1291"/>
      <c r="E702" s="1291"/>
      <c r="F702" s="1291"/>
      <c r="H702" s="536"/>
      <c r="I702" s="1065"/>
      <c r="J702" s="536"/>
      <c r="K702" s="536"/>
    </row>
    <row r="703" spans="1:11">
      <c r="A703" s="518"/>
      <c r="B703" s="518"/>
      <c r="C703" s="518"/>
      <c r="D703" s="1291"/>
      <c r="E703" s="1291"/>
      <c r="F703" s="1291"/>
      <c r="H703" s="536"/>
      <c r="I703" s="1065"/>
      <c r="J703" s="536"/>
      <c r="K703" s="536"/>
    </row>
    <row r="704" spans="1:11" ht="15" customHeight="1">
      <c r="A704" s="518"/>
      <c r="B704" s="518"/>
      <c r="C704" s="518"/>
      <c r="D704" s="1291"/>
      <c r="E704" s="1291"/>
      <c r="F704" s="1291"/>
      <c r="H704" s="536"/>
      <c r="I704" s="1065"/>
      <c r="J704" s="536"/>
      <c r="K704" s="536"/>
    </row>
    <row r="705" spans="1:11" ht="15" customHeight="1">
      <c r="A705" s="518"/>
      <c r="B705" s="518"/>
      <c r="C705" s="518"/>
      <c r="D705" s="1291"/>
      <c r="E705" s="1291"/>
      <c r="F705" s="1291"/>
      <c r="H705" s="536"/>
      <c r="I705" s="1065"/>
      <c r="J705" s="536"/>
      <c r="K705" s="536"/>
    </row>
    <row r="706" spans="1:11">
      <c r="A706" s="518"/>
      <c r="B706" s="518"/>
      <c r="C706" s="518"/>
      <c r="D706" s="1291"/>
      <c r="E706" s="1291"/>
      <c r="F706" s="1291"/>
      <c r="H706" s="536"/>
      <c r="I706" s="1065"/>
      <c r="J706" s="536"/>
      <c r="K706" s="536"/>
    </row>
    <row r="707" spans="1:11">
      <c r="A707" s="518"/>
      <c r="B707" s="518"/>
      <c r="C707" s="518"/>
      <c r="D707" s="1291"/>
      <c r="E707" s="1291"/>
      <c r="F707" s="1291"/>
      <c r="H707" s="536"/>
      <c r="I707" s="1065"/>
      <c r="J707" s="536"/>
      <c r="K707" s="536"/>
    </row>
    <row r="708" spans="1:11">
      <c r="A708" s="518"/>
      <c r="B708" s="518"/>
      <c r="C708" s="518"/>
      <c r="D708" s="1291"/>
      <c r="E708" s="1291"/>
      <c r="F708" s="1291"/>
      <c r="H708" s="536"/>
      <c r="I708" s="1065"/>
      <c r="J708" s="536"/>
      <c r="K708" s="536"/>
    </row>
    <row r="709" spans="1:11" ht="15" customHeight="1">
      <c r="A709" s="518"/>
      <c r="B709" s="518"/>
      <c r="C709" s="518"/>
      <c r="D709" s="1291"/>
      <c r="E709" s="1291"/>
      <c r="F709" s="1291"/>
      <c r="H709" s="536"/>
      <c r="I709" s="1065"/>
      <c r="J709" s="536"/>
      <c r="K709" s="536"/>
    </row>
    <row r="710" spans="1:11">
      <c r="A710" s="518"/>
      <c r="B710" s="518"/>
      <c r="C710" s="518"/>
      <c r="D710" s="1291"/>
      <c r="E710" s="1291"/>
      <c r="F710" s="1291"/>
      <c r="H710" s="536"/>
      <c r="I710" s="1065"/>
      <c r="J710" s="536"/>
      <c r="K710" s="536"/>
    </row>
    <row r="711" spans="1:11">
      <c r="A711" s="518"/>
      <c r="B711" s="518"/>
      <c r="C711" s="518"/>
      <c r="D711" s="1291"/>
      <c r="E711" s="1291"/>
      <c r="F711" s="1291"/>
      <c r="H711" s="536"/>
      <c r="I711" s="1065"/>
      <c r="J711" s="536"/>
      <c r="K711" s="536"/>
    </row>
    <row r="712" spans="1:11">
      <c r="A712" s="518"/>
      <c r="B712" s="518"/>
      <c r="C712" s="518"/>
      <c r="D712" s="1291"/>
      <c r="E712" s="1291"/>
      <c r="F712" s="1291"/>
      <c r="H712" s="536"/>
      <c r="I712" s="1065"/>
      <c r="J712" s="536"/>
      <c r="K712" s="536"/>
    </row>
    <row r="713" spans="1:11">
      <c r="A713" s="518"/>
      <c r="B713" s="518"/>
      <c r="C713" s="518"/>
      <c r="D713" s="1291"/>
      <c r="E713" s="1291"/>
      <c r="F713" s="1291"/>
      <c r="H713" s="536"/>
      <c r="I713" s="1065"/>
      <c r="J713" s="536"/>
      <c r="K713" s="536"/>
    </row>
    <row r="714" spans="1:11">
      <c r="A714" s="518"/>
      <c r="B714" s="520" t="s">
        <v>2631</v>
      </c>
      <c r="C714" s="518"/>
      <c r="D714" s="1291" t="s">
        <v>1171</v>
      </c>
      <c r="E714" s="1291"/>
      <c r="F714" s="1291"/>
      <c r="H714" s="536"/>
      <c r="I714" s="1065" t="s">
        <v>2231</v>
      </c>
      <c r="J714" s="536"/>
      <c r="K714" s="536"/>
    </row>
    <row r="715" spans="1:11">
      <c r="A715" s="518"/>
      <c r="B715" s="518"/>
      <c r="C715" s="518"/>
      <c r="D715" s="1291"/>
      <c r="E715" s="1291"/>
      <c r="F715" s="1291"/>
      <c r="H715" s="536"/>
      <c r="I715" s="1065"/>
      <c r="J715" s="536"/>
      <c r="K715" s="536"/>
    </row>
    <row r="716" spans="1:11">
      <c r="A716" s="518"/>
      <c r="B716" s="518"/>
      <c r="C716" s="518"/>
      <c r="D716" s="480"/>
      <c r="E716" s="480"/>
      <c r="F716" s="480"/>
      <c r="H716" s="536"/>
      <c r="I716" s="1065"/>
      <c r="J716" s="536"/>
      <c r="K716" s="536"/>
    </row>
    <row r="717" spans="1:11">
      <c r="A717" s="518"/>
      <c r="B717" s="520" t="s">
        <v>2631</v>
      </c>
      <c r="C717" s="518"/>
      <c r="D717" s="1291" t="s">
        <v>1165</v>
      </c>
      <c r="E717" s="1291"/>
      <c r="F717" s="1291"/>
      <c r="H717" s="536"/>
      <c r="I717" s="1065" t="s">
        <v>2231</v>
      </c>
      <c r="J717" s="536"/>
      <c r="K717" s="536"/>
    </row>
    <row r="718" spans="1:11">
      <c r="A718" s="518"/>
      <c r="B718" s="518"/>
      <c r="C718" s="518"/>
      <c r="D718" s="1291"/>
      <c r="E718" s="1291"/>
      <c r="F718" s="1291"/>
      <c r="H718" s="536"/>
      <c r="I718" s="1065"/>
      <c r="J718" s="536"/>
      <c r="K718" s="536"/>
    </row>
    <row r="719" spans="1:11">
      <c r="A719" s="518"/>
      <c r="B719" s="518"/>
      <c r="C719" s="518"/>
      <c r="D719" s="1291"/>
      <c r="E719" s="1291"/>
      <c r="F719" s="1291"/>
      <c r="H719" s="536"/>
      <c r="I719" s="1065"/>
      <c r="J719" s="536"/>
      <c r="K719" s="536"/>
    </row>
    <row r="720" spans="1:11">
      <c r="A720" s="518"/>
      <c r="B720" s="518"/>
      <c r="C720" s="518"/>
      <c r="H720" s="536"/>
      <c r="I720" s="1065"/>
      <c r="J720" s="536"/>
      <c r="K720" s="536"/>
    </row>
    <row r="721" spans="1:11">
      <c r="A721" s="518"/>
      <c r="B721" s="520" t="s">
        <v>2631</v>
      </c>
      <c r="C721" s="518"/>
      <c r="D721" s="1291" t="s">
        <v>1166</v>
      </c>
      <c r="E721" s="1291"/>
      <c r="F721" s="1291"/>
      <c r="H721" s="536"/>
      <c r="I721" s="1065" t="s">
        <v>2231</v>
      </c>
      <c r="J721" s="536"/>
      <c r="K721" s="536"/>
    </row>
    <row r="722" spans="1:11">
      <c r="A722" s="518"/>
      <c r="B722" s="518"/>
      <c r="C722" s="518"/>
      <c r="D722" s="1291"/>
      <c r="E722" s="1291"/>
      <c r="F722" s="1291"/>
      <c r="H722" s="536"/>
      <c r="I722" s="1065"/>
      <c r="J722" s="536"/>
      <c r="K722" s="536"/>
    </row>
    <row r="723" spans="1:11">
      <c r="A723" s="518"/>
      <c r="B723" s="518"/>
      <c r="C723" s="518"/>
      <c r="D723" s="1291"/>
      <c r="E723" s="1291"/>
      <c r="F723" s="1291"/>
      <c r="H723" s="536"/>
      <c r="I723" s="1065"/>
      <c r="J723" s="536"/>
      <c r="K723" s="536"/>
    </row>
    <row r="724" spans="1:11">
      <c r="A724" s="518"/>
      <c r="B724" s="518"/>
      <c r="C724" s="518"/>
      <c r="H724" s="536"/>
      <c r="I724" s="1065"/>
      <c r="J724" s="536"/>
      <c r="K724" s="536"/>
    </row>
    <row r="725" spans="1:11" ht="14.25">
      <c r="A725" s="519"/>
      <c r="B725" s="520" t="s">
        <v>2631</v>
      </c>
      <c r="C725" s="518"/>
      <c r="D725" s="1291" t="s">
        <v>1167</v>
      </c>
      <c r="E725" s="1291"/>
      <c r="F725" s="1291"/>
      <c r="H725" s="536"/>
      <c r="I725" s="1065" t="s">
        <v>2182</v>
      </c>
      <c r="J725" s="536"/>
      <c r="K725" s="536"/>
    </row>
    <row r="726" spans="1:11">
      <c r="A726" s="518"/>
      <c r="B726" s="518"/>
      <c r="C726" s="518"/>
      <c r="D726" s="1291"/>
      <c r="E726" s="1291"/>
      <c r="F726" s="1291"/>
      <c r="H726" s="536"/>
      <c r="I726" s="1065"/>
      <c r="J726" s="536"/>
      <c r="K726" s="536"/>
    </row>
    <row r="727" spans="1:11">
      <c r="A727" s="518"/>
      <c r="B727" s="518"/>
      <c r="C727" s="518"/>
      <c r="D727" s="1291"/>
      <c r="E727" s="1291"/>
      <c r="F727" s="1291"/>
      <c r="H727" s="536"/>
      <c r="I727" s="1065"/>
      <c r="J727" s="536"/>
      <c r="K727" s="536"/>
    </row>
    <row r="728" spans="1:11">
      <c r="A728" s="518"/>
      <c r="B728" s="518"/>
      <c r="C728" s="518"/>
      <c r="D728" s="1291"/>
      <c r="E728" s="1291"/>
      <c r="F728" s="1291"/>
      <c r="H728" s="536"/>
      <c r="I728" s="1065"/>
      <c r="J728" s="536"/>
      <c r="K728" s="536"/>
    </row>
    <row r="729" spans="1:11">
      <c r="A729" s="518"/>
      <c r="B729" s="518"/>
      <c r="C729" s="518"/>
      <c r="D729" s="527"/>
      <c r="H729" s="536"/>
      <c r="I729" s="1065"/>
      <c r="J729" s="536"/>
      <c r="K729" s="536"/>
    </row>
    <row r="730" spans="1:11" ht="14.25">
      <c r="A730" s="519"/>
      <c r="B730" s="520" t="s">
        <v>2631</v>
      </c>
      <c r="C730" s="518"/>
      <c r="D730" s="1291" t="s">
        <v>2618</v>
      </c>
      <c r="E730" s="1291"/>
      <c r="F730" s="1291"/>
      <c r="H730" s="536"/>
      <c r="I730" s="1065" t="s">
        <v>2198</v>
      </c>
      <c r="J730" s="536"/>
      <c r="K730" s="536"/>
    </row>
    <row r="731" spans="1:11">
      <c r="A731" s="518"/>
      <c r="B731" s="518"/>
      <c r="C731" s="518"/>
      <c r="D731" s="1291"/>
      <c r="E731" s="1291"/>
      <c r="F731" s="1291"/>
      <c r="H731" s="536"/>
      <c r="I731" s="1065"/>
      <c r="J731" s="536"/>
      <c r="K731" s="536"/>
    </row>
    <row r="732" spans="1:11">
      <c r="A732" s="518"/>
      <c r="B732" s="518"/>
      <c r="C732" s="518"/>
      <c r="D732" s="1291"/>
      <c r="E732" s="1291"/>
      <c r="F732" s="1291"/>
      <c r="H732" s="536"/>
      <c r="I732" s="1065"/>
      <c r="J732" s="536"/>
      <c r="K732" s="536"/>
    </row>
    <row r="733" spans="1:11">
      <c r="A733" s="518"/>
      <c r="B733" s="518"/>
      <c r="C733" s="518"/>
      <c r="D733" s="1291"/>
      <c r="E733" s="1291"/>
      <c r="F733" s="1291"/>
      <c r="H733" s="536"/>
      <c r="I733" s="1065"/>
      <c r="J733" s="536"/>
      <c r="K733" s="536"/>
    </row>
    <row r="734" spans="1:11">
      <c r="A734" s="518"/>
      <c r="B734" s="518"/>
      <c r="C734" s="518"/>
      <c r="D734" s="1291"/>
      <c r="E734" s="1291"/>
      <c r="F734" s="1291"/>
      <c r="H734" s="536"/>
      <c r="I734" s="1065"/>
      <c r="J734" s="536"/>
      <c r="K734" s="536"/>
    </row>
    <row r="735" spans="1:11">
      <c r="A735" s="518"/>
      <c r="B735" s="518"/>
      <c r="C735" s="518"/>
      <c r="D735" s="1291"/>
      <c r="E735" s="1291"/>
      <c r="F735" s="1291"/>
      <c r="H735" s="536"/>
      <c r="I735" s="1065"/>
      <c r="J735" s="536"/>
      <c r="K735" s="536"/>
    </row>
    <row r="736" spans="1:11">
      <c r="A736" s="518"/>
      <c r="B736" s="518"/>
      <c r="C736" s="518"/>
      <c r="D736" s="1291"/>
      <c r="E736" s="1291"/>
      <c r="F736" s="1291"/>
      <c r="H736" s="536"/>
      <c r="I736" s="1065"/>
      <c r="J736" s="536"/>
      <c r="K736" s="536"/>
    </row>
    <row r="737" spans="1:11">
      <c r="A737" s="518"/>
      <c r="B737" s="518"/>
      <c r="C737" s="518"/>
      <c r="D737" s="1308" t="s">
        <v>2472</v>
      </c>
      <c r="E737" s="1308"/>
      <c r="F737" s="1308"/>
      <c r="H737" s="536"/>
      <c r="I737" s="1065"/>
      <c r="J737" s="536"/>
      <c r="K737" s="536"/>
    </row>
    <row r="738" spans="1:11">
      <c r="A738" s="518"/>
      <c r="B738" s="518"/>
      <c r="C738" s="518"/>
      <c r="D738" s="370"/>
      <c r="H738" s="536"/>
      <c r="I738" s="1065"/>
      <c r="J738" s="536"/>
      <c r="K738" s="536"/>
    </row>
    <row r="739" spans="1:11">
      <c r="A739" s="1310" t="s">
        <v>1125</v>
      </c>
      <c r="B739" s="1310"/>
      <c r="C739" s="1310"/>
      <c r="D739" s="1310"/>
      <c r="E739" s="1310"/>
      <c r="F739" s="1310"/>
      <c r="G739" s="1310"/>
      <c r="H739" s="1073"/>
      <c r="I739" s="1074"/>
      <c r="J739" s="536"/>
      <c r="K739" s="536"/>
    </row>
    <row r="740" spans="1:11">
      <c r="A740" s="518"/>
      <c r="B740" s="518"/>
      <c r="C740" s="518"/>
      <c r="D740" s="527"/>
      <c r="G740" s="536"/>
      <c r="H740" s="536"/>
      <c r="I740" s="1065"/>
      <c r="J740" s="536"/>
      <c r="K740" s="536"/>
    </row>
    <row r="741" spans="1:11" ht="13.7" customHeight="1">
      <c r="C741" s="518"/>
      <c r="D741" s="1293" t="s">
        <v>1141</v>
      </c>
      <c r="E741" s="1293"/>
      <c r="F741" s="1293"/>
      <c r="G741" s="536"/>
      <c r="H741" s="536"/>
      <c r="I741" s="1065"/>
      <c r="J741" s="536"/>
      <c r="K741" s="536"/>
    </row>
    <row r="742" spans="1:11">
      <c r="A742" s="518"/>
      <c r="B742" s="518"/>
      <c r="C742" s="518"/>
      <c r="D742" s="1294" t="s">
        <v>1142</v>
      </c>
      <c r="E742" s="1294"/>
      <c r="F742" s="1294"/>
      <c r="G742" s="536"/>
      <c r="H742" s="536"/>
      <c r="I742" s="1065"/>
      <c r="J742" s="536"/>
      <c r="K742" s="536"/>
    </row>
    <row r="743" spans="1:11">
      <c r="A743" s="518"/>
      <c r="B743" s="518"/>
      <c r="C743" s="518"/>
      <c r="G743" s="536"/>
      <c r="H743" s="536"/>
      <c r="I743" s="1065"/>
      <c r="J743" s="536"/>
      <c r="K743" s="536"/>
    </row>
    <row r="744" spans="1:11" ht="14.25">
      <c r="A744" s="519"/>
      <c r="B744" s="520" t="s">
        <v>2732</v>
      </c>
      <c r="D744" s="1291" t="s">
        <v>1143</v>
      </c>
      <c r="E744" s="1291"/>
      <c r="F744" s="1291"/>
      <c r="G744" s="536"/>
      <c r="H744" s="536"/>
      <c r="I744" s="1065" t="s">
        <v>2183</v>
      </c>
      <c r="J744" s="536"/>
      <c r="K744" s="536"/>
    </row>
    <row r="745" spans="1:11" ht="10.5" customHeight="1">
      <c r="D745" s="1291"/>
      <c r="E745" s="1291"/>
      <c r="F745" s="1291"/>
      <c r="G745" s="536"/>
      <c r="H745" s="536"/>
      <c r="I745" s="1065"/>
      <c r="J745" s="536"/>
      <c r="K745" s="536"/>
    </row>
    <row r="746" spans="1:11">
      <c r="D746" s="1291"/>
      <c r="E746" s="1291"/>
      <c r="F746" s="1291"/>
      <c r="G746" s="536"/>
      <c r="H746" s="536"/>
      <c r="I746" s="1065"/>
      <c r="J746" s="536"/>
      <c r="K746" s="536"/>
    </row>
    <row r="747" spans="1:11">
      <c r="D747" s="1291"/>
      <c r="E747" s="1291"/>
      <c r="F747" s="1291"/>
      <c r="G747" s="536"/>
      <c r="H747" s="536"/>
      <c r="I747" s="1065"/>
      <c r="J747" s="536"/>
      <c r="K747" s="536"/>
    </row>
    <row r="748" spans="1:11">
      <c r="D748" s="1291"/>
      <c r="E748" s="1291"/>
      <c r="F748" s="1291"/>
      <c r="G748" s="536"/>
      <c r="H748" s="536"/>
      <c r="I748" s="1065"/>
      <c r="J748" s="536"/>
      <c r="K748" s="536"/>
    </row>
    <row r="749" spans="1:11" ht="15.6" customHeight="1">
      <c r="D749" s="1291"/>
      <c r="E749" s="1291"/>
      <c r="F749" s="1291"/>
      <c r="G749" s="536"/>
      <c r="H749" s="536"/>
      <c r="I749" s="1065"/>
      <c r="J749" s="536"/>
      <c r="K749" s="536"/>
    </row>
    <row r="750" spans="1:11">
      <c r="D750" s="534"/>
      <c r="E750" s="481"/>
      <c r="F750" s="481"/>
      <c r="G750" s="536"/>
      <c r="H750" s="536"/>
      <c r="I750" s="1065"/>
      <c r="J750" s="536"/>
      <c r="K750" s="536"/>
    </row>
    <row r="751" spans="1:11" s="540" customFormat="1" ht="14.25">
      <c r="A751" s="538"/>
      <c r="B751" s="520" t="s">
        <v>2732</v>
      </c>
      <c r="C751" s="539"/>
      <c r="D751" s="1291" t="s">
        <v>1389</v>
      </c>
      <c r="E751" s="1291"/>
      <c r="F751" s="1291"/>
      <c r="I751" s="1066" t="s">
        <v>2183</v>
      </c>
    </row>
    <row r="752" spans="1:11" s="540" customFormat="1">
      <c r="A752" s="539"/>
      <c r="B752" s="539"/>
      <c r="C752" s="539"/>
      <c r="D752" s="1291"/>
      <c r="E752" s="1291"/>
      <c r="F752" s="1291"/>
      <c r="I752" s="1066"/>
    </row>
    <row r="753" spans="1:11" s="540" customFormat="1">
      <c r="A753" s="539"/>
      <c r="B753" s="539"/>
      <c r="C753" s="539"/>
      <c r="D753" s="1291"/>
      <c r="E753" s="1291"/>
      <c r="F753" s="1291"/>
      <c r="I753" s="1066"/>
    </row>
    <row r="754" spans="1:11" s="540" customFormat="1">
      <c r="A754" s="539"/>
      <c r="B754" s="539"/>
      <c r="C754" s="539"/>
      <c r="D754" s="1291"/>
      <c r="E754" s="1291"/>
      <c r="F754" s="1291"/>
      <c r="I754" s="1066"/>
    </row>
    <row r="755" spans="1:11" s="540" customFormat="1">
      <c r="A755" s="539"/>
      <c r="B755" s="539"/>
      <c r="C755" s="539"/>
      <c r="D755" s="534"/>
      <c r="I755" s="1066"/>
    </row>
    <row r="756" spans="1:11" s="540" customFormat="1" ht="14.25">
      <c r="A756" s="519"/>
      <c r="B756" s="520" t="s">
        <v>2732</v>
      </c>
      <c r="C756" s="539"/>
      <c r="D756" s="1289" t="s">
        <v>1390</v>
      </c>
      <c r="E756" s="1289"/>
      <c r="F756" s="1289"/>
      <c r="I756" s="1066" t="s">
        <v>2184</v>
      </c>
    </row>
    <row r="757" spans="1:11" s="540" customFormat="1">
      <c r="A757" s="539"/>
      <c r="B757" s="539"/>
      <c r="C757" s="539"/>
      <c r="D757" s="1289"/>
      <c r="E757" s="1289"/>
      <c r="F757" s="1289"/>
      <c r="I757" s="1066"/>
    </row>
    <row r="758" spans="1:11" s="540" customFormat="1">
      <c r="A758" s="539"/>
      <c r="B758" s="539"/>
      <c r="C758" s="539"/>
      <c r="D758" s="1289"/>
      <c r="E758" s="1289"/>
      <c r="F758" s="1289"/>
      <c r="I758" s="1066"/>
    </row>
    <row r="759" spans="1:11">
      <c r="D759" s="534"/>
      <c r="E759" s="481"/>
      <c r="F759" s="481"/>
      <c r="G759" s="536"/>
      <c r="H759" s="536"/>
      <c r="I759" s="1065"/>
      <c r="J759" s="536"/>
      <c r="K759" s="536"/>
    </row>
    <row r="760" spans="1:11" ht="14.25">
      <c r="A760" s="519"/>
      <c r="B760" s="520" t="s">
        <v>2732</v>
      </c>
      <c r="D760" s="1291" t="s">
        <v>1341</v>
      </c>
      <c r="E760" s="1291"/>
      <c r="F760" s="1291"/>
      <c r="G760" s="536"/>
      <c r="H760" s="536"/>
      <c r="I760" s="1065" t="s">
        <v>2183</v>
      </c>
      <c r="J760" s="536"/>
      <c r="K760" s="536"/>
    </row>
    <row r="761" spans="1:11">
      <c r="D761" s="1291"/>
      <c r="E761" s="1291"/>
      <c r="F761" s="1291"/>
      <c r="G761" s="536"/>
      <c r="H761" s="536"/>
      <c r="I761" s="1065"/>
      <c r="J761" s="536"/>
      <c r="K761" s="536"/>
    </row>
    <row r="762" spans="1:11">
      <c r="D762" s="480"/>
      <c r="E762" s="480"/>
      <c r="F762" s="480"/>
      <c r="G762" s="536"/>
      <c r="H762" s="536"/>
      <c r="I762" s="1065"/>
      <c r="J762" s="536"/>
      <c r="K762" s="536"/>
    </row>
    <row r="763" spans="1:11">
      <c r="B763" s="520" t="s">
        <v>2631</v>
      </c>
      <c r="D763" s="1291" t="s">
        <v>1358</v>
      </c>
      <c r="E763" s="1291"/>
      <c r="F763" s="1291"/>
      <c r="G763" s="536"/>
      <c r="H763" s="536"/>
      <c r="I763" s="1065" t="s">
        <v>2183</v>
      </c>
      <c r="J763" s="536"/>
      <c r="K763" s="536"/>
    </row>
    <row r="764" spans="1:11">
      <c r="D764" s="1291"/>
      <c r="E764" s="1291"/>
      <c r="F764" s="1291"/>
      <c r="G764" s="536"/>
      <c r="H764" s="536"/>
      <c r="I764" s="1065"/>
      <c r="J764" s="536"/>
      <c r="K764" s="536"/>
    </row>
    <row r="765" spans="1:11">
      <c r="D765" s="1291"/>
      <c r="E765" s="1291"/>
      <c r="F765" s="1291"/>
      <c r="G765" s="536"/>
      <c r="H765" s="536"/>
      <c r="I765" s="1065"/>
      <c r="J765" s="536"/>
      <c r="K765" s="536"/>
    </row>
    <row r="766" spans="1:11">
      <c r="D766" s="480"/>
      <c r="E766" s="480"/>
      <c r="F766" s="480"/>
      <c r="G766" s="536"/>
      <c r="H766" s="536"/>
      <c r="I766" s="1065"/>
      <c r="J766" s="536"/>
      <c r="K766" s="536"/>
    </row>
    <row r="767" spans="1:11">
      <c r="A767" s="1343" t="s">
        <v>2063</v>
      </c>
      <c r="B767" s="1343"/>
      <c r="C767" s="1343"/>
      <c r="D767" s="1343"/>
      <c r="E767" s="1343"/>
      <c r="F767" s="1343"/>
      <c r="G767" s="1343"/>
      <c r="H767" s="1071"/>
      <c r="I767" s="1072"/>
    </row>
    <row r="768" spans="1:11">
      <c r="A768" s="57"/>
      <c r="B768" s="57"/>
      <c r="C768" s="386"/>
      <c r="D768" s="3"/>
      <c r="E768" s="3"/>
      <c r="F768" s="3"/>
      <c r="G768" s="3"/>
    </row>
    <row r="769" spans="1:9">
      <c r="A769" s="57"/>
      <c r="B769" s="57"/>
      <c r="C769" s="386"/>
      <c r="D769" s="1344" t="s">
        <v>2117</v>
      </c>
      <c r="E769" s="1344"/>
      <c r="F769" s="1344"/>
      <c r="G769" s="3"/>
    </row>
    <row r="770" spans="1:9">
      <c r="A770" s="57"/>
      <c r="B770" s="57"/>
      <c r="C770" s="386"/>
      <c r="D770" s="1277" t="s">
        <v>2016</v>
      </c>
      <c r="E770" s="1277"/>
      <c r="F770" s="1277"/>
      <c r="G770" s="3"/>
    </row>
    <row r="771" spans="1:9">
      <c r="A771" s="57"/>
      <c r="B771" s="57"/>
      <c r="C771" s="386"/>
      <c r="D771" s="482"/>
      <c r="E771" s="482"/>
      <c r="F771" s="482"/>
      <c r="G771" s="3"/>
    </row>
    <row r="772" spans="1:9">
      <c r="A772" s="57"/>
      <c r="B772" s="520" t="s">
        <v>2631</v>
      </c>
      <c r="C772" s="386"/>
      <c r="D772" s="1304" t="s">
        <v>2017</v>
      </c>
      <c r="E772" s="1304"/>
      <c r="F772" s="1304"/>
      <c r="G772" s="3"/>
      <c r="I772" s="1065" t="s">
        <v>2233</v>
      </c>
    </row>
    <row r="773" spans="1:9">
      <c r="A773" s="57"/>
      <c r="B773" s="57"/>
      <c r="C773" s="386"/>
      <c r="D773" s="1304"/>
      <c r="E773" s="1304"/>
      <c r="F773" s="1304"/>
      <c r="G773" s="3"/>
    </row>
    <row r="774" spans="1:9">
      <c r="A774" s="175"/>
      <c r="B774" s="175"/>
      <c r="C774" s="175"/>
      <c r="D774" s="1304"/>
      <c r="E774" s="1304"/>
      <c r="F774" s="1304"/>
      <c r="G774" s="118"/>
    </row>
    <row r="775" spans="1:9">
      <c r="A775" s="386"/>
      <c r="B775" s="386"/>
      <c r="C775" s="386"/>
      <c r="D775" s="174"/>
      <c r="E775" s="3"/>
      <c r="F775" s="3"/>
      <c r="G775" s="3"/>
    </row>
    <row r="776" spans="1:9">
      <c r="A776" s="172"/>
      <c r="B776" s="520" t="s">
        <v>2631</v>
      </c>
      <c r="C776" s="172"/>
      <c r="D776" s="1304" t="s">
        <v>2018</v>
      </c>
      <c r="E776" s="1304"/>
      <c r="F776" s="1304"/>
      <c r="G776" s="3"/>
      <c r="I776" s="1065" t="s">
        <v>2233</v>
      </c>
    </row>
    <row r="777" spans="1:9">
      <c r="A777" s="172"/>
      <c r="B777" s="172"/>
      <c r="C777" s="172"/>
      <c r="D777" s="1304"/>
      <c r="E777" s="1304"/>
      <c r="F777" s="1304"/>
      <c r="G777" s="3"/>
    </row>
    <row r="778" spans="1:9">
      <c r="A778" s="172"/>
      <c r="B778" s="172"/>
      <c r="C778" s="172"/>
      <c r="D778" s="1304"/>
      <c r="E778" s="1304"/>
      <c r="F778" s="1304"/>
      <c r="G778" s="3"/>
    </row>
    <row r="779" spans="1:9">
      <c r="A779" s="175"/>
      <c r="B779" s="175"/>
      <c r="C779" s="175"/>
      <c r="D779" s="3"/>
      <c r="E779" s="1025"/>
      <c r="F779" s="1025"/>
      <c r="G779" s="1025"/>
    </row>
    <row r="780" spans="1:9" ht="14.25">
      <c r="A780" s="176"/>
      <c r="B780" s="520" t="s">
        <v>2631</v>
      </c>
      <c r="C780" s="1026"/>
      <c r="D780" s="1304" t="s">
        <v>2019</v>
      </c>
      <c r="E780" s="1304"/>
      <c r="F780" s="1304"/>
      <c r="G780" s="1025"/>
      <c r="I780" s="1065" t="s">
        <v>2233</v>
      </c>
    </row>
    <row r="781" spans="1:9" ht="14.25">
      <c r="A781" s="176"/>
      <c r="B781" s="176"/>
      <c r="C781" s="1026"/>
      <c r="D781" s="1304"/>
      <c r="E781" s="1304"/>
      <c r="F781" s="1304"/>
      <c r="G781" s="1025"/>
    </row>
    <row r="782" spans="1:9" ht="14.25">
      <c r="A782" s="176"/>
      <c r="B782" s="176"/>
      <c r="C782" s="1026"/>
      <c r="D782" s="1304"/>
      <c r="E782" s="1304"/>
      <c r="F782" s="1304"/>
      <c r="G782" s="1025"/>
    </row>
    <row r="783" spans="1:9" ht="14.25">
      <c r="A783" s="176"/>
      <c r="B783" s="176"/>
      <c r="C783" s="1026"/>
      <c r="D783" s="118"/>
      <c r="E783" s="3"/>
      <c r="F783" s="3"/>
      <c r="G783" s="1025"/>
    </row>
    <row r="784" spans="1:9" ht="14.25">
      <c r="A784" s="176"/>
      <c r="B784" s="520" t="s">
        <v>2631</v>
      </c>
      <c r="C784" s="1026"/>
      <c r="D784" s="1304" t="s">
        <v>2020</v>
      </c>
      <c r="E784" s="1304"/>
      <c r="F784" s="1304"/>
      <c r="G784" s="1025"/>
      <c r="I784" s="1065" t="s">
        <v>2233</v>
      </c>
    </row>
    <row r="785" spans="1:9" ht="14.25">
      <c r="A785" s="176"/>
      <c r="B785" s="176"/>
      <c r="C785" s="1026"/>
      <c r="D785" s="1304"/>
      <c r="E785" s="1304"/>
      <c r="F785" s="1304"/>
      <c r="G785" s="1025"/>
    </row>
    <row r="786" spans="1:9" ht="14.25">
      <c r="A786" s="176"/>
      <c r="B786" s="176"/>
      <c r="C786" s="1026"/>
      <c r="D786" s="1304"/>
      <c r="E786" s="1304"/>
      <c r="F786" s="1304"/>
      <c r="G786" s="1025"/>
    </row>
    <row r="787" spans="1:9" ht="14.25">
      <c r="A787" s="176"/>
      <c r="B787" s="176"/>
      <c r="C787" s="1026"/>
      <c r="D787" s="1304"/>
      <c r="E787" s="1304"/>
      <c r="F787" s="1304"/>
      <c r="G787" s="1025"/>
    </row>
    <row r="788" spans="1:9" ht="14.25">
      <c r="A788" s="176"/>
      <c r="B788" s="176"/>
      <c r="C788" s="1026"/>
      <c r="D788" s="1304"/>
      <c r="E788" s="1304"/>
      <c r="F788" s="1304"/>
      <c r="G788" s="1025"/>
    </row>
    <row r="789" spans="1:9" ht="14.25">
      <c r="A789" s="176"/>
      <c r="B789" s="176"/>
      <c r="C789" s="1026"/>
      <c r="D789" s="1304"/>
      <c r="E789" s="1304"/>
      <c r="F789" s="1304"/>
      <c r="G789" s="1025"/>
    </row>
    <row r="790" spans="1:9" ht="14.25">
      <c r="A790" s="176"/>
      <c r="B790" s="176"/>
      <c r="C790" s="1026"/>
      <c r="D790" s="1304" t="s">
        <v>2064</v>
      </c>
      <c r="E790" s="1304"/>
      <c r="F790" s="1304"/>
      <c r="G790" s="1025"/>
    </row>
    <row r="791" spans="1:9" ht="14.25">
      <c r="A791" s="176"/>
      <c r="B791" s="176"/>
      <c r="C791" s="1026"/>
      <c r="D791" s="1304"/>
      <c r="E791" s="1304"/>
      <c r="F791" s="1304"/>
      <c r="G791" s="1025"/>
    </row>
    <row r="792" spans="1:9" ht="14.25">
      <c r="A792" s="176"/>
      <c r="B792" s="176"/>
      <c r="C792" s="1026"/>
      <c r="D792" s="1304"/>
      <c r="E792" s="1304"/>
      <c r="F792" s="1304"/>
      <c r="G792" s="1025"/>
    </row>
    <row r="793" spans="1:9" ht="14.25">
      <c r="A793" s="176"/>
      <c r="B793" s="386"/>
      <c r="C793" s="1026"/>
      <c r="D793" s="1027"/>
      <c r="E793" s="1027"/>
      <c r="F793" s="1027"/>
      <c r="G793" s="1025"/>
    </row>
    <row r="794" spans="1:9" ht="14.25">
      <c r="A794" s="176"/>
      <c r="B794" s="520" t="s">
        <v>2631</v>
      </c>
      <c r="C794" s="1026"/>
      <c r="D794" s="1304" t="s">
        <v>2021</v>
      </c>
      <c r="E794" s="1304"/>
      <c r="F794" s="1304"/>
      <c r="G794" s="1025"/>
      <c r="I794" s="1065" t="s">
        <v>2233</v>
      </c>
    </row>
    <row r="795" spans="1:9" ht="14.25">
      <c r="A795" s="176"/>
      <c r="B795" s="176"/>
      <c r="C795" s="1026"/>
      <c r="D795" s="1304"/>
      <c r="E795" s="1304"/>
      <c r="F795" s="1304"/>
      <c r="G795" s="1025"/>
    </row>
    <row r="796" spans="1:9" ht="14.25">
      <c r="A796" s="176"/>
      <c r="B796" s="176"/>
      <c r="C796" s="1026"/>
      <c r="D796" s="1304"/>
      <c r="E796" s="1304"/>
      <c r="F796" s="1304"/>
      <c r="G796" s="1025"/>
    </row>
    <row r="797" spans="1:9" ht="14.25">
      <c r="A797" s="176"/>
      <c r="B797" s="176"/>
      <c r="C797" s="1026"/>
      <c r="D797" s="1304"/>
      <c r="E797" s="1304"/>
      <c r="F797" s="1304"/>
      <c r="G797" s="1025"/>
    </row>
    <row r="798" spans="1:9" ht="14.25">
      <c r="A798" s="176"/>
      <c r="B798" s="176"/>
      <c r="C798" s="1026"/>
      <c r="D798" s="1304"/>
      <c r="E798" s="1304"/>
      <c r="F798" s="1304"/>
      <c r="G798" s="1025"/>
    </row>
    <row r="799" spans="1:9" ht="14.25">
      <c r="A799" s="176"/>
      <c r="B799" s="176"/>
      <c r="C799" s="1026"/>
      <c r="D799" s="1304"/>
      <c r="E799" s="1304"/>
      <c r="F799" s="1304"/>
      <c r="G799" s="1025"/>
    </row>
    <row r="800" spans="1:9" ht="14.25">
      <c r="A800" s="176"/>
      <c r="B800" s="176"/>
      <c r="C800" s="1026"/>
      <c r="D800" s="1019"/>
      <c r="E800" s="1019"/>
      <c r="F800" s="1019"/>
      <c r="G800" s="1025"/>
    </row>
    <row r="801" spans="1:9" ht="14.25">
      <c r="A801" s="176"/>
      <c r="B801" s="520" t="s">
        <v>2631</v>
      </c>
      <c r="C801" s="1026"/>
      <c r="D801" s="1304" t="s">
        <v>2022</v>
      </c>
      <c r="E801" s="1304"/>
      <c r="F801" s="1304"/>
      <c r="G801" s="1025"/>
      <c r="I801" s="1065" t="s">
        <v>2233</v>
      </c>
    </row>
    <row r="802" spans="1:9" ht="14.25">
      <c r="A802" s="176"/>
      <c r="B802" s="176"/>
      <c r="C802" s="1026"/>
      <c r="D802" s="1304"/>
      <c r="E802" s="1304"/>
      <c r="F802" s="1304"/>
      <c r="G802" s="1025"/>
    </row>
    <row r="803" spans="1:9" ht="14.25">
      <c r="A803" s="176"/>
      <c r="B803" s="176"/>
      <c r="C803" s="1026"/>
      <c r="D803" s="1304"/>
      <c r="E803" s="1304"/>
      <c r="F803" s="1304"/>
      <c r="G803" s="1025"/>
    </row>
    <row r="804" spans="1:9" ht="14.25">
      <c r="A804" s="176"/>
      <c r="B804" s="176"/>
      <c r="C804" s="1026"/>
      <c r="D804" s="1304"/>
      <c r="E804" s="1304"/>
      <c r="F804" s="1304"/>
      <c r="G804" s="1025"/>
    </row>
    <row r="805" spans="1:9" ht="14.25">
      <c r="A805" s="176"/>
      <c r="B805" s="176"/>
      <c r="C805" s="1026"/>
      <c r="D805" s="1304"/>
      <c r="E805" s="1304"/>
      <c r="F805" s="1304"/>
      <c r="G805" s="1025"/>
    </row>
    <row r="806" spans="1:9" ht="14.25">
      <c r="A806" s="176"/>
      <c r="B806" s="176"/>
      <c r="C806" s="1026"/>
      <c r="D806" s="1304"/>
      <c r="E806" s="1304"/>
      <c r="F806" s="1304"/>
      <c r="G806" s="1025"/>
    </row>
    <row r="807" spans="1:9" ht="14.25">
      <c r="A807" s="176"/>
      <c r="B807" s="176"/>
      <c r="C807" s="1026"/>
      <c r="D807" s="1019"/>
      <c r="E807" s="1019"/>
      <c r="F807" s="1019"/>
      <c r="G807" s="1025"/>
    </row>
    <row r="808" spans="1:9" ht="14.25">
      <c r="A808" s="176"/>
      <c r="B808" s="520" t="s">
        <v>2631</v>
      </c>
      <c r="C808" s="1026"/>
      <c r="D808" s="1301" t="s">
        <v>2023</v>
      </c>
      <c r="E808" s="1301"/>
      <c r="F808" s="1301"/>
      <c r="G808" s="1025"/>
      <c r="I808" s="1065" t="s">
        <v>2233</v>
      </c>
    </row>
    <row r="809" spans="1:9" ht="14.25">
      <c r="A809" s="176"/>
      <c r="B809" s="176"/>
      <c r="C809" s="1026"/>
      <c r="D809" s="1301"/>
      <c r="E809" s="1301"/>
      <c r="F809" s="1301"/>
      <c r="G809" s="1025"/>
    </row>
    <row r="810" spans="1:9">
      <c r="A810" s="13"/>
      <c r="B810" s="13"/>
      <c r="C810" s="1026"/>
      <c r="D810" s="1301"/>
      <c r="E810" s="1301"/>
      <c r="F810" s="1301"/>
      <c r="G810" s="1025"/>
    </row>
    <row r="811" spans="1:9" ht="14.25">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309" t="s">
        <v>2024</v>
      </c>
      <c r="B815" s="1309"/>
      <c r="C815" s="1309"/>
      <c r="D815" s="1309"/>
      <c r="E815" s="1309"/>
      <c r="F815" s="1309"/>
      <c r="G815" s="1309"/>
      <c r="H815" s="1071"/>
      <c r="I815" s="1072"/>
    </row>
    <row r="816" spans="1:9" ht="12.75" customHeight="1">
      <c r="A816" s="172"/>
      <c r="B816" s="172"/>
      <c r="C816" s="1026"/>
      <c r="D816" s="1025"/>
      <c r="E816" s="1025"/>
      <c r="F816" s="1025"/>
      <c r="G816" s="1025"/>
    </row>
    <row r="817" spans="1:9" ht="12.75" customHeight="1">
      <c r="A817" s="176"/>
      <c r="B817" s="176"/>
      <c r="C817" s="386"/>
      <c r="D817" s="1297" t="s">
        <v>2065</v>
      </c>
      <c r="E817" s="1297"/>
      <c r="F817" s="1297"/>
      <c r="G817" s="3"/>
    </row>
    <row r="818" spans="1:9" ht="14.25" customHeight="1">
      <c r="A818" s="176"/>
      <c r="B818" s="176"/>
      <c r="C818" s="386"/>
      <c r="D818" s="1264" t="s">
        <v>2025</v>
      </c>
      <c r="E818" s="1264"/>
      <c r="F818" s="1264"/>
      <c r="G818" s="3"/>
    </row>
    <row r="819" spans="1:9" ht="12.75" customHeight="1">
      <c r="A819" s="176"/>
      <c r="B819" s="176"/>
      <c r="C819" s="386"/>
      <c r="D819" s="475"/>
      <c r="E819" s="475"/>
      <c r="F819" s="475"/>
      <c r="G819" s="3"/>
    </row>
    <row r="820" spans="1:9" ht="12.75" customHeight="1">
      <c r="A820" s="386"/>
      <c r="B820" s="520" t="s">
        <v>2732</v>
      </c>
      <c r="C820" s="1026"/>
      <c r="D820" s="1264" t="s">
        <v>2026</v>
      </c>
      <c r="E820" s="1264"/>
      <c r="F820" s="1264"/>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2" t="s">
        <v>2473</v>
      </c>
      <c r="E823" s="1332"/>
      <c r="F823" s="1332"/>
      <c r="G823" s="3"/>
    </row>
    <row r="824" spans="1:9" ht="12.75" hidden="1" customHeight="1">
      <c r="A824" s="13"/>
      <c r="B824" s="13"/>
      <c r="C824" s="1026"/>
      <c r="D824" s="1332"/>
      <c r="E824" s="1332"/>
      <c r="F824" s="1332"/>
      <c r="G824" s="3"/>
    </row>
    <row r="825" spans="1:9" ht="12.75" hidden="1" customHeight="1">
      <c r="A825" s="13"/>
      <c r="B825" s="13"/>
      <c r="C825" s="1026"/>
      <c r="D825" s="1332"/>
      <c r="E825" s="1332"/>
      <c r="F825" s="1332"/>
      <c r="G825" s="3"/>
    </row>
    <row r="826" spans="1:9" ht="12.75" hidden="1" customHeight="1">
      <c r="A826" s="13"/>
      <c r="B826" s="13"/>
      <c r="C826" s="1026"/>
      <c r="D826" s="1332"/>
      <c r="E826" s="1332"/>
      <c r="F826" s="1332"/>
      <c r="G826" s="3"/>
    </row>
    <row r="827" spans="1:9" ht="12.75" hidden="1" customHeight="1">
      <c r="A827" s="13"/>
      <c r="B827" s="13"/>
      <c r="C827" s="1026"/>
      <c r="D827" s="1332"/>
      <c r="E827" s="1332"/>
      <c r="F827" s="1332"/>
      <c r="G827" s="3"/>
    </row>
    <row r="828" spans="1:9" ht="12.75" hidden="1" customHeight="1">
      <c r="A828" s="13"/>
      <c r="B828" s="13"/>
      <c r="C828" s="1026"/>
      <c r="D828" s="1332"/>
      <c r="E828" s="1332"/>
      <c r="F828" s="1332"/>
      <c r="G828" s="3"/>
    </row>
    <row r="829" spans="1:9" ht="12.75" hidden="1" customHeight="1">
      <c r="A829" s="13"/>
      <c r="B829" s="13"/>
      <c r="C829" s="1026"/>
      <c r="D829" s="1332"/>
      <c r="E829" s="1332"/>
      <c r="F829" s="1332"/>
      <c r="G829" s="3"/>
    </row>
    <row r="830" spans="1:9" ht="12.75" hidden="1" customHeight="1">
      <c r="A830" s="13"/>
      <c r="B830" s="13"/>
      <c r="C830" s="1026"/>
      <c r="D830" s="1332"/>
      <c r="E830" s="1332"/>
      <c r="F830" s="1332"/>
      <c r="G830" s="3"/>
    </row>
    <row r="831" spans="1:9" ht="12.75" hidden="1" customHeight="1">
      <c r="A831" s="13"/>
      <c r="B831" s="13"/>
      <c r="C831" s="1026"/>
      <c r="D831" s="1332"/>
      <c r="E831" s="1332"/>
      <c r="F831" s="1332"/>
      <c r="G831" s="3"/>
    </row>
    <row r="832" spans="1:9" ht="12.75" hidden="1" customHeight="1">
      <c r="A832" s="13"/>
      <c r="B832" s="13"/>
      <c r="C832" s="1026"/>
      <c r="D832" s="1332"/>
      <c r="E832" s="1332"/>
      <c r="F832" s="1332"/>
      <c r="G832" s="3"/>
    </row>
    <row r="833" spans="1:9" ht="12.75" hidden="1" customHeight="1">
      <c r="A833" s="13"/>
      <c r="B833" s="13"/>
      <c r="C833" s="1026"/>
      <c r="D833" s="1028"/>
      <c r="E833" s="3"/>
      <c r="F833" s="3"/>
      <c r="G833" s="3"/>
    </row>
    <row r="834" spans="1:9" ht="12.75" customHeight="1">
      <c r="A834" s="176"/>
      <c r="B834" s="520" t="s">
        <v>2732</v>
      </c>
      <c r="C834" s="1026"/>
      <c r="D834" s="1264" t="s">
        <v>2027</v>
      </c>
      <c r="E834" s="1264"/>
      <c r="F834" s="1264"/>
      <c r="G834" s="3"/>
      <c r="I834" s="436" t="s">
        <v>2219</v>
      </c>
    </row>
    <row r="835" spans="1:9" ht="12.75" customHeight="1">
      <c r="A835" s="176"/>
      <c r="B835" s="176"/>
      <c r="C835" s="1026"/>
      <c r="D835" s="1264"/>
      <c r="E835" s="1264"/>
      <c r="F835" s="1264"/>
      <c r="G835" s="3"/>
    </row>
    <row r="836" spans="1:9" ht="12.75" customHeight="1">
      <c r="A836" s="176"/>
      <c r="B836" s="176"/>
      <c r="C836" s="1026"/>
      <c r="D836" s="1264"/>
      <c r="E836" s="1264"/>
      <c r="F836" s="1264"/>
      <c r="G836" s="3"/>
    </row>
    <row r="837" spans="1:9" ht="12.75" customHeight="1">
      <c r="A837" s="176"/>
      <c r="B837" s="176"/>
      <c r="C837" s="1026"/>
      <c r="D837" s="118"/>
      <c r="E837" s="3"/>
      <c r="F837" s="3"/>
      <c r="G837" s="3"/>
    </row>
    <row r="838" spans="1:9" ht="12.75" customHeight="1">
      <c r="A838" s="1029"/>
      <c r="B838" s="520" t="s">
        <v>2631</v>
      </c>
      <c r="C838" s="1026"/>
      <c r="D838" s="1297" t="s">
        <v>2028</v>
      </c>
      <c r="E838" s="1297"/>
      <c r="F838" s="1297"/>
      <c r="G838" s="3"/>
    </row>
    <row r="839" spans="1:9" ht="12.75" customHeight="1">
      <c r="A839" s="386"/>
      <c r="B839" s="1029"/>
      <c r="C839" s="1026"/>
      <c r="D839" s="1297"/>
      <c r="E839" s="1297"/>
      <c r="F839" s="1297"/>
      <c r="G839" s="3"/>
    </row>
    <row r="840" spans="1:9" ht="12.75" customHeight="1">
      <c r="A840" s="176"/>
      <c r="B840" s="386"/>
      <c r="C840" s="1026"/>
      <c r="D840" s="1264" t="s">
        <v>2464</v>
      </c>
      <c r="E840" s="1264"/>
      <c r="F840" s="1264"/>
      <c r="G840" s="3"/>
    </row>
    <row r="841" spans="1:9" ht="12.75" customHeight="1">
      <c r="A841" s="176"/>
      <c r="B841" s="176"/>
      <c r="C841" s="1026"/>
      <c r="D841" s="1264"/>
      <c r="E841" s="1264"/>
      <c r="F841" s="1264"/>
      <c r="G841" s="3"/>
    </row>
    <row r="842" spans="1:9" ht="12.75" customHeight="1">
      <c r="A842" s="176"/>
      <c r="B842" s="176"/>
      <c r="C842" s="1026"/>
      <c r="D842" s="1264"/>
      <c r="E842" s="1264"/>
      <c r="F842" s="1264"/>
      <c r="G842" s="3"/>
    </row>
    <row r="843" spans="1:9" ht="12.75" customHeight="1">
      <c r="A843" s="176"/>
      <c r="B843" s="176"/>
      <c r="C843" s="1026"/>
      <c r="D843" s="1264"/>
      <c r="E843" s="1264"/>
      <c r="F843" s="1264"/>
      <c r="G843" s="3"/>
    </row>
    <row r="844" spans="1:9" ht="12.75" customHeight="1">
      <c r="A844" s="176"/>
      <c r="B844" s="176"/>
      <c r="C844" s="1026"/>
      <c r="D844" s="1264"/>
      <c r="E844" s="1264"/>
      <c r="F844" s="1264"/>
      <c r="G844" s="3"/>
    </row>
    <row r="845" spans="1:9" ht="12.75" customHeight="1">
      <c r="A845" s="176"/>
      <c r="B845" s="176"/>
      <c r="C845" s="1026"/>
      <c r="D845" s="1264"/>
      <c r="E845" s="1264"/>
      <c r="F845" s="1264"/>
      <c r="G845" s="3"/>
    </row>
    <row r="846" spans="1:9" ht="12.75" customHeight="1">
      <c r="A846" s="176"/>
      <c r="B846" s="176"/>
      <c r="C846" s="1026"/>
      <c r="D846" s="118"/>
      <c r="E846" s="3"/>
      <c r="F846" s="3"/>
      <c r="G846" s="3"/>
    </row>
    <row r="847" spans="1:9" ht="12.75" customHeight="1">
      <c r="A847" s="176"/>
      <c r="B847" s="520" t="s">
        <v>2631</v>
      </c>
      <c r="C847" s="1026"/>
      <c r="D847" s="1264" t="s">
        <v>2029</v>
      </c>
      <c r="E847" s="1264"/>
      <c r="F847" s="1264"/>
      <c r="G847" s="3"/>
      <c r="I847" s="436" t="s">
        <v>2202</v>
      </c>
    </row>
    <row r="848" spans="1:9" ht="12.75" customHeight="1">
      <c r="A848" s="176"/>
      <c r="B848" s="176"/>
      <c r="C848" s="1026"/>
      <c r="D848" s="1264" t="s">
        <v>2030</v>
      </c>
      <c r="E848" s="1264"/>
      <c r="F848" s="1264"/>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2631</v>
      </c>
      <c r="C851" s="1026"/>
      <c r="D851" s="1264" t="s">
        <v>2031</v>
      </c>
      <c r="E851" s="1264"/>
      <c r="F851" s="1264"/>
      <c r="G851" s="3"/>
      <c r="I851" s="436" t="s">
        <v>2220</v>
      </c>
    </row>
    <row r="852" spans="1:9" ht="12.75" customHeight="1">
      <c r="A852" s="176"/>
      <c r="B852" s="176"/>
      <c r="C852" s="1026"/>
      <c r="D852" s="1264"/>
      <c r="E852" s="1264"/>
      <c r="F852" s="1264"/>
      <c r="G852" s="3"/>
    </row>
    <row r="853" spans="1:9" ht="12.75" customHeight="1">
      <c r="A853" s="176"/>
      <c r="B853" s="176"/>
      <c r="C853" s="1026"/>
      <c r="D853" s="1264"/>
      <c r="E853" s="1264"/>
      <c r="F853" s="1264"/>
      <c r="G853" s="3"/>
    </row>
    <row r="854" spans="1:9" ht="12.75" customHeight="1">
      <c r="A854" s="176"/>
      <c r="B854" s="176"/>
      <c r="C854" s="1026"/>
      <c r="D854" s="1264"/>
      <c r="E854" s="1264"/>
      <c r="F854" s="1264"/>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2066</v>
      </c>
      <c r="E858" s="1280"/>
      <c r="F858" s="1280"/>
      <c r="G858" s="1025"/>
    </row>
    <row r="859" spans="1:9" ht="12.75" customHeight="1">
      <c r="A859" s="386"/>
      <c r="B859" s="386"/>
      <c r="C859" s="175"/>
      <c r="D859" s="1331" t="s">
        <v>2033</v>
      </c>
      <c r="E859" s="1331"/>
      <c r="F859" s="1331"/>
      <c r="G859" s="1025"/>
    </row>
    <row r="860" spans="1:9" ht="12.75" customHeight="1">
      <c r="A860" s="386"/>
      <c r="B860" s="386"/>
      <c r="C860" s="175"/>
      <c r="D860" s="1032"/>
      <c r="E860" s="1032"/>
      <c r="F860" s="1032"/>
      <c r="G860" s="1025"/>
    </row>
    <row r="861" spans="1:9" ht="12.75" customHeight="1">
      <c r="A861" s="176"/>
      <c r="B861" s="520" t="s">
        <v>2732</v>
      </c>
      <c r="C861" s="386"/>
      <c r="D861" s="1275" t="s">
        <v>2034</v>
      </c>
      <c r="E861" s="1275"/>
      <c r="F861" s="1275"/>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2732</v>
      </c>
      <c r="C864" s="386"/>
      <c r="D864" s="1264" t="s">
        <v>2035</v>
      </c>
      <c r="E864" s="1282"/>
      <c r="F864" s="1282"/>
      <c r="G864" s="3"/>
      <c r="I864" s="436" t="s">
        <v>2220</v>
      </c>
    </row>
    <row r="865" spans="1:9" ht="12.75" customHeight="1">
      <c r="A865" s="386"/>
      <c r="B865" s="386"/>
      <c r="C865" s="386"/>
      <c r="D865" s="1282"/>
      <c r="E865" s="1282"/>
      <c r="F865" s="1282"/>
      <c r="G865" s="3"/>
    </row>
    <row r="866" spans="1:9" ht="12.75" customHeight="1">
      <c r="A866" s="386"/>
      <c r="B866" s="386"/>
      <c r="C866" s="386"/>
      <c r="D866" s="118"/>
      <c r="E866" s="3"/>
      <c r="F866" s="3"/>
      <c r="G866" s="3"/>
    </row>
    <row r="867" spans="1:9" ht="12.75" customHeight="1">
      <c r="A867" s="386"/>
      <c r="B867" s="520" t="s">
        <v>2732</v>
      </c>
      <c r="C867" s="386"/>
      <c r="D867" s="1329" t="s">
        <v>2036</v>
      </c>
      <c r="E867" s="1329"/>
      <c r="F867" s="1329"/>
      <c r="G867" s="1025"/>
    </row>
    <row r="868" spans="1:9" ht="12.75" customHeight="1">
      <c r="A868" s="386"/>
      <c r="B868" s="1033"/>
      <c r="C868" s="386"/>
      <c r="D868" s="1329"/>
      <c r="E868" s="1329"/>
      <c r="F868" s="1329"/>
      <c r="G868" s="1025"/>
    </row>
    <row r="869" spans="1:9" ht="12.75" customHeight="1">
      <c r="A869" s="176"/>
      <c r="B869"/>
      <c r="C869" s="386"/>
      <c r="D869" s="1264" t="s">
        <v>2464</v>
      </c>
      <c r="E869" s="1264"/>
      <c r="F869" s="1264"/>
      <c r="G869" s="1025"/>
    </row>
    <row r="870" spans="1:9" ht="12.75" customHeight="1">
      <c r="A870" s="176"/>
      <c r="B870" s="176"/>
      <c r="C870" s="386"/>
      <c r="D870" s="1264"/>
      <c r="E870" s="1264"/>
      <c r="F870" s="1264"/>
      <c r="G870" s="1025"/>
    </row>
    <row r="871" spans="1:9" ht="12.75" customHeight="1">
      <c r="A871" s="176"/>
      <c r="B871" s="176"/>
      <c r="C871" s="386"/>
      <c r="D871" s="1264"/>
      <c r="E871" s="1264"/>
      <c r="F871" s="1264"/>
      <c r="G871" s="1025"/>
    </row>
    <row r="872" spans="1:9" ht="12.75" customHeight="1">
      <c r="A872" s="176"/>
      <c r="B872" s="176"/>
      <c r="C872" s="386"/>
      <c r="D872" s="1264"/>
      <c r="E872" s="1264"/>
      <c r="F872" s="1264"/>
      <c r="G872" s="1025"/>
    </row>
    <row r="873" spans="1:9" ht="12.75" customHeight="1">
      <c r="A873" s="176"/>
      <c r="B873" s="176"/>
      <c r="C873" s="386"/>
      <c r="D873" s="1264"/>
      <c r="E873" s="1264"/>
      <c r="F873" s="1264"/>
      <c r="G873" s="1025"/>
    </row>
    <row r="874" spans="1:9" ht="12.75" customHeight="1">
      <c r="A874" s="176"/>
      <c r="B874" s="176"/>
      <c r="C874" s="386"/>
      <c r="D874" s="1264"/>
      <c r="E874" s="1264"/>
      <c r="F874" s="1264"/>
      <c r="G874" s="1025"/>
    </row>
    <row r="875" spans="1:9" ht="12.75" customHeight="1">
      <c r="A875" s="176"/>
      <c r="B875" s="176"/>
      <c r="C875" s="386"/>
      <c r="D875" s="118"/>
      <c r="E875" s="1025"/>
      <c r="F875" s="1025"/>
      <c r="G875" s="1025"/>
    </row>
    <row r="876" spans="1:9" ht="12.75" customHeight="1">
      <c r="A876" s="176"/>
      <c r="B876" s="520" t="s">
        <v>2631</v>
      </c>
      <c r="C876" s="386"/>
      <c r="D876" s="1307" t="s">
        <v>2029</v>
      </c>
      <c r="E876" s="1307"/>
      <c r="F876" s="1307"/>
      <c r="G876" s="1025"/>
      <c r="I876" s="436" t="s">
        <v>2202</v>
      </c>
    </row>
    <row r="877" spans="1:9" ht="12.75" customHeight="1">
      <c r="A877" s="176"/>
      <c r="B877" s="176"/>
      <c r="C877" s="386"/>
      <c r="D877" s="1307" t="s">
        <v>2030</v>
      </c>
      <c r="E877" s="1307"/>
      <c r="F877" s="1307"/>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2631</v>
      </c>
      <c r="C880" s="386"/>
      <c r="D880" s="1264" t="s">
        <v>2031</v>
      </c>
      <c r="E880" s="1264"/>
      <c r="F880" s="1264"/>
      <c r="G880" s="1025"/>
      <c r="I880" s="436" t="s">
        <v>2220</v>
      </c>
    </row>
    <row r="881" spans="1:9" ht="12.75" customHeight="1">
      <c r="A881" s="176"/>
      <c r="B881" s="176"/>
      <c r="C881" s="386"/>
      <c r="D881" s="1264"/>
      <c r="E881" s="1264"/>
      <c r="F881" s="1264"/>
      <c r="G881" s="1025"/>
    </row>
    <row r="882" spans="1:9" ht="12.75" customHeight="1">
      <c r="A882" s="176"/>
      <c r="B882" s="176"/>
      <c r="C882" s="386"/>
      <c r="D882" s="1264"/>
      <c r="E882" s="1264"/>
      <c r="F882" s="1264"/>
      <c r="G882" s="1025"/>
    </row>
    <row r="883" spans="1:9" ht="12.75" customHeight="1">
      <c r="A883" s="176"/>
      <c r="B883" s="176"/>
      <c r="C883" s="386"/>
      <c r="D883" s="1264"/>
      <c r="E883" s="1264"/>
      <c r="F883" s="1264"/>
      <c r="G883" s="1025"/>
    </row>
    <row r="884" spans="1:9" ht="12.75" customHeight="1">
      <c r="A884" s="118"/>
      <c r="B884" s="118"/>
      <c r="C884" s="1026"/>
      <c r="D884" s="1025"/>
      <c r="E884" s="1025"/>
      <c r="F884" s="1025"/>
      <c r="G884" s="1025"/>
    </row>
    <row r="885" spans="1:9" ht="12.75" customHeight="1">
      <c r="A885" s="1309" t="s">
        <v>2067</v>
      </c>
      <c r="B885" s="1309"/>
      <c r="C885" s="1309"/>
      <c r="D885" s="1309"/>
      <c r="E885" s="1309"/>
      <c r="F885" s="1309"/>
      <c r="G885" s="1309"/>
      <c r="H885" s="1071"/>
      <c r="I885" s="1072"/>
    </row>
    <row r="886" spans="1:9" ht="12.75" customHeight="1">
      <c r="A886" s="57"/>
      <c r="B886" s="57"/>
      <c r="C886" s="57"/>
      <c r="D886" s="57"/>
      <c r="E886" s="57"/>
      <c r="F886" s="57"/>
      <c r="G886" s="57"/>
    </row>
    <row r="887" spans="1:9" ht="12.75" customHeight="1">
      <c r="A887" s="57"/>
      <c r="B887" s="57"/>
      <c r="C887" s="57"/>
      <c r="D887" s="1303" t="s">
        <v>2073</v>
      </c>
      <c r="E887" s="1303"/>
      <c r="F887" s="1303"/>
      <c r="G887" s="57"/>
    </row>
    <row r="888" spans="1:9" ht="12.75" customHeight="1">
      <c r="A888" s="57"/>
      <c r="B888" s="57"/>
      <c r="C888" s="57"/>
      <c r="D888" s="1018"/>
      <c r="E888" s="1018"/>
      <c r="F888" s="1018"/>
      <c r="G888" s="57"/>
    </row>
    <row r="889" spans="1:9" ht="12.75" customHeight="1">
      <c r="A889" s="57"/>
      <c r="B889" s="520" t="s">
        <v>2631</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3" t="s">
        <v>2068</v>
      </c>
      <c r="E891" s="1303"/>
      <c r="F891" s="1303"/>
      <c r="G891" s="1025"/>
    </row>
    <row r="892" spans="1:9" ht="12.75" customHeight="1">
      <c r="A892" s="172"/>
      <c r="B892" s="172"/>
      <c r="C892" s="172"/>
      <c r="D892" s="1275" t="s">
        <v>2037</v>
      </c>
      <c r="E892" s="1275"/>
      <c r="F892" s="1275"/>
      <c r="G892" s="1025"/>
    </row>
    <row r="893" spans="1:9" ht="12.75" customHeight="1">
      <c r="A893" s="1026"/>
      <c r="B893" s="1026"/>
      <c r="C893" s="1026"/>
      <c r="D893" s="2"/>
      <c r="E893" s="1025"/>
      <c r="F893" s="1025"/>
      <c r="G893" s="1025"/>
    </row>
    <row r="894" spans="1:9" ht="12.75" customHeight="1">
      <c r="A894" s="176"/>
      <c r="B894" s="520" t="s">
        <v>2732</v>
      </c>
      <c r="C894" s="386"/>
      <c r="D894" s="1264" t="s">
        <v>2041</v>
      </c>
      <c r="E894" s="1264"/>
      <c r="F894" s="1264"/>
      <c r="G894" s="3"/>
      <c r="I894" s="436" t="s">
        <v>2186</v>
      </c>
    </row>
    <row r="895" spans="1:9" ht="12.75" customHeight="1">
      <c r="A895" s="386"/>
      <c r="B895" s="386"/>
      <c r="C895" s="386"/>
      <c r="D895" s="1264"/>
      <c r="E895" s="1264"/>
      <c r="F895" s="1264"/>
      <c r="G895" s="3"/>
    </row>
    <row r="896" spans="1:9" ht="12.75" customHeight="1">
      <c r="A896" s="172"/>
      <c r="B896" s="172"/>
      <c r="C896" s="172"/>
      <c r="D896" s="1264" t="s">
        <v>2040</v>
      </c>
      <c r="E896" s="1264"/>
      <c r="F896" s="1264"/>
      <c r="G896" s="1025"/>
    </row>
    <row r="897" spans="1:9" ht="12.75" customHeight="1">
      <c r="A897" s="172"/>
      <c r="B897" s="172"/>
      <c r="C897" s="172"/>
      <c r="D897" s="1264"/>
      <c r="E897" s="1264"/>
      <c r="F897" s="1264"/>
      <c r="G897" s="1025"/>
    </row>
    <row r="898" spans="1:9" ht="12.75" customHeight="1">
      <c r="A898" s="172"/>
      <c r="B898" s="172"/>
      <c r="C898" s="172"/>
      <c r="D898" s="3"/>
      <c r="E898" s="3"/>
      <c r="F898" s="1025"/>
      <c r="G898" s="1025"/>
    </row>
    <row r="899" spans="1:9" ht="12.75" customHeight="1">
      <c r="A899" s="176"/>
      <c r="B899" s="520" t="s">
        <v>2732</v>
      </c>
      <c r="C899" s="175"/>
      <c r="D899" s="1274" t="s">
        <v>2038</v>
      </c>
      <c r="E899" s="1274"/>
      <c r="F899" s="1274"/>
      <c r="G899" s="1025"/>
      <c r="I899" s="436" t="s">
        <v>2185</v>
      </c>
    </row>
    <row r="900" spans="1:9" ht="12.75" customHeight="1">
      <c r="A900" s="176"/>
      <c r="B900" s="176"/>
      <c r="C900" s="175"/>
      <c r="D900" s="1274"/>
      <c r="E900" s="1274"/>
      <c r="F900" s="1274"/>
      <c r="G900" s="1025"/>
    </row>
    <row r="901" spans="1:9" ht="12.75" customHeight="1">
      <c r="A901" s="176"/>
      <c r="B901" s="176"/>
      <c r="C901" s="175"/>
      <c r="D901" s="1274"/>
      <c r="E901" s="1274"/>
      <c r="F901" s="1274"/>
      <c r="G901" s="1025"/>
    </row>
    <row r="902" spans="1:9" ht="12.75" customHeight="1">
      <c r="A902" s="176"/>
      <c r="B902" s="176"/>
      <c r="C902" s="175"/>
      <c r="D902" s="1274"/>
      <c r="E902" s="1274"/>
      <c r="F902" s="1274"/>
      <c r="G902" s="1025"/>
    </row>
    <row r="903" spans="1:9" ht="12.75" customHeight="1">
      <c r="A903" s="176"/>
      <c r="B903" s="176"/>
      <c r="C903" s="175"/>
      <c r="D903" s="1274"/>
      <c r="E903" s="1274"/>
      <c r="F903" s="1274"/>
      <c r="G903" s="1025"/>
    </row>
    <row r="904" spans="1:9" ht="12.75" customHeight="1">
      <c r="A904" s="175"/>
      <c r="B904" s="175"/>
      <c r="C904" s="175"/>
      <c r="D904" s="1274"/>
      <c r="E904" s="1274"/>
      <c r="F904" s="1274"/>
      <c r="G904" s="1025"/>
    </row>
    <row r="905" spans="1:9" ht="12.75" customHeight="1">
      <c r="A905" s="175"/>
      <c r="B905" s="175"/>
      <c r="C905" s="175"/>
      <c r="D905" s="1274"/>
      <c r="E905" s="1274"/>
      <c r="F905" s="1274"/>
      <c r="G905" s="1025"/>
    </row>
    <row r="906" spans="1:9" ht="12.75" customHeight="1">
      <c r="A906" s="175"/>
      <c r="B906" s="175"/>
      <c r="C906" s="175"/>
      <c r="D906" s="1274"/>
      <c r="E906" s="1274"/>
      <c r="F906" s="1274"/>
      <c r="G906" s="1025"/>
    </row>
    <row r="907" spans="1:9" ht="12.75" customHeight="1">
      <c r="A907" s="175"/>
      <c r="B907" s="175"/>
      <c r="C907" s="175"/>
      <c r="D907" s="364"/>
      <c r="E907" s="364"/>
      <c r="F907" s="364"/>
      <c r="G907" s="1025"/>
    </row>
    <row r="908" spans="1:9" ht="12.75" customHeight="1">
      <c r="A908" s="1026"/>
      <c r="B908" s="520" t="s">
        <v>2631</v>
      </c>
      <c r="C908" s="1026"/>
      <c r="D908" s="1264" t="s">
        <v>2042</v>
      </c>
      <c r="E908" s="1264"/>
      <c r="F908" s="1264"/>
      <c r="G908" s="1025"/>
    </row>
    <row r="909" spans="1:9" ht="12.75" customHeight="1">
      <c r="A909" s="1026"/>
      <c r="B909" s="1026"/>
      <c r="C909" s="1026"/>
      <c r="D909" s="1264"/>
      <c r="E909" s="1264"/>
      <c r="F909" s="1264"/>
      <c r="G909" s="1025"/>
    </row>
    <row r="910" spans="1:9" ht="12.75" customHeight="1">
      <c r="A910" s="1026"/>
      <c r="B910" s="1026"/>
      <c r="C910" s="1026"/>
      <c r="D910" s="1025"/>
      <c r="E910" s="1025"/>
      <c r="F910" s="1025"/>
      <c r="G910" s="1025"/>
    </row>
    <row r="911" spans="1:9" ht="12.75" customHeight="1">
      <c r="A911" s="1026"/>
      <c r="B911" s="520" t="s">
        <v>2631</v>
      </c>
      <c r="C911" s="1026"/>
      <c r="D911" s="1301" t="s">
        <v>2043</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2631</v>
      </c>
      <c r="C916" s="1026"/>
      <c r="D916" s="1275" t="s">
        <v>2465</v>
      </c>
      <c r="E916" s="1275"/>
      <c r="F916" s="1275"/>
      <c r="G916" s="1025"/>
    </row>
    <row r="917" spans="1:9" ht="12.75" customHeight="1">
      <c r="A917" s="1026"/>
      <c r="B917" s="1026"/>
      <c r="C917" s="1026"/>
      <c r="D917" s="118"/>
      <c r="E917" s="1025"/>
      <c r="F917" s="1025"/>
      <c r="G917" s="1025"/>
    </row>
    <row r="918" spans="1:9" ht="12.75" customHeight="1">
      <c r="A918" s="1026"/>
      <c r="B918" s="520" t="s">
        <v>2631</v>
      </c>
      <c r="C918" s="1026"/>
      <c r="D918" s="1275" t="s">
        <v>2466</v>
      </c>
      <c r="E918" s="1275"/>
      <c r="F918" s="1275"/>
      <c r="G918" s="1025"/>
    </row>
    <row r="919" spans="1:9" ht="12.75" customHeight="1">
      <c r="A919" s="175"/>
      <c r="B919" s="175"/>
      <c r="C919" s="175"/>
      <c r="D919" s="2"/>
      <c r="E919" s="3"/>
      <c r="F919" s="1025"/>
      <c r="G919" s="1025"/>
    </row>
    <row r="920" spans="1:9" ht="12.75" customHeight="1">
      <c r="A920" s="1034"/>
      <c r="B920" s="520" t="s">
        <v>2732</v>
      </c>
      <c r="C920" s="1035"/>
      <c r="D920" s="1274" t="s">
        <v>2039</v>
      </c>
      <c r="E920" s="1274"/>
      <c r="F920" s="1274"/>
      <c r="G920" s="1036"/>
      <c r="I920" s="436" t="s">
        <v>2235</v>
      </c>
    </row>
    <row r="921" spans="1:9" ht="12.75" customHeight="1">
      <c r="A921" s="1034"/>
      <c r="B921" s="1034"/>
      <c r="C921" s="1035"/>
      <c r="D921" s="1274"/>
      <c r="E921" s="1274"/>
      <c r="F921" s="1274"/>
      <c r="G921" s="1036"/>
    </row>
    <row r="922" spans="1:9" ht="12.75" customHeight="1">
      <c r="A922" s="1034"/>
      <c r="B922" s="1034"/>
      <c r="C922" s="1035"/>
      <c r="D922" s="1274"/>
      <c r="E922" s="1274"/>
      <c r="F922" s="1274"/>
      <c r="G922" s="1036"/>
    </row>
    <row r="923" spans="1:9" ht="12.75" customHeight="1">
      <c r="A923" s="1034"/>
      <c r="B923" s="1034"/>
      <c r="C923" s="1035"/>
      <c r="D923" s="1274"/>
      <c r="E923" s="1274"/>
      <c r="F923" s="1274"/>
      <c r="G923" s="1036"/>
    </row>
    <row r="924" spans="1:9" ht="12.75" customHeight="1">
      <c r="A924" s="1034"/>
      <c r="B924" s="1034"/>
      <c r="C924" s="1035"/>
      <c r="D924" s="1274"/>
      <c r="E924" s="1274"/>
      <c r="F924" s="1274"/>
      <c r="G924" s="1036"/>
    </row>
    <row r="925" spans="1:9" ht="12.75" customHeight="1">
      <c r="A925" s="1034"/>
      <c r="B925" s="1034"/>
      <c r="C925" s="1035"/>
      <c r="D925" s="1274"/>
      <c r="E925" s="1274"/>
      <c r="F925" s="1274"/>
      <c r="G925" s="1036"/>
    </row>
    <row r="926" spans="1:9" ht="12.75" customHeight="1">
      <c r="A926" s="1034"/>
      <c r="B926" s="1034"/>
      <c r="C926" s="1035"/>
      <c r="D926" s="1274"/>
      <c r="E926" s="1274"/>
      <c r="F926" s="1274"/>
      <c r="G926" s="1036"/>
    </row>
    <row r="927" spans="1:9" ht="12.75" customHeight="1">
      <c r="A927" s="1034"/>
      <c r="B927" s="1034"/>
      <c r="C927" s="1035"/>
      <c r="D927" s="1274"/>
      <c r="E927" s="1274"/>
      <c r="F927" s="1274"/>
      <c r="G927" s="1036"/>
    </row>
    <row r="928" spans="1:9" ht="12.75" customHeight="1">
      <c r="A928" s="1034"/>
      <c r="B928" s="1034"/>
      <c r="C928" s="1035"/>
      <c r="D928" s="1274"/>
      <c r="E928" s="1274"/>
      <c r="F928" s="1274"/>
      <c r="G928" s="1036"/>
    </row>
    <row r="929" spans="1:9" ht="12.75" customHeight="1">
      <c r="A929" s="175"/>
      <c r="B929" s="175"/>
      <c r="C929" s="175"/>
      <c r="D929" s="2"/>
      <c r="E929" s="3"/>
      <c r="F929" s="1025"/>
      <c r="G929" s="1025"/>
    </row>
    <row r="930" spans="1:9" ht="12.75" customHeight="1">
      <c r="A930" s="176"/>
      <c r="B930" s="520" t="s">
        <v>2732</v>
      </c>
      <c r="C930" s="175"/>
      <c r="D930" s="1330" t="s">
        <v>2237</v>
      </c>
      <c r="E930" s="1330"/>
      <c r="F930" s="1330"/>
      <c r="G930" s="1025"/>
      <c r="I930" s="436" t="s">
        <v>2235</v>
      </c>
    </row>
    <row r="931" spans="1:9" ht="12.75" customHeight="1">
      <c r="A931" s="176"/>
      <c r="B931" s="176"/>
      <c r="C931" s="175"/>
      <c r="D931" s="1330"/>
      <c r="E931" s="1330"/>
      <c r="F931" s="1330"/>
      <c r="G931" s="1025"/>
    </row>
    <row r="932" spans="1:9" ht="12.75" customHeight="1">
      <c r="A932" s="176"/>
      <c r="B932" s="176"/>
      <c r="C932" s="175"/>
      <c r="D932" s="1330"/>
      <c r="E932" s="1330"/>
      <c r="F932" s="1330"/>
      <c r="G932" s="1025"/>
    </row>
    <row r="933" spans="1:9" ht="12.75" customHeight="1">
      <c r="A933" s="176"/>
      <c r="B933" s="176"/>
      <c r="C933" s="175"/>
      <c r="D933" s="1330"/>
      <c r="E933" s="1330"/>
      <c r="F933" s="1330"/>
      <c r="G933" s="1025"/>
    </row>
    <row r="934" spans="1:9" ht="12.75" customHeight="1">
      <c r="A934" s="176"/>
      <c r="B934" s="176"/>
      <c r="C934" s="175"/>
      <c r="D934" s="1330"/>
      <c r="E934" s="1330"/>
      <c r="F934" s="1330"/>
      <c r="G934" s="1025"/>
    </row>
    <row r="935" spans="1:9" ht="12.75" customHeight="1">
      <c r="A935" s="176"/>
      <c r="B935" s="176"/>
      <c r="C935" s="175"/>
      <c r="D935" s="1330"/>
      <c r="E935" s="1330"/>
      <c r="F935" s="1330"/>
      <c r="G935" s="1025"/>
    </row>
    <row r="936" spans="1:9" ht="12.75" customHeight="1">
      <c r="A936" s="176"/>
      <c r="B936" s="176"/>
      <c r="C936" s="175"/>
      <c r="D936" s="1330"/>
      <c r="E936" s="1330"/>
      <c r="F936" s="1330"/>
      <c r="G936" s="1025"/>
    </row>
    <row r="937" spans="1:9" ht="12.75" customHeight="1">
      <c r="A937" s="176"/>
      <c r="B937" s="176"/>
      <c r="C937" s="175"/>
      <c r="D937" s="1067"/>
      <c r="E937" s="1067"/>
      <c r="F937" s="1067"/>
      <c r="G937" s="1025"/>
    </row>
    <row r="938" spans="1:9" ht="12.75" customHeight="1">
      <c r="A938" s="176"/>
      <c r="B938" s="520" t="s">
        <v>2732</v>
      </c>
      <c r="C938" s="175"/>
      <c r="D938" s="1273" t="s">
        <v>2559</v>
      </c>
      <c r="E938" s="1273"/>
      <c r="F938" s="1273"/>
      <c r="G938" s="1025"/>
    </row>
    <row r="939" spans="1:9" ht="12.75" customHeight="1">
      <c r="A939" s="176"/>
      <c r="B939" s="176"/>
      <c r="C939" s="175"/>
      <c r="D939" s="1273"/>
      <c r="E939" s="1273"/>
      <c r="F939" s="1273"/>
      <c r="G939" s="1025"/>
    </row>
    <row r="940" spans="1:9" ht="12.75" customHeight="1">
      <c r="A940" s="176"/>
      <c r="B940" s="176"/>
      <c r="C940" s="175"/>
      <c r="D940" s="1273"/>
      <c r="E940" s="1273"/>
      <c r="F940" s="1273"/>
      <c r="G940" s="1025"/>
    </row>
    <row r="941" spans="1:9" ht="12.75" customHeight="1">
      <c r="A941" s="176"/>
      <c r="B941" s="176"/>
      <c r="C941" s="175"/>
      <c r="D941" s="1273"/>
      <c r="E941" s="1273"/>
      <c r="F941" s="1273"/>
      <c r="G941" s="1025"/>
    </row>
    <row r="942" spans="1:9" ht="12.75" customHeight="1">
      <c r="A942" s="176"/>
      <c r="B942" s="176"/>
      <c r="C942" s="175"/>
      <c r="D942" s="1273"/>
      <c r="E942" s="1273"/>
      <c r="F942" s="1273"/>
      <c r="G942" s="1025"/>
    </row>
    <row r="943" spans="1:9" ht="12.75" customHeight="1">
      <c r="A943" s="176"/>
      <c r="B943" s="176"/>
      <c r="C943" s="175"/>
      <c r="D943" s="1273"/>
      <c r="E943" s="1273"/>
      <c r="F943" s="1273"/>
      <c r="G943" s="1025"/>
    </row>
    <row r="944" spans="1:9" ht="12.75" customHeight="1">
      <c r="A944" s="176"/>
      <c r="B944" s="176"/>
      <c r="C944" s="175"/>
      <c r="D944" s="1067"/>
      <c r="E944" s="1067"/>
      <c r="F944" s="1067"/>
      <c r="G944" s="1025"/>
    </row>
    <row r="945" spans="1:9" ht="12.75" customHeight="1">
      <c r="A945" s="1026"/>
      <c r="B945" s="520" t="s">
        <v>2631</v>
      </c>
      <c r="C945" s="1026"/>
      <c r="D945" s="1301" t="s">
        <v>2044</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2631</v>
      </c>
      <c r="C950" s="175"/>
      <c r="D950" s="1274" t="s">
        <v>2236</v>
      </c>
      <c r="E950" s="1274"/>
      <c r="F950" s="1274"/>
      <c r="G950" s="1025"/>
      <c r="I950" s="436" t="s">
        <v>2235</v>
      </c>
    </row>
    <row r="951" spans="1:9" ht="12.75" customHeight="1">
      <c r="A951" s="176"/>
      <c r="B951" s="176"/>
      <c r="C951" s="175"/>
      <c r="D951" s="1274"/>
      <c r="E951" s="1274"/>
      <c r="F951" s="1274"/>
      <c r="G951" s="1025"/>
    </row>
    <row r="952" spans="1:9" ht="12.75" customHeight="1">
      <c r="A952" s="176"/>
      <c r="B952" s="176"/>
      <c r="C952" s="175"/>
      <c r="D952" s="1274"/>
      <c r="E952" s="1274"/>
      <c r="F952" s="1274"/>
      <c r="G952" s="1025"/>
    </row>
    <row r="953" spans="1:9" ht="12.75" customHeight="1">
      <c r="A953" s="176"/>
      <c r="B953" s="176"/>
      <c r="C953" s="175"/>
      <c r="D953" s="1274"/>
      <c r="E953" s="1274"/>
      <c r="F953" s="1274"/>
      <c r="G953" s="1025"/>
    </row>
    <row r="954" spans="1:9" ht="12.75" customHeight="1">
      <c r="A954" s="1026"/>
      <c r="B954" s="1026"/>
      <c r="C954" s="1026"/>
      <c r="D954" s="1017"/>
      <c r="E954" s="1017"/>
      <c r="F954" s="1017"/>
      <c r="G954" s="1017"/>
    </row>
    <row r="955" spans="1:9" ht="12.75" customHeight="1">
      <c r="A955" s="386"/>
      <c r="B955" s="386"/>
      <c r="C955" s="386"/>
      <c r="D955" s="1280" t="s">
        <v>2045</v>
      </c>
      <c r="E955" s="1280"/>
      <c r="F955" s="1280"/>
      <c r="G955" s="3"/>
    </row>
    <row r="956" spans="1:9" ht="12.75" customHeight="1">
      <c r="A956" s="176"/>
      <c r="B956" s="520" t="s">
        <v>2631</v>
      </c>
      <c r="C956" s="386"/>
      <c r="D956" s="1275" t="s">
        <v>2069</v>
      </c>
      <c r="E956" s="1275"/>
      <c r="F956" s="1275"/>
      <c r="G956" s="3"/>
      <c r="I956" s="436" t="s">
        <v>2235</v>
      </c>
    </row>
    <row r="957" spans="1:9" ht="12.75" customHeight="1">
      <c r="A957" s="386"/>
      <c r="B957" s="386"/>
      <c r="C957" s="386"/>
      <c r="D957" s="3"/>
      <c r="E957" s="3"/>
      <c r="F957" s="3"/>
      <c r="G957" s="3"/>
    </row>
    <row r="958" spans="1:9" ht="12.75" customHeight="1">
      <c r="A958" s="386"/>
      <c r="B958" s="386"/>
      <c r="C958" s="386"/>
      <c r="D958" s="1280" t="s">
        <v>2046</v>
      </c>
      <c r="E958" s="1280"/>
      <c r="F958" s="1280"/>
      <c r="G958"/>
    </row>
    <row r="959" spans="1:9" ht="12.75" customHeight="1">
      <c r="A959" s="176"/>
      <c r="B959" s="520" t="s">
        <v>2631</v>
      </c>
      <c r="C959" s="386"/>
      <c r="D959" s="1264" t="s">
        <v>2467</v>
      </c>
      <c r="E959" s="1264"/>
      <c r="F959" s="1264"/>
      <c r="G959"/>
      <c r="I959" s="436" t="s">
        <v>2235</v>
      </c>
    </row>
    <row r="960" spans="1:9" ht="12.75" customHeight="1">
      <c r="A960" s="176"/>
      <c r="B960" s="176"/>
      <c r="C960" s="386"/>
      <c r="D960" s="1264"/>
      <c r="E960" s="1264"/>
      <c r="F960" s="1264"/>
      <c r="G960"/>
    </row>
    <row r="961" spans="1:9" ht="12.75" customHeight="1">
      <c r="A961" s="176"/>
      <c r="B961" s="176"/>
      <c r="C961" s="386"/>
      <c r="D961" s="1264"/>
      <c r="E961" s="1264"/>
      <c r="F961" s="1264"/>
      <c r="G961"/>
    </row>
    <row r="962" spans="1:9" ht="12.75" customHeight="1">
      <c r="A962" s="176"/>
      <c r="B962" s="176"/>
      <c r="C962" s="386"/>
      <c r="D962" s="1264"/>
      <c r="E962" s="1264"/>
      <c r="F962" s="1264"/>
      <c r="G962"/>
    </row>
    <row r="963" spans="1:9" ht="12.75" customHeight="1">
      <c r="A963" s="176"/>
      <c r="B963" s="176"/>
      <c r="C963" s="386"/>
      <c r="D963" s="1264"/>
      <c r="E963" s="1264"/>
      <c r="F963" s="1264"/>
      <c r="G963"/>
    </row>
    <row r="964" spans="1:9" ht="12.75" customHeight="1">
      <c r="A964" s="176"/>
      <c r="B964" s="176"/>
      <c r="C964" s="386"/>
      <c r="D964" s="1264"/>
      <c r="E964" s="1264"/>
      <c r="F964" s="1264"/>
      <c r="G964"/>
    </row>
    <row r="965" spans="1:9" ht="12.75" customHeight="1">
      <c r="A965" s="176"/>
      <c r="B965" s="176"/>
      <c r="C965" s="386"/>
      <c r="D965" s="1264"/>
      <c r="E965" s="1264"/>
      <c r="F965" s="1264"/>
      <c r="G965"/>
    </row>
    <row r="966" spans="1:9" ht="12.75" customHeight="1">
      <c r="A966" s="176"/>
      <c r="B966" s="176"/>
      <c r="C966" s="386"/>
      <c r="D966" s="1264"/>
      <c r="E966" s="1264"/>
      <c r="F966" s="1264"/>
      <c r="G966"/>
    </row>
    <row r="967" spans="1:9" ht="12.75" customHeight="1">
      <c r="A967" s="176"/>
      <c r="B967" s="176"/>
      <c r="C967" s="386"/>
      <c r="D967" s="1264"/>
      <c r="E967" s="1264"/>
      <c r="F967" s="1264"/>
      <c r="G967"/>
    </row>
    <row r="968" spans="1:9" ht="12.75" customHeight="1">
      <c r="A968" s="176"/>
      <c r="B968" s="176"/>
      <c r="C968" s="386"/>
      <c r="D968" s="1264"/>
      <c r="E968" s="1264"/>
      <c r="F968" s="1264"/>
      <c r="G968"/>
    </row>
    <row r="969" spans="1:9" ht="12.75" customHeight="1">
      <c r="A969" s="176"/>
      <c r="B969" s="176"/>
      <c r="C969" s="386"/>
      <c r="D969" s="1264"/>
      <c r="E969" s="1264"/>
      <c r="F969" s="1264"/>
      <c r="G969"/>
    </row>
    <row r="970" spans="1:9" ht="12.75" customHeight="1">
      <c r="A970" s="176"/>
      <c r="B970" s="176"/>
      <c r="C970" s="386"/>
      <c r="D970" s="1264"/>
      <c r="E970" s="1264"/>
      <c r="F970" s="1264"/>
      <c r="G970"/>
    </row>
    <row r="971" spans="1:9" ht="12.75" customHeight="1">
      <c r="A971" s="176"/>
      <c r="B971" s="176"/>
      <c r="C971" s="386"/>
      <c r="D971" s="1264"/>
      <c r="E971" s="1264"/>
      <c r="F971" s="1264"/>
      <c r="G971"/>
    </row>
    <row r="972" spans="1:9" ht="12.75" customHeight="1">
      <c r="A972" s="176"/>
      <c r="B972" s="176"/>
      <c r="C972" s="386"/>
      <c r="D972" s="1264"/>
      <c r="E972" s="1264"/>
      <c r="F972" s="1264"/>
      <c r="G972"/>
    </row>
    <row r="973" spans="1:9" ht="12.75" customHeight="1">
      <c r="A973" s="176"/>
      <c r="B973" s="176"/>
      <c r="C973" s="386"/>
      <c r="D973" s="1264"/>
      <c r="E973" s="1264"/>
      <c r="F973" s="1264"/>
      <c r="G973" s="3"/>
    </row>
    <row r="974" spans="1:9" ht="12.75" customHeight="1">
      <c r="A974" s="386"/>
      <c r="B974" s="386"/>
      <c r="C974" s="386"/>
      <c r="D974" s="3"/>
      <c r="E974" s="3"/>
      <c r="F974" s="3"/>
      <c r="G974" s="3"/>
    </row>
    <row r="975" spans="1:9" ht="12.75" customHeight="1">
      <c r="A975" s="1309" t="s">
        <v>2047</v>
      </c>
      <c r="B975" s="1309"/>
      <c r="C975" s="1309"/>
      <c r="D975" s="1309"/>
      <c r="E975" s="1309"/>
      <c r="F975" s="1309"/>
      <c r="G975" s="1309"/>
      <c r="H975" s="1071"/>
      <c r="I975" s="1072"/>
    </row>
    <row r="976" spans="1:9" ht="12.75" customHeight="1">
      <c r="A976" s="118"/>
      <c r="B976" s="118"/>
      <c r="C976" s="386"/>
      <c r="D976" s="3"/>
      <c r="E976" s="3"/>
      <c r="F976" s="3"/>
      <c r="G976" s="3"/>
    </row>
    <row r="977" spans="1:9" ht="12.75" customHeight="1">
      <c r="A977" s="386"/>
      <c r="B977" s="386"/>
      <c r="C977" s="1026"/>
      <c r="D977" s="1280" t="s">
        <v>2070</v>
      </c>
      <c r="E977" s="1280"/>
      <c r="F977" s="1280"/>
      <c r="G977" s="3"/>
    </row>
    <row r="978" spans="1:9" ht="12.75" customHeight="1">
      <c r="A978" s="172"/>
      <c r="B978" s="172"/>
      <c r="C978" s="172"/>
      <c r="D978" s="1275" t="s">
        <v>2048</v>
      </c>
      <c r="E978" s="1275"/>
      <c r="F978" s="1275"/>
      <c r="G978" s="3"/>
    </row>
    <row r="979" spans="1:9" ht="12.75" customHeight="1">
      <c r="A979" s="172"/>
      <c r="B979" s="172"/>
      <c r="C979" s="172"/>
      <c r="D979" s="3"/>
      <c r="E979" s="3"/>
      <c r="F979" s="1025"/>
      <c r="G979"/>
    </row>
    <row r="980" spans="1:9" ht="12.75" customHeight="1">
      <c r="A980" s="386"/>
      <c r="B980" s="520" t="s">
        <v>2732</v>
      </c>
      <c r="C980" s="386"/>
      <c r="D980" s="1328" t="s">
        <v>2297</v>
      </c>
      <c r="E980" s="1328"/>
      <c r="F980" s="1328"/>
      <c r="G980"/>
      <c r="I980" s="436" t="s">
        <v>2215</v>
      </c>
    </row>
    <row r="981" spans="1:9" ht="12.75" customHeight="1">
      <c r="A981" s="386"/>
      <c r="B981" s="386"/>
      <c r="C981" s="386"/>
      <c r="D981" s="1328"/>
      <c r="E981" s="1328"/>
      <c r="F981" s="1328"/>
      <c r="G981"/>
    </row>
    <row r="982" spans="1:9" ht="12.75" customHeight="1">
      <c r="A982" s="386"/>
      <c r="B982" s="386"/>
      <c r="C982" s="386"/>
      <c r="D982" s="1082"/>
      <c r="E982" s="1080" t="s">
        <v>2298</v>
      </c>
      <c r="F982" s="1082"/>
      <c r="G982"/>
    </row>
    <row r="983" spans="1:9" ht="12.75" customHeight="1">
      <c r="A983" s="386"/>
      <c r="B983" s="386"/>
      <c r="C983" s="386"/>
      <c r="D983" s="1268" t="s">
        <v>2296</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2631</v>
      </c>
      <c r="C988" s="175"/>
      <c r="D988" s="1264" t="s">
        <v>2049</v>
      </c>
      <c r="E988" s="1264"/>
      <c r="F988" s="1264"/>
      <c r="G988"/>
    </row>
    <row r="989" spans="1:9" ht="12.75" customHeight="1">
      <c r="A989" s="175"/>
      <c r="B989" s="175"/>
      <c r="C989" s="175"/>
      <c r="D989" s="1264"/>
      <c r="E989" s="1264"/>
      <c r="F989" s="1264"/>
      <c r="G989"/>
    </row>
    <row r="990" spans="1:9" ht="12.75" customHeight="1">
      <c r="A990" s="175"/>
      <c r="B990" s="175"/>
      <c r="C990" s="175"/>
      <c r="D990" s="1264"/>
      <c r="E990" s="1264"/>
      <c r="F990" s="1264"/>
      <c r="G990"/>
    </row>
    <row r="991" spans="1:9" ht="12.75" customHeight="1">
      <c r="A991" s="175"/>
      <c r="B991" s="175"/>
      <c r="C991" s="175"/>
      <c r="D991" s="1264"/>
      <c r="E991" s="1264"/>
      <c r="F991" s="1264"/>
      <c r="G991"/>
    </row>
    <row r="992" spans="1:9" ht="12.75" customHeight="1">
      <c r="A992" s="175"/>
      <c r="B992" s="175"/>
      <c r="C992" s="175"/>
      <c r="D992" s="475"/>
      <c r="E992" s="475"/>
      <c r="F992" s="475"/>
      <c r="G992"/>
    </row>
    <row r="993" spans="1:7" ht="12.75" customHeight="1">
      <c r="A993" s="175"/>
      <c r="B993" s="520" t="s">
        <v>2631</v>
      </c>
      <c r="C993" s="175"/>
      <c r="D993" s="1264" t="s">
        <v>2050</v>
      </c>
      <c r="E993" s="1264"/>
      <c r="F993" s="1264"/>
      <c r="G993"/>
    </row>
    <row r="994" spans="1:7" ht="12.75" customHeight="1">
      <c r="A994" s="175"/>
      <c r="B994" s="175"/>
      <c r="C994" s="175"/>
      <c r="D994" s="1264"/>
      <c r="E994" s="1264"/>
      <c r="F994" s="1264"/>
      <c r="G994"/>
    </row>
    <row r="995" spans="1:7" ht="12.75" customHeight="1">
      <c r="A995" s="175"/>
      <c r="B995" s="175"/>
      <c r="C995" s="175"/>
      <c r="D995" s="475"/>
      <c r="E995" s="475"/>
      <c r="F995" s="475"/>
      <c r="G995"/>
    </row>
    <row r="996" spans="1:7" ht="12.75" customHeight="1">
      <c r="A996" s="176"/>
      <c r="B996" s="520" t="s">
        <v>2631</v>
      </c>
      <c r="C996" s="386"/>
      <c r="D996" s="1275" t="s">
        <v>2051</v>
      </c>
      <c r="E996" s="1275"/>
      <c r="F996" s="1275"/>
      <c r="G996"/>
    </row>
    <row r="997" spans="1:7" ht="12.75" customHeight="1">
      <c r="A997" s="386"/>
      <c r="B997" s="386"/>
      <c r="C997" s="386"/>
      <c r="D997" s="3"/>
      <c r="E997" s="3"/>
      <c r="F997" s="3"/>
      <c r="G997"/>
    </row>
    <row r="998" spans="1:7" ht="12.75" customHeight="1">
      <c r="A998" s="176"/>
      <c r="B998" s="520" t="s">
        <v>2631</v>
      </c>
      <c r="C998" s="386"/>
      <c r="D998" s="1275" t="s">
        <v>2052</v>
      </c>
      <c r="E998" s="1275"/>
      <c r="F998" s="1275"/>
      <c r="G998"/>
    </row>
    <row r="999" spans="1:7" ht="12.75" customHeight="1">
      <c r="A999" s="386"/>
      <c r="B999" s="386"/>
      <c r="C999" s="386"/>
      <c r="D999" s="118"/>
      <c r="E999" s="3"/>
      <c r="F999" s="3"/>
      <c r="G999"/>
    </row>
    <row r="1000" spans="1:7" ht="12.75" customHeight="1">
      <c r="A1000" s="176"/>
      <c r="B1000" s="520" t="s">
        <v>2732</v>
      </c>
      <c r="C1000" s="386"/>
      <c r="D1000" s="1275" t="s">
        <v>2053</v>
      </c>
      <c r="E1000" s="1275"/>
      <c r="F1000" s="1275"/>
      <c r="G1000"/>
    </row>
    <row r="1001" spans="1:7" ht="12.75" customHeight="1">
      <c r="A1001" s="386"/>
      <c r="B1001" s="386"/>
      <c r="C1001" s="386"/>
      <c r="D1001" s="118"/>
      <c r="E1001" s="3"/>
      <c r="F1001" s="3"/>
      <c r="G1001"/>
    </row>
    <row r="1002" spans="1:7" ht="12.75" customHeight="1">
      <c r="A1002" s="176"/>
      <c r="B1002" s="520" t="s">
        <v>2732</v>
      </c>
      <c r="C1002" s="386"/>
      <c r="D1002" s="1264" t="s">
        <v>2054</v>
      </c>
      <c r="E1002" s="1264"/>
      <c r="F1002" s="1264"/>
      <c r="G1002"/>
    </row>
    <row r="1003" spans="1:7" ht="12.75" customHeight="1">
      <c r="A1003" s="176"/>
      <c r="B1003" s="176"/>
      <c r="C1003" s="386"/>
      <c r="D1003" s="1264"/>
      <c r="E1003" s="1264"/>
      <c r="F1003" s="1264"/>
      <c r="G1003"/>
    </row>
    <row r="1004" spans="1:7" ht="12.75" customHeight="1">
      <c r="A1004" s="176"/>
      <c r="B1004" s="176"/>
      <c r="C1004" s="386"/>
      <c r="D1004" s="118"/>
      <c r="E1004" s="3"/>
      <c r="F1004" s="3"/>
      <c r="G1004" s="3"/>
    </row>
    <row r="1005" spans="1:7" ht="12.75" customHeight="1">
      <c r="A1005" s="272"/>
      <c r="B1005" s="520" t="s">
        <v>2631</v>
      </c>
      <c r="C1005" s="1037"/>
      <c r="D1005" s="1304" t="s">
        <v>2055</v>
      </c>
      <c r="E1005" s="1304"/>
      <c r="F1005" s="1304"/>
      <c r="G1005" s="1038"/>
    </row>
    <row r="1006" spans="1:7" ht="12.75" customHeight="1">
      <c r="A1006" s="1037"/>
      <c r="B1006" s="1037"/>
      <c r="C1006" s="1037"/>
      <c r="D1006" s="1304"/>
      <c r="E1006" s="1304"/>
      <c r="F1006" s="1304"/>
      <c r="G1006" s="1038"/>
    </row>
    <row r="1007" spans="1:7" ht="12.75" customHeight="1">
      <c r="A1007" s="1037"/>
      <c r="B1007" s="1037"/>
      <c r="C1007" s="1037"/>
      <c r="D1007" s="1021"/>
      <c r="E1007" s="1038"/>
      <c r="F1007" s="1038"/>
      <c r="G1007" s="1038"/>
    </row>
    <row r="1008" spans="1:7" ht="12.75" customHeight="1">
      <c r="A1008" s="272"/>
      <c r="B1008" s="520" t="s">
        <v>2631</v>
      </c>
      <c r="C1008" s="1037"/>
      <c r="D1008" s="1322" t="s">
        <v>2056</v>
      </c>
      <c r="E1008" s="1322"/>
      <c r="F1008" s="1322"/>
      <c r="G1008" s="1038"/>
    </row>
    <row r="1009" spans="1:9" ht="12.75" customHeight="1">
      <c r="A1009" s="1037"/>
      <c r="B1009" s="1037"/>
      <c r="C1009" s="1037"/>
      <c r="D1009" s="1021"/>
      <c r="E1009" s="1038"/>
      <c r="F1009" s="1038"/>
      <c r="G1009" s="1038"/>
    </row>
    <row r="1010" spans="1:9" ht="12.75" customHeight="1">
      <c r="A1010" s="176"/>
      <c r="B1010" s="520" t="s">
        <v>2631</v>
      </c>
      <c r="C1010" s="386"/>
      <c r="D1010" s="1275" t="s">
        <v>2057</v>
      </c>
      <c r="E1010" s="1275"/>
      <c r="F1010" s="1275"/>
      <c r="G1010" s="3"/>
    </row>
    <row r="1011" spans="1:9" ht="12.75" customHeight="1">
      <c r="A1011" s="176"/>
      <c r="B1011" s="176"/>
      <c r="C1011" s="386"/>
      <c r="D1011" s="118"/>
      <c r="E1011" s="3"/>
      <c r="F1011" s="3"/>
      <c r="G1011" s="3"/>
    </row>
    <row r="1012" spans="1:9" ht="12.75" customHeight="1">
      <c r="A1012" s="176"/>
      <c r="B1012" s="520" t="s">
        <v>2631</v>
      </c>
      <c r="C1012" s="386"/>
      <c r="D1012" s="1264" t="s">
        <v>2058</v>
      </c>
      <c r="E1012" s="1264"/>
      <c r="F1012" s="1264"/>
      <c r="G1012" s="3"/>
    </row>
    <row r="1013" spans="1:9" ht="12.75" customHeight="1">
      <c r="A1013" s="176"/>
      <c r="B1013" s="176"/>
      <c r="C1013" s="386"/>
      <c r="D1013" s="1264"/>
      <c r="E1013" s="1264"/>
      <c r="F1013" s="1264"/>
      <c r="G1013" s="3"/>
    </row>
    <row r="1014" spans="1:9" ht="12.75" customHeight="1">
      <c r="A1014" s="386"/>
      <c r="B1014" s="386"/>
      <c r="C1014" s="386"/>
      <c r="D1014" s="3"/>
      <c r="E1014" s="3"/>
      <c r="F1014" s="3"/>
      <c r="G1014" s="3"/>
    </row>
    <row r="1015" spans="1:9" ht="12.75" customHeight="1">
      <c r="A1015" s="1309" t="s">
        <v>2059</v>
      </c>
      <c r="B1015" s="1309"/>
      <c r="C1015" s="1309"/>
      <c r="D1015" s="1309"/>
      <c r="E1015" s="1309"/>
      <c r="F1015" s="1309"/>
      <c r="G1015" s="1309"/>
      <c r="H1015" s="1071"/>
      <c r="I1015" s="1072"/>
    </row>
    <row r="1016" spans="1:9" ht="12.75" customHeight="1">
      <c r="A1016" s="386"/>
      <c r="B1016" s="386"/>
      <c r="C1016" s="386"/>
      <c r="D1016" s="3"/>
      <c r="E1016" s="3"/>
      <c r="F1016" s="3"/>
      <c r="G1016" s="3"/>
    </row>
    <row r="1017" spans="1:9" ht="12.75" customHeight="1">
      <c r="A1017" s="386"/>
      <c r="B1017" s="386"/>
      <c r="C1017" s="386"/>
      <c r="D1017" s="1303" t="s">
        <v>2060</v>
      </c>
      <c r="E1017" s="1303"/>
      <c r="F1017" s="1303"/>
      <c r="G1017" s="3"/>
    </row>
    <row r="1018" spans="1:9" ht="12.75" customHeight="1">
      <c r="A1018" s="386"/>
      <c r="B1018" s="386"/>
      <c r="C1018" s="386"/>
      <c r="D1018" s="1322" t="s">
        <v>2061</v>
      </c>
      <c r="E1018" s="1322"/>
      <c r="F1018" s="1322"/>
      <c r="G1018" s="3"/>
    </row>
    <row r="1019" spans="1:9" ht="12.75" customHeight="1">
      <c r="A1019" s="172"/>
      <c r="B1019" s="172"/>
      <c r="C1019" s="172"/>
      <c r="D1019" s="3"/>
      <c r="E1019" s="3"/>
      <c r="F1019" s="3"/>
      <c r="G1019" s="3"/>
    </row>
    <row r="1020" spans="1:9" ht="12.75" customHeight="1">
      <c r="A1020" s="176"/>
      <c r="B1020" s="176"/>
      <c r="C1020" s="175"/>
      <c r="D1020" s="1303" t="s">
        <v>2075</v>
      </c>
      <c r="E1020" s="1303"/>
      <c r="F1020" s="1303"/>
      <c r="G1020" s="3"/>
      <c r="I1020" s="436" t="s">
        <v>2187</v>
      </c>
    </row>
    <row r="1021" spans="1:9" ht="12.75" customHeight="1">
      <c r="A1021" s="386"/>
      <c r="B1021" s="520" t="s">
        <v>2732</v>
      </c>
      <c r="C1021" s="386"/>
      <c r="D1021" s="1322" t="s">
        <v>1429</v>
      </c>
      <c r="E1021" s="1322"/>
      <c r="F1021" s="1322"/>
      <c r="G1021" s="3"/>
    </row>
    <row r="1022" spans="1:9" ht="12.75" customHeight="1">
      <c r="A1022" s="386"/>
      <c r="B1022" s="176"/>
      <c r="C1022" s="386"/>
      <c r="D1022" s="1322" t="s">
        <v>2062</v>
      </c>
      <c r="E1022" s="1322"/>
      <c r="F1022" s="1322"/>
      <c r="G1022" s="3"/>
    </row>
    <row r="1023" spans="1:9" ht="12.75" customHeight="1">
      <c r="A1023" s="386"/>
      <c r="B1023" s="386"/>
      <c r="C1023" s="386"/>
      <c r="D1023" s="1322"/>
      <c r="E1023" s="1322"/>
      <c r="F1023" s="1322"/>
      <c r="G1023" s="3"/>
    </row>
    <row r="1024" spans="1:9" ht="12.75" customHeight="1">
      <c r="A1024" s="1309" t="s">
        <v>2071</v>
      </c>
      <c r="B1024" s="1309"/>
      <c r="C1024" s="1309"/>
      <c r="D1024" s="1309"/>
      <c r="E1024" s="1309"/>
      <c r="F1024" s="1309"/>
      <c r="G1024" s="1309"/>
      <c r="H1024" s="1071"/>
      <c r="I1024" s="1072"/>
    </row>
    <row r="1025" spans="1:9" ht="12.75" customHeight="1">
      <c r="A1025" s="118"/>
      <c r="B1025" s="118"/>
      <c r="C1025" s="386"/>
      <c r="D1025" s="3"/>
      <c r="E1025" s="3"/>
      <c r="F1025" s="3"/>
      <c r="G1025" s="3"/>
    </row>
    <row r="1026" spans="1:9" ht="12.75" hidden="1" customHeight="1">
      <c r="A1026" s="118"/>
      <c r="B1026" s="434"/>
      <c r="D1026" s="1311" t="s">
        <v>1430</v>
      </c>
      <c r="E1026" s="1311"/>
      <c r="F1026" s="1311"/>
      <c r="G1026" s="3"/>
    </row>
    <row r="1027" spans="1:9" ht="12.75" hidden="1" customHeight="1">
      <c r="A1027" s="118"/>
      <c r="B1027" s="520" t="s">
        <v>309</v>
      </c>
      <c r="D1027" s="1313" t="s">
        <v>1429</v>
      </c>
      <c r="E1027" s="1313"/>
      <c r="F1027" s="1313"/>
      <c r="G1027" s="3"/>
    </row>
    <row r="1028" spans="1:9" ht="12.75" hidden="1" customHeight="1">
      <c r="A1028" s="118"/>
      <c r="B1028" s="434"/>
      <c r="D1028" s="1313" t="s">
        <v>2072</v>
      </c>
      <c r="E1028" s="1313"/>
      <c r="F1028" s="1313"/>
      <c r="G1028" s="3"/>
    </row>
    <row r="1029" spans="1:9" ht="12.75" hidden="1" customHeight="1">
      <c r="A1029" s="118"/>
      <c r="B1029" s="434"/>
      <c r="D1029" s="479"/>
      <c r="E1029" s="479"/>
      <c r="F1029" s="479"/>
      <c r="G1029" s="3"/>
    </row>
    <row r="1030" spans="1:9" ht="12.75" customHeight="1">
      <c r="A1030" s="118"/>
      <c r="B1030" s="118"/>
      <c r="C1030" s="386"/>
      <c r="D1030" s="1323" t="s">
        <v>1132</v>
      </c>
      <c r="E1030" s="1323"/>
      <c r="F1030" s="1323"/>
      <c r="G1030" s="3"/>
      <c r="I1030" s="436" t="s">
        <v>2216</v>
      </c>
    </row>
    <row r="1031" spans="1:9" ht="12.75" customHeight="1">
      <c r="A1031" s="346"/>
      <c r="B1031" s="346"/>
      <c r="C1031" s="346"/>
      <c r="D1031" s="1307" t="s">
        <v>1149</v>
      </c>
      <c r="E1031" s="1307"/>
      <c r="F1031" s="1307"/>
      <c r="G1031" s="98"/>
    </row>
    <row r="1032" spans="1:9" ht="12.75" customHeight="1">
      <c r="A1032" s="176"/>
      <c r="B1032" s="520" t="s">
        <v>2631</v>
      </c>
      <c r="C1032" s="386"/>
      <c r="D1032" s="1307" t="s">
        <v>1026</v>
      </c>
      <c r="E1032" s="1307"/>
      <c r="F1032" s="1307"/>
      <c r="G1032" s="3"/>
    </row>
    <row r="1033" spans="1:9" ht="12.75" customHeight="1">
      <c r="A1033" s="386"/>
      <c r="B1033" s="386"/>
      <c r="C1033" s="386"/>
      <c r="D1033" s="1080" t="s">
        <v>2299</v>
      </c>
      <c r="E1033" s="96"/>
      <c r="F1033" s="96"/>
      <c r="G1033" s="3"/>
    </row>
    <row r="1034" spans="1:9">
      <c r="A1034" s="434"/>
      <c r="B1034" s="434"/>
      <c r="C1034" s="434"/>
    </row>
    <row r="1035" spans="1:9">
      <c r="A1035" s="1309" t="s">
        <v>2092</v>
      </c>
      <c r="B1035" s="1309"/>
      <c r="C1035" s="1309"/>
      <c r="D1035" s="1309"/>
      <c r="E1035" s="1309"/>
      <c r="F1035" s="1309"/>
      <c r="G1035" s="1309"/>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2732</v>
      </c>
      <c r="C1040" s="434"/>
      <c r="D1040" s="1325" t="s">
        <v>2076</v>
      </c>
      <c r="E1040" s="1325"/>
      <c r="F1040" s="1325"/>
      <c r="I1040" s="436" t="s">
        <v>2188</v>
      </c>
    </row>
    <row r="1041" spans="1:9">
      <c r="A1041" s="434"/>
      <c r="B1041" s="434"/>
      <c r="C1041" s="434"/>
      <c r="D1041" s="1325"/>
      <c r="E1041" s="1325"/>
      <c r="F1041" s="1325"/>
    </row>
    <row r="1042" spans="1:9">
      <c r="A1042" s="434"/>
      <c r="B1042" s="434"/>
      <c r="C1042" s="434"/>
      <c r="D1042" s="1325"/>
      <c r="E1042" s="1325"/>
      <c r="F1042" s="1325"/>
    </row>
    <row r="1043" spans="1:9">
      <c r="A1043" s="434"/>
      <c r="B1043" s="434"/>
      <c r="C1043" s="434"/>
      <c r="D1043" s="1325"/>
      <c r="E1043" s="1325"/>
      <c r="F1043" s="1325"/>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2631</v>
      </c>
      <c r="C1048" s="434"/>
      <c r="D1048" s="434" t="s">
        <v>2074</v>
      </c>
      <c r="I1048" s="436" t="s">
        <v>2189</v>
      </c>
    </row>
    <row r="1049" spans="1:9">
      <c r="A1049" s="434"/>
      <c r="B1049" s="434"/>
      <c r="C1049" s="434"/>
    </row>
    <row r="1050" spans="1:9">
      <c r="A1050" s="434"/>
      <c r="B1050" s="520" t="s">
        <v>2631</v>
      </c>
      <c r="C1050" s="434"/>
      <c r="D1050" s="1325" t="s">
        <v>2080</v>
      </c>
      <c r="E1050" s="1325"/>
      <c r="F1050" s="1325"/>
      <c r="I1050" s="436" t="s">
        <v>2190</v>
      </c>
    </row>
    <row r="1051" spans="1:9">
      <c r="A1051" s="434"/>
      <c r="B1051" s="434"/>
      <c r="C1051" s="434"/>
      <c r="D1051" s="1325"/>
      <c r="E1051" s="1325"/>
      <c r="F1051" s="1325"/>
    </row>
    <row r="1052" spans="1:9">
      <c r="A1052" s="434"/>
      <c r="B1052" s="434"/>
      <c r="C1052" s="434"/>
      <c r="D1052" s="1325"/>
      <c r="E1052" s="1325"/>
      <c r="F1052" s="1325"/>
    </row>
    <row r="1053" spans="1:9">
      <c r="A1053" s="434"/>
      <c r="B1053" s="434"/>
      <c r="C1053" s="434"/>
      <c r="D1053" s="1325"/>
      <c r="E1053" s="1325"/>
      <c r="F1053" s="1325"/>
    </row>
    <row r="1054" spans="1:9">
      <c r="A1054" s="434"/>
      <c r="B1054" s="434"/>
      <c r="C1054" s="434"/>
      <c r="D1054" s="1325"/>
      <c r="E1054" s="1325"/>
      <c r="F1054" s="1325"/>
    </row>
    <row r="1055" spans="1:9">
      <c r="A1055" s="434"/>
      <c r="B1055" s="434"/>
      <c r="C1055" s="434"/>
    </row>
    <row r="1056" spans="1:9">
      <c r="A1056" s="1309" t="s">
        <v>2081</v>
      </c>
      <c r="B1056" s="1309"/>
      <c r="C1056" s="1309"/>
      <c r="D1056" s="1309"/>
      <c r="E1056" s="1309"/>
      <c r="F1056" s="1309"/>
      <c r="G1056" s="1309"/>
      <c r="H1056" s="1071"/>
      <c r="I1056" s="1072"/>
    </row>
    <row r="1057" spans="1:9">
      <c r="A1057" s="434"/>
      <c r="B1057" s="434"/>
      <c r="C1057" s="434"/>
    </row>
    <row r="1058" spans="1:9">
      <c r="A1058" s="434"/>
      <c r="B1058" s="434"/>
      <c r="C1058" s="434"/>
    </row>
    <row r="1059" spans="1:9">
      <c r="A1059" s="434"/>
      <c r="B1059" s="520" t="s">
        <v>2732</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1106</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2631</v>
      </c>
      <c r="C1065" s="434"/>
      <c r="D1065" s="119" t="s">
        <v>2090</v>
      </c>
      <c r="I1065" s="436" t="s">
        <v>2193</v>
      </c>
    </row>
    <row r="1066" spans="1:9">
      <c r="A1066" s="434"/>
      <c r="B1066" s="434"/>
      <c r="C1066" s="434"/>
      <c r="D1066" s="1264" t="s">
        <v>2091</v>
      </c>
      <c r="E1066" s="1264"/>
      <c r="F1066" s="1264"/>
    </row>
    <row r="1067" spans="1:9">
      <c r="A1067" s="434"/>
      <c r="B1067" s="434"/>
      <c r="C1067" s="434"/>
      <c r="D1067" s="1264"/>
      <c r="E1067" s="1264"/>
      <c r="F1067" s="1264"/>
    </row>
    <row r="1068" spans="1:9">
      <c r="A1068" s="434"/>
      <c r="B1068" s="434"/>
      <c r="C1068" s="434"/>
      <c r="D1068" s="1264"/>
      <c r="E1068" s="1264"/>
      <c r="F1068" s="1264"/>
    </row>
    <row r="1069" spans="1:9">
      <c r="A1069" s="434"/>
      <c r="B1069" s="434"/>
      <c r="C1069" s="434"/>
      <c r="D1069" s="1264"/>
      <c r="E1069" s="1264"/>
      <c r="F1069" s="1264"/>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2631</v>
      </c>
      <c r="C1073" s="434"/>
      <c r="D1073" s="1324" t="s">
        <v>2083</v>
      </c>
      <c r="E1073" s="1324"/>
      <c r="F1073" s="1324"/>
    </row>
    <row r="1074" spans="1:9">
      <c r="A1074" s="434"/>
      <c r="B1074" s="434"/>
      <c r="C1074" s="434"/>
      <c r="D1074" s="1324"/>
      <c r="E1074" s="1324"/>
      <c r="F1074" s="1324"/>
    </row>
    <row r="1075" spans="1:9">
      <c r="A1075" s="434"/>
      <c r="B1075" s="434"/>
      <c r="C1075" s="434"/>
      <c r="D1075" s="1324"/>
      <c r="E1075" s="1324"/>
      <c r="F1075" s="1324"/>
    </row>
    <row r="1076" spans="1:9">
      <c r="A1076" s="434"/>
      <c r="B1076" s="434"/>
      <c r="C1076" s="434"/>
      <c r="D1076" s="1324"/>
      <c r="E1076" s="1324"/>
      <c r="F1076" s="1324"/>
    </row>
    <row r="1077" spans="1:9">
      <c r="A1077" s="434"/>
      <c r="B1077" s="434"/>
      <c r="C1077" s="434"/>
      <c r="D1077" s="1324"/>
      <c r="E1077" s="1324"/>
      <c r="F1077" s="1324"/>
    </row>
    <row r="1078" spans="1:9">
      <c r="A1078" s="434"/>
      <c r="B1078" s="434"/>
      <c r="C1078" s="434"/>
      <c r="D1078" s="562" t="s">
        <v>2088</v>
      </c>
    </row>
    <row r="1079" spans="1:9">
      <c r="A1079" s="434"/>
      <c r="B1079" s="434"/>
      <c r="C1079" s="434"/>
    </row>
    <row r="1080" spans="1:9">
      <c r="A1080" s="1309" t="s">
        <v>2093</v>
      </c>
      <c r="B1080" s="1309"/>
      <c r="C1080" s="1309"/>
      <c r="D1080" s="1309"/>
      <c r="E1080" s="1309"/>
      <c r="F1080" s="1309"/>
      <c r="G1080" s="1309"/>
      <c r="H1080" s="1071"/>
      <c r="I1080" s="1072"/>
    </row>
    <row r="1081" spans="1:9">
      <c r="A1081" s="434"/>
      <c r="B1081" s="434"/>
      <c r="C1081" s="434"/>
    </row>
    <row r="1082" spans="1:9">
      <c r="A1082" s="434"/>
      <c r="B1082" s="434"/>
      <c r="C1082" s="434"/>
    </row>
    <row r="1083" spans="1:9" ht="12.75" customHeight="1">
      <c r="A1083" s="434"/>
      <c r="B1083" s="520" t="s">
        <v>2631</v>
      </c>
      <c r="C1083" s="434"/>
      <c r="D1083" s="1326" t="s">
        <v>2311</v>
      </c>
      <c r="E1083" s="1326"/>
      <c r="F1083" s="1326"/>
      <c r="I1083" s="436" t="s">
        <v>2195</v>
      </c>
    </row>
    <row r="1084" spans="1:9">
      <c r="A1084" s="434"/>
      <c r="B1084" s="434"/>
      <c r="C1084" s="434"/>
      <c r="D1084" s="1326"/>
      <c r="E1084" s="1326"/>
      <c r="F1084" s="1326"/>
    </row>
    <row r="1085" spans="1:9">
      <c r="A1085" s="434"/>
      <c r="B1085" s="434"/>
      <c r="C1085" s="434"/>
      <c r="D1085" s="1327" t="s">
        <v>2616</v>
      </c>
      <c r="E1085" s="1264"/>
      <c r="F1085" s="1264"/>
    </row>
    <row r="1086" spans="1:9">
      <c r="A1086" s="434"/>
      <c r="B1086" s="434"/>
      <c r="C1086" s="434"/>
      <c r="D1086" s="562"/>
    </row>
    <row r="1087" spans="1:9">
      <c r="A1087" s="434"/>
      <c r="B1087" s="520" t="s">
        <v>2631</v>
      </c>
      <c r="C1087" s="434"/>
      <c r="D1087" s="1324" t="s">
        <v>2094</v>
      </c>
      <c r="E1087" s="1324"/>
      <c r="F1087" s="1324"/>
      <c r="I1087" s="436" t="s">
        <v>2196</v>
      </c>
    </row>
    <row r="1088" spans="1:9">
      <c r="A1088" s="434"/>
      <c r="B1088" s="434"/>
      <c r="C1088" s="434"/>
      <c r="D1088" s="1324"/>
      <c r="E1088" s="1324"/>
      <c r="F1088" s="1324"/>
    </row>
    <row r="1089" spans="1:9">
      <c r="A1089" s="434"/>
      <c r="B1089" s="434"/>
      <c r="C1089" s="434"/>
      <c r="D1089" s="562"/>
    </row>
    <row r="1090" spans="1:9">
      <c r="A1090" s="434"/>
      <c r="B1090" s="520" t="s">
        <v>1106</v>
      </c>
      <c r="C1090" s="434"/>
      <c r="D1090" s="1324" t="s">
        <v>2240</v>
      </c>
      <c r="E1090" s="1324"/>
      <c r="F1090" s="1324"/>
      <c r="I1090" s="436" t="s">
        <v>2238</v>
      </c>
    </row>
    <row r="1091" spans="1:9">
      <c r="A1091" s="434"/>
      <c r="B1091" s="434"/>
      <c r="C1091" s="434"/>
      <c r="D1091" s="1324"/>
      <c r="E1091" s="1324"/>
      <c r="F1091" s="1324"/>
    </row>
    <row r="1092" spans="1:9">
      <c r="A1092" s="434"/>
      <c r="B1092" s="434"/>
      <c r="C1092" s="434"/>
      <c r="D1092" s="1324"/>
      <c r="E1092" s="1324"/>
      <c r="F1092" s="1324"/>
    </row>
    <row r="1093" spans="1:9">
      <c r="A1093" s="434"/>
      <c r="B1093" s="434"/>
      <c r="C1093" s="434"/>
      <c r="D1093" s="1324"/>
      <c r="E1093" s="1324"/>
      <c r="F1093" s="1324"/>
    </row>
    <row r="1094" spans="1:9">
      <c r="A1094" s="434"/>
      <c r="B1094" s="434"/>
      <c r="C1094" s="434"/>
      <c r="D1094" s="1324"/>
      <c r="E1094" s="1324"/>
      <c r="F1094" s="1324"/>
    </row>
    <row r="1095" spans="1:9">
      <c r="A1095" s="434"/>
      <c r="B1095" s="434"/>
      <c r="C1095" s="434"/>
      <c r="D1095" s="1324"/>
      <c r="E1095" s="1324"/>
      <c r="F1095" s="1324"/>
    </row>
    <row r="1096" spans="1:9">
      <c r="A1096" s="434"/>
      <c r="B1096" s="434"/>
      <c r="C1096" s="434"/>
      <c r="D1096" s="562" t="s">
        <v>2239</v>
      </c>
      <c r="I1096" s="434"/>
    </row>
    <row r="1097" spans="1:9">
      <c r="A1097" s="434"/>
      <c r="B1097" s="520" t="s">
        <v>2631</v>
      </c>
      <c r="C1097" s="434"/>
      <c r="D1097" s="1324" t="s">
        <v>2095</v>
      </c>
      <c r="E1097" s="1324"/>
      <c r="F1097" s="1324"/>
      <c r="I1097" s="436" t="s">
        <v>2197</v>
      </c>
    </row>
    <row r="1098" spans="1:9">
      <c r="A1098" s="434"/>
      <c r="B1098" s="434"/>
      <c r="C1098" s="434"/>
      <c r="D1098" s="1324"/>
      <c r="E1098" s="1324"/>
      <c r="F1098" s="1324"/>
    </row>
    <row r="1099" spans="1:9">
      <c r="A1099" s="434"/>
      <c r="B1099" s="434"/>
      <c r="C1099" s="434"/>
      <c r="D1099" s="1324"/>
      <c r="E1099" s="1324"/>
      <c r="F1099" s="1324"/>
    </row>
    <row r="1100" spans="1:9">
      <c r="A1100" s="434"/>
      <c r="B1100" s="434"/>
      <c r="C1100" s="434"/>
      <c r="D1100" s="562"/>
    </row>
    <row r="1101" spans="1:9">
      <c r="A1101" s="434"/>
      <c r="B1101" s="520" t="s">
        <v>2732</v>
      </c>
      <c r="C1101" s="434"/>
      <c r="D1101" s="1268" t="s">
        <v>2241</v>
      </c>
      <c r="E1101" s="1268"/>
      <c r="F1101" s="1268"/>
      <c r="I1101" s="436" t="s">
        <v>2198</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2631</v>
      </c>
      <c r="C1105" s="434"/>
      <c r="D1105" s="1264" t="s">
        <v>2243</v>
      </c>
      <c r="E1105" s="1264"/>
      <c r="F1105" s="1264"/>
      <c r="I1105" s="436" t="s">
        <v>2242</v>
      </c>
    </row>
    <row r="1106" spans="1:9">
      <c r="A1106" s="434"/>
      <c r="B1106" s="434"/>
      <c r="C1106" s="434"/>
      <c r="D1106" s="1264"/>
      <c r="E1106" s="1264"/>
      <c r="F1106" s="1264"/>
    </row>
    <row r="1107" spans="1:9">
      <c r="A1107" s="434"/>
      <c r="B1107" s="434"/>
      <c r="C1107" s="434"/>
      <c r="D1107" s="1264"/>
      <c r="E1107" s="1264"/>
      <c r="F1107" s="1264"/>
    </row>
    <row r="1108" spans="1:9">
      <c r="A1108" s="434"/>
      <c r="B1108" s="434"/>
      <c r="C1108" s="434"/>
      <c r="D1108" s="1264"/>
      <c r="E1108" s="1264"/>
      <c r="F1108" s="1264"/>
    </row>
    <row r="1109" spans="1:9">
      <c r="A1109" s="434"/>
      <c r="B1109" s="434"/>
      <c r="C1109" s="434"/>
      <c r="D1109" s="1017"/>
      <c r="E1109" s="1017"/>
      <c r="F1109" s="1017"/>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90"/>
      <c r="H1523" s="1290"/>
      <c r="I1523" s="129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383" zoomScale="85" zoomScaleNormal="85" zoomScaleSheetLayoutView="80" workbookViewId="0">
      <selection activeCell="Q394" sqref="Q394"/>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4" t="s">
        <v>101</v>
      </c>
      <c r="B8" s="1594"/>
      <c r="C8" s="1594"/>
      <c r="D8" s="1594"/>
      <c r="E8" s="1594"/>
      <c r="F8" s="1594"/>
      <c r="G8" s="1594"/>
      <c r="H8" s="1594"/>
      <c r="I8" s="1594"/>
      <c r="J8" s="1594"/>
      <c r="K8" s="1594"/>
      <c r="L8" s="1594"/>
      <c r="M8" s="1594"/>
      <c r="N8" s="1594"/>
      <c r="O8" s="1594"/>
      <c r="P8" s="1594"/>
      <c r="Q8" s="1594"/>
      <c r="R8" s="1594"/>
      <c r="S8" s="1594"/>
      <c r="T8" s="1594"/>
      <c r="U8" s="1594"/>
      <c r="V8" s="1594"/>
      <c r="W8" s="1594"/>
      <c r="X8" s="1594"/>
      <c r="Y8" s="1594"/>
      <c r="Z8" s="1594"/>
      <c r="AA8" s="1594"/>
      <c r="AB8" s="1594"/>
      <c r="AC8" s="1594"/>
      <c r="AD8" s="1594"/>
      <c r="AE8" s="1594"/>
      <c r="AF8" s="1594"/>
      <c r="AG8" s="1594"/>
      <c r="AH8" s="1594"/>
      <c r="AI8" s="1594"/>
      <c r="AJ8" s="1594"/>
      <c r="AK8" s="1594"/>
      <c r="AL8" s="1594"/>
      <c r="AM8" s="935"/>
      <c r="AN8" s="935"/>
      <c r="AO8" s="935"/>
      <c r="AP8" s="935"/>
      <c r="AQ8" s="935"/>
      <c r="AR8" s="935"/>
      <c r="AS8" s="935"/>
      <c r="AT8" s="935"/>
      <c r="AU8" s="935"/>
      <c r="AV8" s="935"/>
      <c r="AW8" s="935"/>
      <c r="AX8" s="935"/>
      <c r="AY8" s="935"/>
    </row>
    <row r="9" spans="1:51" ht="12.95" customHeight="1">
      <c r="A9" s="1300" t="s">
        <v>2474</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2.95" customHeight="1">
      <c r="A10" s="1300" t="s">
        <v>2607</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2.95" customHeight="1">
      <c r="A11" s="1300" t="s">
        <v>1838</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2.95" customHeight="1">
      <c r="A12" s="1775" t="s">
        <v>2623</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2.95" customHeight="1">
      <c r="A13" s="1262" t="s">
        <v>2475</v>
      </c>
      <c r="B13" s="1262"/>
      <c r="C13" s="1262"/>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1262"/>
      <c r="AM13" s="936"/>
      <c r="AN13" s="936"/>
      <c r="AO13" s="936"/>
      <c r="AP13" s="936"/>
      <c r="AQ13" s="936"/>
      <c r="AR13" s="936"/>
      <c r="AS13" s="936"/>
      <c r="AT13" s="936"/>
      <c r="AU13" s="936"/>
      <c r="AV13" s="936"/>
      <c r="AW13" s="936"/>
      <c r="AX13" s="936"/>
      <c r="AY13" s="936"/>
    </row>
    <row r="14" spans="1:51" ht="12.95" customHeight="1" thickBot="1">
      <c r="A14" s="1263"/>
      <c r="B14" s="1263"/>
      <c r="C14" s="1263"/>
      <c r="D14" s="1263"/>
      <c r="E14" s="1263"/>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126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761" t="s">
        <v>2719</v>
      </c>
      <c r="I16" s="1754"/>
      <c r="J16" s="1754"/>
      <c r="K16" s="1754"/>
      <c r="L16" s="1754"/>
      <c r="M16" s="1754"/>
      <c r="N16" s="1754"/>
      <c r="O16" s="1754"/>
      <c r="P16" s="1754"/>
      <c r="Q16" s="1754"/>
      <c r="R16" s="1754"/>
      <c r="S16" s="1754"/>
      <c r="T16" s="1754"/>
      <c r="U16" s="1754"/>
      <c r="V16" s="1754"/>
      <c r="W16" s="1754"/>
      <c r="X16" s="1754"/>
      <c r="Y16" s="1754"/>
      <c r="Z16" s="1754"/>
      <c r="AA16" s="1754"/>
      <c r="AB16" s="1754"/>
      <c r="AC16" s="1754"/>
      <c r="AD16" s="1754"/>
      <c r="AE16" s="1754"/>
      <c r="AF16" s="1754"/>
      <c r="AG16" s="1754"/>
      <c r="AH16" s="1754"/>
      <c r="AI16" s="1754"/>
      <c r="AJ16" s="1754"/>
    </row>
    <row r="17" spans="1:52" ht="12.95" customHeight="1"/>
    <row r="18" spans="1:52" ht="12.95" customHeight="1">
      <c r="A18" s="57" t="s">
        <v>102</v>
      </c>
      <c r="C18" s="4"/>
      <c r="D18" s="4"/>
      <c r="E18" s="4"/>
      <c r="F18" s="4"/>
      <c r="G18" s="4"/>
      <c r="H18" s="1601" t="s">
        <v>2716</v>
      </c>
      <c r="I18" s="1651"/>
      <c r="J18" s="1651"/>
      <c r="K18" s="1651"/>
      <c r="L18" s="1651"/>
      <c r="M18" s="1651"/>
      <c r="N18" s="1651"/>
      <c r="O18" s="1651"/>
      <c r="P18" s="1651"/>
      <c r="Q18" s="1651"/>
      <c r="R18" s="1651"/>
      <c r="S18" s="1651"/>
      <c r="T18" s="1651"/>
      <c r="U18" s="1651"/>
      <c r="V18" s="1651"/>
      <c r="W18" s="1651"/>
      <c r="X18" s="1651"/>
      <c r="Y18" s="1651"/>
      <c r="Z18" s="1651"/>
      <c r="AA18" s="1651"/>
      <c r="AB18" s="1651"/>
      <c r="AC18" s="1651"/>
      <c r="AD18" s="1651"/>
      <c r="AE18" s="1651"/>
      <c r="AF18" s="1651"/>
      <c r="AG18" s="1651"/>
      <c r="AH18" s="1651"/>
      <c r="AI18" s="1651"/>
      <c r="AJ18" s="1651"/>
    </row>
    <row r="19" spans="1:52" ht="12.95" customHeight="1"/>
    <row r="20" spans="1:52" ht="12.95" customHeight="1">
      <c r="A20" s="1771" t="s">
        <v>901</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2.95" customHeight="1">
      <c r="A21" s="1762" t="s">
        <v>1066</v>
      </c>
      <c r="B21" s="1762"/>
      <c r="C21" s="1762"/>
      <c r="D21" s="1762"/>
      <c r="E21" s="1762"/>
      <c r="F21" s="1762"/>
      <c r="G21" s="1762"/>
      <c r="H21" s="1762"/>
      <c r="I21" s="1762"/>
      <c r="J21" s="1762"/>
      <c r="K21" s="1762"/>
      <c r="L21" s="1762"/>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60">
        <f>'Basis &amp; Credits'!AB56</f>
        <v>1756089.9</v>
      </c>
      <c r="N26" s="1760"/>
      <c r="O26" s="1760"/>
      <c r="P26" s="1760"/>
      <c r="Q26" s="1760"/>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4">
        <f>'Basis &amp; Credits'!AB77</f>
        <v>0</v>
      </c>
      <c r="N27" s="1394"/>
      <c r="O27" s="1394"/>
      <c r="P27" s="1394"/>
      <c r="Q27" s="1394"/>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55" t="s">
        <v>678</v>
      </c>
      <c r="P33" s="1355"/>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9">
        <v>29</v>
      </c>
      <c r="H122" s="1769"/>
      <c r="I122" s="3" t="s">
        <v>183</v>
      </c>
      <c r="L122" s="1769" t="s">
        <v>2734</v>
      </c>
      <c r="M122" s="1769"/>
      <c r="N122" s="1769"/>
      <c r="O122" s="1768" t="s">
        <v>2735</v>
      </c>
      <c r="P122" s="1768"/>
      <c r="Q122" s="1768"/>
      <c r="R122" s="176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3" t="s">
        <v>2726</v>
      </c>
      <c r="D124" s="1823"/>
      <c r="E124" s="1823"/>
      <c r="F124" s="1823"/>
      <c r="G124" s="1823"/>
      <c r="H124" s="1823"/>
      <c r="I124" s="1823"/>
      <c r="J124" s="1823"/>
      <c r="K124" s="1823"/>
      <c r="L124" s="216" t="s">
        <v>2736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69"/>
      <c r="Z126" s="1769"/>
      <c r="AA126" s="1769"/>
      <c r="AB126" s="1769"/>
      <c r="AC126" s="1769"/>
      <c r="AD126" s="1769"/>
      <c r="AE126" s="1769"/>
      <c r="AF126" s="1769"/>
      <c r="AG126" s="1769"/>
      <c r="AH126" s="1769"/>
      <c r="AI126" s="1769"/>
      <c r="AJ126" s="1769"/>
      <c r="AK126" s="1769"/>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9" t="s">
        <v>2663</v>
      </c>
      <c r="Z129" s="1769"/>
      <c r="AA129" s="1769"/>
      <c r="AB129" s="1769"/>
      <c r="AC129" s="1769"/>
      <c r="AD129" s="1769"/>
      <c r="AE129" s="1769"/>
      <c r="AF129" s="1769"/>
      <c r="AG129" s="1769"/>
      <c r="AH129" s="1769"/>
      <c r="AI129" s="1769"/>
      <c r="AJ129" s="1769"/>
      <c r="AK129" s="1769"/>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9" t="s">
        <v>2733</v>
      </c>
      <c r="Z132" s="1769"/>
      <c r="AA132" s="1769"/>
      <c r="AB132" s="1769"/>
      <c r="AC132" s="1769"/>
      <c r="AD132" s="1769"/>
      <c r="AE132" s="1769"/>
      <c r="AF132" s="1769"/>
      <c r="AG132" s="1769"/>
      <c r="AH132" s="1769"/>
      <c r="AI132" s="1769"/>
      <c r="AJ132" s="1769"/>
      <c r="AK132" s="1769"/>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601" t="s">
        <v>2627</v>
      </c>
      <c r="P153" s="1651"/>
      <c r="Q153" s="1651"/>
      <c r="R153" s="1651"/>
      <c r="S153" s="1651"/>
      <c r="T153" s="1651"/>
      <c r="U153" s="1651"/>
      <c r="V153" s="1651"/>
      <c r="W153" s="1651"/>
      <c r="X153" s="1651"/>
      <c r="Y153" s="1651"/>
      <c r="Z153" s="1651"/>
      <c r="AA153" s="1651"/>
      <c r="AB153" s="1651"/>
      <c r="AC153" s="1651"/>
      <c r="AD153" s="1651"/>
      <c r="AE153" s="1651"/>
      <c r="AF153" s="1651"/>
      <c r="AG153" s="1651"/>
      <c r="AH153" s="1651"/>
    </row>
    <row r="154" spans="1:72" ht="12.95" customHeight="1">
      <c r="D154" s="325" t="s">
        <v>443</v>
      </c>
      <c r="O154" s="1630" t="s">
        <v>2625</v>
      </c>
      <c r="P154" s="1352"/>
      <c r="Q154" s="1352"/>
      <c r="R154" s="1352"/>
      <c r="S154" s="1352"/>
      <c r="T154" s="1352"/>
      <c r="U154" s="1352"/>
      <c r="V154" s="1352"/>
      <c r="W154" s="1352"/>
      <c r="X154" s="1352"/>
      <c r="Y154" s="1352"/>
      <c r="Z154" s="1352"/>
      <c r="AA154" s="1352"/>
      <c r="AB154" s="1352"/>
      <c r="AC154" s="1352"/>
      <c r="AD154" s="1352"/>
      <c r="AE154" s="1352"/>
      <c r="AF154" s="1352"/>
      <c r="AG154" s="1352"/>
      <c r="AH154" s="1352"/>
    </row>
    <row r="155" spans="1:72" ht="12.95" customHeight="1">
      <c r="D155" s="8" t="s">
        <v>445</v>
      </c>
      <c r="F155" s="8"/>
      <c r="G155" s="8"/>
      <c r="H155" s="8"/>
      <c r="I155" s="8"/>
      <c r="J155" s="8"/>
      <c r="K155" s="8"/>
      <c r="L155" s="8"/>
      <c r="M155" s="8"/>
      <c r="N155" s="8"/>
      <c r="O155" s="1764" t="s">
        <v>444</v>
      </c>
      <c r="P155" s="1764"/>
      <c r="Q155" s="1764"/>
      <c r="R155" s="1764"/>
      <c r="S155" s="1764"/>
      <c r="T155" s="1764"/>
      <c r="U155" s="1764"/>
      <c r="V155" s="1764"/>
      <c r="W155" s="1764"/>
      <c r="X155" s="1764"/>
      <c r="Y155" s="1764"/>
      <c r="Z155" s="1764"/>
      <c r="AA155" s="1764"/>
      <c r="AB155" s="1764"/>
      <c r="AC155" s="1764"/>
      <c r="AD155" s="1764"/>
      <c r="AE155" s="1764"/>
      <c r="AF155" s="1764"/>
      <c r="AG155" s="1764"/>
      <c r="AH155" s="1764"/>
    </row>
    <row r="156" spans="1:72" ht="12.95" customHeight="1">
      <c r="D156" t="s">
        <v>315</v>
      </c>
      <c r="O156" s="1354" t="s">
        <v>2626</v>
      </c>
      <c r="P156" s="1354"/>
      <c r="Q156" s="1354"/>
      <c r="R156" s="1354"/>
      <c r="S156" s="1354"/>
      <c r="T156" s="1354"/>
      <c r="U156" s="1354"/>
      <c r="V156" s="1354"/>
      <c r="W156" s="1354"/>
      <c r="X156" s="1354"/>
      <c r="Y156" s="1354"/>
      <c r="Z156" s="1354"/>
      <c r="AA156" s="1354"/>
      <c r="AB156" s="1354"/>
      <c r="AC156" s="1354"/>
      <c r="AD156" s="1354"/>
      <c r="AE156" s="1354"/>
      <c r="AF156" s="1354"/>
      <c r="AG156" s="1354"/>
      <c r="AH156" s="1354"/>
      <c r="BT156" t="s">
        <v>309</v>
      </c>
    </row>
    <row r="157" spans="1:72" ht="12.95" customHeight="1">
      <c r="D157" t="s">
        <v>316</v>
      </c>
      <c r="O157" s="1601" t="s">
        <v>2624</v>
      </c>
      <c r="P157" s="1651"/>
      <c r="Q157" s="1651"/>
      <c r="R157" s="1651"/>
      <c r="S157" s="1651"/>
      <c r="T157" s="1651"/>
      <c r="U157" s="1651"/>
      <c r="V157" s="1651"/>
      <c r="W157" s="1651"/>
      <c r="X157" s="1651"/>
      <c r="Y157" s="8"/>
      <c r="Z157" s="8"/>
      <c r="AA157" s="8"/>
      <c r="AB157" s="8"/>
      <c r="AC157" s="8"/>
      <c r="AD157" s="8"/>
      <c r="AE157" s="8"/>
      <c r="AF157" s="8"/>
      <c r="BN157" s="23" t="s">
        <v>645</v>
      </c>
      <c r="BT157" t="s">
        <v>486</v>
      </c>
    </row>
    <row r="158" spans="1:72" ht="12.95" customHeight="1">
      <c r="D158" t="s">
        <v>317</v>
      </c>
      <c r="O158" s="1765">
        <v>94704</v>
      </c>
      <c r="P158" s="1765"/>
      <c r="Q158" s="1765"/>
      <c r="R158" s="1765"/>
      <c r="S158" s="9"/>
      <c r="T158" s="9"/>
      <c r="U158" s="9"/>
      <c r="V158" s="9"/>
      <c r="W158" s="9"/>
      <c r="X158" s="9"/>
      <c r="Y158" s="9"/>
      <c r="Z158" s="9"/>
      <c r="AA158" s="9"/>
      <c r="AB158" s="9"/>
      <c r="AC158" s="9"/>
      <c r="AD158" s="9"/>
      <c r="AE158" s="9"/>
      <c r="AF158" s="9"/>
      <c r="BN158" s="23" t="s">
        <v>646</v>
      </c>
      <c r="BT158" t="s">
        <v>487</v>
      </c>
    </row>
    <row r="159" spans="1:72" ht="12.95" customHeight="1">
      <c r="D159" t="s">
        <v>318</v>
      </c>
      <c r="O159" s="1767" t="s">
        <v>2628</v>
      </c>
      <c r="P159" s="1767"/>
      <c r="Q159" s="1767"/>
      <c r="R159" s="1767"/>
      <c r="S159" s="1767"/>
      <c r="T159" s="1767"/>
      <c r="V159" s="97" t="s">
        <v>273</v>
      </c>
      <c r="W159" s="1766"/>
      <c r="X159" s="1766"/>
      <c r="Y159" s="10"/>
      <c r="Z159" s="10"/>
      <c r="AA159" s="10"/>
      <c r="AB159" s="10"/>
      <c r="AC159" s="10"/>
      <c r="AD159" s="10"/>
      <c r="AE159" s="10"/>
      <c r="AF159" s="10"/>
      <c r="BN159" s="23" t="s">
        <v>341</v>
      </c>
      <c r="BT159" t="s">
        <v>488</v>
      </c>
    </row>
    <row r="160" spans="1:72" ht="12.95" customHeight="1">
      <c r="D160" t="s">
        <v>319</v>
      </c>
      <c r="O160" s="1767" t="s">
        <v>2629</v>
      </c>
      <c r="P160" s="1767"/>
      <c r="Q160" s="1767"/>
      <c r="R160" s="1767"/>
      <c r="S160" s="1767"/>
      <c r="T160" s="1767"/>
      <c r="U160" s="10"/>
      <c r="V160" s="10"/>
      <c r="W160" s="10"/>
      <c r="X160" s="10"/>
      <c r="Y160" s="10"/>
      <c r="Z160" s="10"/>
      <c r="AA160" s="10"/>
      <c r="AB160" s="10"/>
      <c r="AC160" s="10"/>
      <c r="AD160" s="10"/>
      <c r="AE160" s="10"/>
      <c r="AF160" s="10"/>
      <c r="BN160" s="23" t="s">
        <v>669</v>
      </c>
      <c r="BT160" t="s">
        <v>489</v>
      </c>
    </row>
    <row r="161" spans="1:72" ht="12.95" customHeight="1">
      <c r="D161" t="s">
        <v>320</v>
      </c>
      <c r="O161" s="1749" t="s">
        <v>2630</v>
      </c>
      <c r="P161" s="1749"/>
      <c r="Q161" s="1749"/>
      <c r="R161" s="1749"/>
      <c r="S161" s="1749"/>
      <c r="T161" s="1749"/>
      <c r="U161" s="1749"/>
      <c r="V161" s="1749"/>
      <c r="W161" s="1749"/>
      <c r="X161" s="1749"/>
      <c r="Y161" s="1749"/>
      <c r="Z161" s="1749"/>
      <c r="AA161" s="1749"/>
      <c r="AB161" s="1749"/>
      <c r="AC161" s="1749"/>
      <c r="AD161" s="1749"/>
      <c r="AE161" s="1749"/>
      <c r="AF161" s="1749"/>
      <c r="AG161" s="1749"/>
      <c r="AH161" s="1749"/>
      <c r="BJ161" t="s">
        <v>678</v>
      </c>
      <c r="BN161" s="23" t="s">
        <v>670</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671</v>
      </c>
      <c r="BT162" t="s">
        <v>491</v>
      </c>
    </row>
    <row r="163" spans="1:72" ht="12.95"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492</v>
      </c>
    </row>
    <row r="164" spans="1:72" ht="12.95" customHeight="1">
      <c r="C164" s="27"/>
      <c r="D164" s="1824" t="s">
        <v>1387</v>
      </c>
      <c r="E164" s="1824"/>
      <c r="F164" s="1824"/>
      <c r="G164" s="1824"/>
      <c r="H164" s="1824"/>
      <c r="I164" s="1824"/>
      <c r="J164" s="1824"/>
      <c r="K164" s="1824"/>
      <c r="L164" s="1824"/>
      <c r="M164" s="1824"/>
      <c r="N164" s="1824"/>
      <c r="O164" s="1824"/>
      <c r="P164" s="1824"/>
      <c r="Q164" s="1824"/>
      <c r="R164" s="1824"/>
      <c r="S164" s="1824"/>
      <c r="T164" s="1824"/>
      <c r="U164" s="1824"/>
      <c r="V164" s="1824"/>
      <c r="W164" s="1824"/>
      <c r="X164" s="1824"/>
      <c r="Y164" s="1824"/>
      <c r="Z164" s="1824"/>
      <c r="AA164" s="1824"/>
      <c r="AB164" s="1824"/>
      <c r="AC164" s="1824"/>
      <c r="AD164" s="1824"/>
      <c r="AE164" s="1824"/>
      <c r="AF164" s="1824"/>
      <c r="AG164" s="1824"/>
      <c r="AH164" s="1824"/>
      <c r="BN164" s="23" t="s">
        <v>673</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497</v>
      </c>
    </row>
    <row r="169" spans="1:72" ht="12.95" customHeight="1">
      <c r="A169" s="1645" t="s">
        <v>549</v>
      </c>
      <c r="B169" s="1645"/>
      <c r="C169" s="1645"/>
      <c r="D169" s="1645"/>
      <c r="E169" s="1645"/>
      <c r="F169" s="1645"/>
      <c r="G169" s="1645"/>
      <c r="H169" s="1645"/>
      <c r="I169" s="1645"/>
      <c r="J169" s="1645"/>
      <c r="K169" s="1645"/>
      <c r="L169" s="1645"/>
      <c r="M169" s="1645"/>
      <c r="N169" s="1645"/>
      <c r="O169" s="1645"/>
      <c r="P169" s="1645"/>
      <c r="Q169" s="1645"/>
      <c r="R169" s="1645"/>
      <c r="S169" s="1645"/>
      <c r="T169" s="1645"/>
      <c r="U169" s="1645"/>
      <c r="V169" s="1645"/>
      <c r="W169" s="1645"/>
      <c r="X169" s="1645"/>
      <c r="Y169" s="1645"/>
      <c r="Z169" s="1645"/>
      <c r="AA169" s="1645"/>
      <c r="AB169" s="1645"/>
      <c r="AC169" s="1645"/>
      <c r="AD169" s="1645"/>
      <c r="AE169" s="1645"/>
      <c r="AF169" s="1645"/>
      <c r="AG169" s="1645"/>
      <c r="AH169" s="1645"/>
      <c r="AI169" s="1645"/>
      <c r="AJ169" s="1645"/>
      <c r="AK169" s="1645"/>
      <c r="AL169" s="1645"/>
      <c r="AM169" s="95"/>
      <c r="AN169" s="95"/>
      <c r="AO169" s="95"/>
      <c r="AP169" s="95"/>
      <c r="AQ169" s="95"/>
      <c r="AR169" s="95"/>
      <c r="AS169" s="95"/>
      <c r="AT169" s="95"/>
      <c r="AU169" s="95"/>
      <c r="AV169" s="95"/>
      <c r="AW169" s="95"/>
      <c r="AX169" s="95"/>
      <c r="AY169" s="95"/>
      <c r="BN169" s="23" t="s">
        <v>682</v>
      </c>
      <c r="BT169" t="s">
        <v>498</v>
      </c>
    </row>
    <row r="170" spans="1:72" ht="12.95" customHeight="1" thickBot="1">
      <c r="A170" s="1646"/>
      <c r="B170" s="1646"/>
      <c r="C170" s="1646"/>
      <c r="D170" s="164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D170" s="1646"/>
      <c r="AE170" s="1646"/>
      <c r="AF170" s="1646"/>
      <c r="AG170" s="1646"/>
      <c r="AH170" s="1646"/>
      <c r="AI170" s="1646"/>
      <c r="AJ170" s="1646"/>
      <c r="AK170" s="1646"/>
      <c r="AL170" s="1646"/>
      <c r="AM170" s="95"/>
      <c r="AN170" s="95"/>
      <c r="AO170" s="95"/>
      <c r="AP170" s="95"/>
      <c r="AQ170" s="95"/>
      <c r="AR170" s="95"/>
      <c r="AS170" s="95"/>
      <c r="AT170" s="95"/>
      <c r="AU170" s="95"/>
      <c r="AV170" s="95"/>
      <c r="AW170" s="95"/>
      <c r="AX170" s="95"/>
      <c r="AY170" s="95"/>
      <c r="BN170" s="23" t="s">
        <v>683</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763" t="s">
        <v>373</v>
      </c>
      <c r="K173" s="1763"/>
      <c r="L173" s="1763"/>
      <c r="M173" s="1763"/>
      <c r="N173" s="1763"/>
      <c r="O173" s="1763"/>
      <c r="P173" s="1763"/>
      <c r="Q173" s="1763"/>
      <c r="R173" s="1763"/>
      <c r="S173" s="1763"/>
      <c r="U173" s="25"/>
      <c r="X173" s="25"/>
      <c r="BN173" s="23" t="s">
        <v>216</v>
      </c>
      <c r="BT173" t="s">
        <v>502</v>
      </c>
    </row>
    <row r="174" spans="1:72" ht="12.95" customHeight="1">
      <c r="C174" s="24"/>
      <c r="D174" s="3" t="s">
        <v>1345</v>
      </c>
      <c r="J174" s="1354" t="s">
        <v>2523</v>
      </c>
      <c r="K174" s="1354"/>
      <c r="L174" s="1354"/>
      <c r="M174" s="1354"/>
      <c r="N174" s="1354"/>
      <c r="O174" s="1354"/>
      <c r="P174" s="1354"/>
      <c r="Q174" s="1354"/>
      <c r="R174" s="1354"/>
      <c r="S174" s="1354"/>
      <c r="T174" s="1354"/>
      <c r="U174" s="1354"/>
      <c r="V174" s="1354"/>
      <c r="W174" s="1354"/>
      <c r="X174" s="1354"/>
      <c r="Y174" s="1354"/>
      <c r="Z174" s="1354"/>
      <c r="AA174" s="1354"/>
      <c r="AB174" s="1354"/>
      <c r="BN174" s="23" t="s">
        <v>218</v>
      </c>
      <c r="BT174" t="s">
        <v>503</v>
      </c>
    </row>
    <row r="175" spans="1:72" ht="12.95" customHeight="1">
      <c r="C175" s="8"/>
      <c r="D175" s="3" t="s">
        <v>324</v>
      </c>
      <c r="O175" s="27"/>
      <c r="U175" s="1355"/>
      <c r="V175" s="1355"/>
      <c r="BN175" s="23" t="s">
        <v>219</v>
      </c>
      <c r="BT175" t="s">
        <v>504</v>
      </c>
    </row>
    <row r="176" spans="1:72" ht="12.95" customHeight="1">
      <c r="C176" s="8"/>
      <c r="D176" s="26"/>
      <c r="E176" t="s">
        <v>306</v>
      </c>
      <c r="O176" s="27"/>
      <c r="P176" t="s">
        <v>2496</v>
      </c>
      <c r="T176" s="27" t="s">
        <v>307</v>
      </c>
      <c r="U176" s="1384"/>
      <c r="V176" s="1384"/>
      <c r="W176" s="1" t="s">
        <v>308</v>
      </c>
      <c r="X176" s="1750"/>
      <c r="Y176" s="1750"/>
      <c r="BN176" s="23" t="s">
        <v>221</v>
      </c>
      <c r="BT176" t="s">
        <v>505</v>
      </c>
    </row>
    <row r="177" spans="1:72" ht="12.95" customHeight="1">
      <c r="C177" s="24"/>
      <c r="D177" t="s">
        <v>251</v>
      </c>
      <c r="R177" s="1355" t="s">
        <v>555</v>
      </c>
      <c r="S177" s="1355"/>
      <c r="BN177" s="23" t="s">
        <v>222</v>
      </c>
      <c r="BT177" t="s">
        <v>506</v>
      </c>
    </row>
    <row r="178" spans="1:72" ht="12.95" customHeight="1">
      <c r="C178" s="24"/>
      <c r="D178" s="3" t="s">
        <v>1346</v>
      </c>
      <c r="AA178" t="s">
        <v>2496</v>
      </c>
      <c r="AE178" s="27" t="s">
        <v>307</v>
      </c>
      <c r="AF178" s="1602"/>
      <c r="AG178" s="1602"/>
      <c r="AH178" s="1" t="s">
        <v>308</v>
      </c>
      <c r="AI178" s="1657"/>
      <c r="AJ178" s="1657"/>
      <c r="AK178" s="1657"/>
      <c r="BN178" s="23" t="s">
        <v>223</v>
      </c>
      <c r="BT178" t="s">
        <v>53</v>
      </c>
    </row>
    <row r="179" spans="1:72" ht="12.95" customHeight="1">
      <c r="C179" s="24"/>
      <c r="BN179" s="23" t="s">
        <v>224</v>
      </c>
      <c r="BT179" t="s">
        <v>54</v>
      </c>
    </row>
    <row r="180" spans="1:72" ht="12.95" customHeight="1">
      <c r="C180" s="24"/>
      <c r="D180" t="s">
        <v>2497</v>
      </c>
      <c r="X180" s="1355" t="s">
        <v>555</v>
      </c>
      <c r="Y180" s="1355"/>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353" t="str">
        <f>H18</f>
        <v>Oceanview Garden Apartments</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597</v>
      </c>
      <c r="BN184" s="23" t="s">
        <v>232</v>
      </c>
      <c r="BT184" t="s">
        <v>62</v>
      </c>
    </row>
    <row r="185" spans="1:72" ht="12.95" customHeight="1">
      <c r="C185" s="21"/>
      <c r="D185" t="s">
        <v>589</v>
      </c>
      <c r="I185" s="1362" t="s">
        <v>2737</v>
      </c>
      <c r="J185" s="1362"/>
      <c r="K185" s="1362"/>
      <c r="L185" s="1362"/>
      <c r="M185" s="1362"/>
      <c r="N185" s="1362"/>
      <c r="O185" s="1362"/>
      <c r="P185" s="1362"/>
      <c r="Q185" s="1362"/>
      <c r="R185" s="1362"/>
      <c r="S185" s="1362"/>
      <c r="T185" s="1362"/>
      <c r="U185" s="1362"/>
      <c r="V185" s="1362"/>
      <c r="W185" s="1362"/>
      <c r="X185" s="1362"/>
      <c r="Y185" s="1362"/>
      <c r="Z185" s="1362"/>
      <c r="AA185" s="1362"/>
      <c r="AB185" s="1362"/>
      <c r="AC185" s="1362"/>
      <c r="AD185" s="1362"/>
      <c r="AE185" s="1362"/>
      <c r="BC185" t="s">
        <v>598</v>
      </c>
      <c r="BN185" s="23" t="s">
        <v>233</v>
      </c>
      <c r="BT185" t="s">
        <v>63</v>
      </c>
    </row>
    <row r="186" spans="1:72" ht="12.95" customHeight="1">
      <c r="C186" s="21"/>
      <c r="E186" t="s">
        <v>169</v>
      </c>
      <c r="BN186" s="23" t="s">
        <v>234</v>
      </c>
      <c r="BT186" t="s">
        <v>64</v>
      </c>
    </row>
    <row r="187" spans="1:72" ht="12.95" customHeight="1">
      <c r="C187" s="21"/>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235</v>
      </c>
      <c r="BT187" t="s">
        <v>65</v>
      </c>
    </row>
    <row r="188" spans="1:72" ht="12.95" customHeight="1">
      <c r="C188" s="21"/>
      <c r="E188" s="1599"/>
      <c r="F188" s="1599"/>
      <c r="G188" s="1599"/>
      <c r="H188" s="1599"/>
      <c r="I188" s="1599"/>
      <c r="J188" s="1599"/>
      <c r="K188" s="1599"/>
      <c r="L188" s="1599"/>
      <c r="M188" s="1599"/>
      <c r="N188" s="1599"/>
      <c r="O188" s="1599"/>
      <c r="P188" s="1599"/>
      <c r="Q188" s="1599"/>
      <c r="R188" s="1599"/>
      <c r="S188" s="1599"/>
      <c r="T188" s="1599"/>
      <c r="U188" s="1599"/>
      <c r="V188" s="1599"/>
      <c r="W188" s="1599"/>
      <c r="X188" s="1599"/>
      <c r="Y188" s="1599"/>
      <c r="Z188" s="1599"/>
      <c r="AA188" s="1599"/>
      <c r="AB188" s="1599"/>
      <c r="AC188" s="1599"/>
      <c r="AD188" s="1599"/>
      <c r="AE188" s="1599"/>
      <c r="BN188" s="23" t="s">
        <v>237</v>
      </c>
      <c r="BT188" t="s">
        <v>66</v>
      </c>
    </row>
    <row r="189" spans="1:72" ht="12.95" customHeight="1">
      <c r="C189" s="21"/>
      <c r="D189" t="s">
        <v>590</v>
      </c>
      <c r="I189" s="1354" t="s">
        <v>2624</v>
      </c>
      <c r="J189" s="1354"/>
      <c r="K189" s="1354"/>
      <c r="L189" s="1354"/>
      <c r="M189" s="1354"/>
      <c r="N189" s="1354"/>
      <c r="O189" s="1354"/>
      <c r="P189" s="1354"/>
      <c r="Q189" t="s">
        <v>592</v>
      </c>
      <c r="T189" s="1354" t="s">
        <v>486</v>
      </c>
      <c r="U189" s="1354"/>
      <c r="V189" s="1354"/>
      <c r="W189" s="1354"/>
      <c r="X189" s="1354"/>
      <c r="Y189" s="1354"/>
      <c r="Z189" s="1354"/>
      <c r="AA189" s="1354"/>
      <c r="AB189" s="1354"/>
      <c r="AC189" s="1354"/>
      <c r="AD189" s="1354"/>
      <c r="AE189" s="1354"/>
      <c r="BC189" t="s">
        <v>309</v>
      </c>
      <c r="BH189" s="3" t="s">
        <v>601</v>
      </c>
      <c r="BN189" s="23" t="s">
        <v>238</v>
      </c>
      <c r="BT189" t="s">
        <v>67</v>
      </c>
    </row>
    <row r="190" spans="1:72" ht="12.95" customHeight="1">
      <c r="C190" s="21"/>
      <c r="D190" t="s">
        <v>593</v>
      </c>
      <c r="I190" s="1362">
        <v>94710</v>
      </c>
      <c r="J190" s="1362"/>
      <c r="K190" s="1362"/>
      <c r="L190" s="1362"/>
      <c r="M190" s="1362"/>
      <c r="N190" s="1362"/>
      <c r="O190" t="s">
        <v>595</v>
      </c>
      <c r="T190" s="1772">
        <v>4220</v>
      </c>
      <c r="U190" s="1772"/>
      <c r="V190" s="1772"/>
      <c r="W190" s="1772"/>
      <c r="X190" s="1772"/>
      <c r="Y190" s="1772"/>
      <c r="Z190" s="1772"/>
      <c r="AA190" s="1772"/>
      <c r="AB190" s="1772"/>
      <c r="AC190" s="1772"/>
      <c r="AD190" s="1772"/>
      <c r="AE190" s="1772"/>
      <c r="BC190" t="s">
        <v>1102</v>
      </c>
      <c r="BH190" t="s">
        <v>1102</v>
      </c>
      <c r="BN190" s="23" t="s">
        <v>644</v>
      </c>
      <c r="BT190" t="s">
        <v>68</v>
      </c>
    </row>
    <row r="191" spans="1:72" ht="12.95" customHeight="1">
      <c r="C191" s="21"/>
      <c r="D191" t="s">
        <v>472</v>
      </c>
      <c r="N191" s="1774" t="s">
        <v>2634</v>
      </c>
      <c r="O191" s="1774"/>
      <c r="P191" s="1774"/>
      <c r="Q191" s="1774"/>
      <c r="R191" s="1774"/>
      <c r="S191" s="1774"/>
      <c r="T191" s="1774"/>
      <c r="U191" s="1774"/>
      <c r="V191" s="1774"/>
      <c r="W191" s="1774"/>
      <c r="X191" s="1774"/>
      <c r="Y191" s="1774"/>
      <c r="Z191" s="1774"/>
      <c r="AA191" s="1774"/>
      <c r="AB191" s="1774"/>
      <c r="AC191" s="1774"/>
      <c r="AD191" s="1774"/>
      <c r="AE191" s="1774"/>
      <c r="BC191" t="s">
        <v>1101</v>
      </c>
      <c r="BH191" t="s">
        <v>1101</v>
      </c>
      <c r="BN191" s="23" t="s">
        <v>698</v>
      </c>
      <c r="BT191" t="s">
        <v>739</v>
      </c>
    </row>
    <row r="192" spans="1:72" ht="12.95" customHeight="1">
      <c r="C192" s="21"/>
      <c r="M192" s="40"/>
      <c r="N192" s="1599"/>
      <c r="O192" s="1599"/>
      <c r="P192" s="1599"/>
      <c r="Q192" s="1599"/>
      <c r="R192" s="1599"/>
      <c r="S192" s="1599"/>
      <c r="T192" s="1599"/>
      <c r="U192" s="1599"/>
      <c r="V192" s="1599"/>
      <c r="W192" s="1599"/>
      <c r="X192" s="1599"/>
      <c r="Y192" s="1599"/>
      <c r="Z192" s="1599"/>
      <c r="AA192" s="1599"/>
      <c r="AB192" s="1599"/>
      <c r="AC192" s="1599"/>
      <c r="AD192" s="1599"/>
      <c r="AE192" s="1599"/>
      <c r="BC192" t="s">
        <v>1104</v>
      </c>
      <c r="BH192" s="3" t="s">
        <v>1807</v>
      </c>
      <c r="BN192" s="23" t="s">
        <v>699</v>
      </c>
      <c r="BT192" t="s">
        <v>740</v>
      </c>
    </row>
    <row r="193" spans="1:74" ht="12.95" customHeight="1">
      <c r="C193" s="21"/>
      <c r="D193" t="s">
        <v>2498</v>
      </c>
      <c r="M193" s="40"/>
      <c r="N193" s="930"/>
      <c r="O193" s="930"/>
      <c r="P193" s="930"/>
      <c r="Q193" s="930"/>
      <c r="R193" s="930"/>
      <c r="S193" s="930"/>
      <c r="T193" s="1755" t="s">
        <v>2356</v>
      </c>
      <c r="U193" s="1755"/>
      <c r="V193" s="1755"/>
      <c r="W193" s="1755"/>
      <c r="X193" s="1755"/>
      <c r="Y193" s="1755"/>
      <c r="Z193" s="1755"/>
      <c r="AA193" s="1755"/>
      <c r="AB193" s="1755"/>
      <c r="AC193" s="1755"/>
      <c r="AD193" s="1755"/>
      <c r="AE193" s="1755"/>
      <c r="AF193" s="1755"/>
      <c r="AG193" s="1755"/>
      <c r="AH193" s="1755"/>
      <c r="AI193" s="1755"/>
      <c r="BC193" t="s">
        <v>1103</v>
      </c>
      <c r="BH193" s="3" t="s">
        <v>1808</v>
      </c>
      <c r="BN193" s="23" t="s">
        <v>700</v>
      </c>
      <c r="BT193" t="s">
        <v>741</v>
      </c>
    </row>
    <row r="194" spans="1:74" ht="12.95" customHeight="1">
      <c r="C194" s="21"/>
      <c r="D194" t="s">
        <v>333</v>
      </c>
      <c r="T194" s="1355" t="s">
        <v>678</v>
      </c>
      <c r="U194" s="1355"/>
      <c r="W194" t="s">
        <v>694</v>
      </c>
      <c r="AH194" s="1355">
        <v>12</v>
      </c>
      <c r="AI194" s="1355"/>
      <c r="BC194" t="s">
        <v>1536</v>
      </c>
      <c r="BN194" s="23" t="s">
        <v>701</v>
      </c>
      <c r="BT194" t="s">
        <v>742</v>
      </c>
    </row>
    <row r="195" spans="1:74" ht="12.95" customHeight="1">
      <c r="C195" s="21"/>
      <c r="D195" t="s">
        <v>388</v>
      </c>
      <c r="T195" s="1520" t="s">
        <v>678</v>
      </c>
      <c r="U195" s="1520"/>
      <c r="W195" t="s">
        <v>695</v>
      </c>
      <c r="AH195" s="1355">
        <v>14</v>
      </c>
      <c r="AI195" s="1355"/>
      <c r="BC195" t="s">
        <v>2119</v>
      </c>
      <c r="BN195" s="23" t="s">
        <v>244</v>
      </c>
      <c r="BT195" t="s">
        <v>743</v>
      </c>
    </row>
    <row r="196" spans="1:74" ht="12.95" customHeight="1">
      <c r="C196" s="21"/>
      <c r="D196" s="3" t="s">
        <v>170</v>
      </c>
      <c r="T196" s="1520" t="s">
        <v>555</v>
      </c>
      <c r="U196" s="1520"/>
      <c r="W196" t="s">
        <v>696</v>
      </c>
      <c r="AH196" s="1355">
        <v>9</v>
      </c>
      <c r="AI196" s="1355"/>
      <c r="BN196" s="23" t="s">
        <v>245</v>
      </c>
      <c r="BT196" t="s">
        <v>69</v>
      </c>
    </row>
    <row r="197" spans="1:74" ht="12.95" customHeight="1">
      <c r="C197" s="21"/>
      <c r="D197" s="3" t="s">
        <v>1832</v>
      </c>
      <c r="T197" s="1520">
        <v>2</v>
      </c>
      <c r="U197" s="1520"/>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2499</v>
      </c>
      <c r="Y198" s="1355" t="s">
        <v>678</v>
      </c>
      <c r="Z198" s="1355"/>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710</v>
      </c>
      <c r="BO201" s="31"/>
      <c r="BP201" s="32"/>
      <c r="BQ201" s="32"/>
      <c r="BR201" s="32"/>
      <c r="BS201" s="32"/>
      <c r="BT201" s="32" t="s">
        <v>196</v>
      </c>
      <c r="BU201"/>
    </row>
    <row r="202" spans="1:74" ht="12.95" customHeight="1">
      <c r="A202" s="2" t="s">
        <v>596</v>
      </c>
      <c r="C202" s="2" t="s">
        <v>137</v>
      </c>
      <c r="BC202" t="s">
        <v>1128</v>
      </c>
      <c r="BD202" s="470"/>
      <c r="BN202" s="23" t="s">
        <v>711</v>
      </c>
      <c r="BO202" s="14"/>
      <c r="BP202" s="32"/>
      <c r="BQ202" s="32"/>
      <c r="BR202" s="32"/>
      <c r="BS202" s="32"/>
      <c r="BT202" s="32" t="s">
        <v>197</v>
      </c>
    </row>
    <row r="203" spans="1:74" ht="12.95" customHeight="1">
      <c r="D203" s="1353" t="s">
        <v>387</v>
      </c>
      <c r="E203" s="1353"/>
      <c r="F203" s="1353"/>
      <c r="G203" s="1353"/>
      <c r="H203" s="1353"/>
      <c r="I203" s="1353"/>
      <c r="J203" s="1353"/>
      <c r="K203" s="1353"/>
      <c r="L203" s="1353"/>
      <c r="M203" s="1353"/>
      <c r="P203" s="1770">
        <f>M26</f>
        <v>1756089.9</v>
      </c>
      <c r="Q203" s="1759"/>
      <c r="R203" s="1759"/>
      <c r="S203" s="1759"/>
      <c r="T203" s="1759"/>
      <c r="U203" s="1759"/>
      <c r="Z203" s="1757" t="s">
        <v>1327</v>
      </c>
      <c r="AA203" s="1757"/>
      <c r="AB203" s="1757"/>
      <c r="AC203" s="1757"/>
      <c r="AD203" s="1757"/>
      <c r="AE203" s="1757"/>
      <c r="AF203" s="1757"/>
      <c r="BC203" t="s">
        <v>1129</v>
      </c>
      <c r="BN203" s="23" t="s">
        <v>712</v>
      </c>
      <c r="BO203" s="14"/>
      <c r="BP203" s="32"/>
      <c r="BQ203" s="32"/>
      <c r="BR203" s="32"/>
      <c r="BS203" s="32"/>
      <c r="BT203" s="32" t="s">
        <v>198</v>
      </c>
    </row>
    <row r="204" spans="1:74" ht="12.95" customHeight="1">
      <c r="C204" s="21"/>
      <c r="D204" s="1756" t="s">
        <v>1403</v>
      </c>
      <c r="E204" s="1353"/>
      <c r="F204" s="1353"/>
      <c r="G204" s="1353"/>
      <c r="H204" s="1353"/>
      <c r="I204" s="1353"/>
      <c r="J204" s="1353"/>
      <c r="K204" s="1353"/>
      <c r="L204" s="1353"/>
      <c r="M204" s="1353"/>
      <c r="P204" s="1759">
        <f>M27</f>
        <v>0</v>
      </c>
      <c r="Q204" s="1759"/>
      <c r="R204" s="1759"/>
      <c r="S204" s="1759"/>
      <c r="T204" s="1759"/>
      <c r="U204" s="1759"/>
      <c r="V204" s="28"/>
      <c r="W204" s="3" t="s">
        <v>1980</v>
      </c>
      <c r="Z204" s="1757"/>
      <c r="AA204" s="1757"/>
      <c r="AB204" s="1757"/>
      <c r="AC204" s="1757"/>
      <c r="AD204" s="1757"/>
      <c r="AE204" s="1757"/>
      <c r="AF204" s="1757"/>
      <c r="AG204" t="s">
        <v>1404</v>
      </c>
      <c r="AP204" s="1355" t="s">
        <v>678</v>
      </c>
      <c r="AQ204" s="1355"/>
      <c r="BC204" t="s">
        <v>620</v>
      </c>
      <c r="BN204" s="23" t="s">
        <v>713</v>
      </c>
      <c r="BT204" s="32" t="s">
        <v>199</v>
      </c>
      <c r="BU204" s="14"/>
    </row>
    <row r="205" spans="1:74" ht="12.95" customHeight="1">
      <c r="D205" s="29"/>
      <c r="E205" s="29"/>
      <c r="F205" s="29"/>
      <c r="G205" s="29"/>
      <c r="H205" s="29"/>
      <c r="I205" s="29"/>
      <c r="J205" s="29"/>
      <c r="K205" s="29"/>
      <c r="L205" s="29"/>
      <c r="M205" s="29"/>
      <c r="N205" s="29"/>
      <c r="O205" s="29"/>
      <c r="P205" s="29"/>
      <c r="Z205" s="1758"/>
      <c r="AA205" s="1758"/>
      <c r="AB205" s="1758"/>
      <c r="AC205" s="1758"/>
      <c r="AD205" s="1758"/>
      <c r="AE205" s="1758"/>
      <c r="AF205" s="1758"/>
      <c r="BC205" t="s">
        <v>1087</v>
      </c>
      <c r="BN205" s="23" t="s">
        <v>110</v>
      </c>
      <c r="BT205" s="32" t="s">
        <v>175</v>
      </c>
      <c r="BU205" s="14"/>
    </row>
    <row r="206" spans="1:74" ht="12.95" customHeight="1">
      <c r="A206" s="2" t="s">
        <v>599</v>
      </c>
      <c r="C206" s="2" t="s">
        <v>561</v>
      </c>
      <c r="BC206" s="471" t="s">
        <v>1130</v>
      </c>
      <c r="BN206" s="23" t="s">
        <v>111</v>
      </c>
      <c r="BT206" s="32" t="s">
        <v>200</v>
      </c>
      <c r="BU206" s="14"/>
    </row>
    <row r="207" spans="1:74" ht="12.95" customHeight="1">
      <c r="C207" s="21"/>
      <c r="D207" s="1651" t="s">
        <v>2727</v>
      </c>
      <c r="E207" s="1651"/>
      <c r="F207" s="1651"/>
      <c r="G207" s="1651"/>
      <c r="H207" s="1651"/>
      <c r="I207" s="1651"/>
      <c r="J207" s="1651"/>
      <c r="K207" s="1651"/>
      <c r="L207" s="1651"/>
      <c r="M207" s="1651"/>
      <c r="BC207" s="3" t="s">
        <v>1360</v>
      </c>
      <c r="BN207" s="23" t="s">
        <v>45</v>
      </c>
      <c r="BT207" s="32" t="s">
        <v>201</v>
      </c>
    </row>
    <row r="208" spans="1:74" ht="12.95" customHeight="1">
      <c r="BC208" t="s">
        <v>1131</v>
      </c>
      <c r="BN208" s="23" t="s">
        <v>46</v>
      </c>
      <c r="BT208" s="32" t="s">
        <v>202</v>
      </c>
    </row>
    <row r="209" spans="1:72" ht="12.95" customHeight="1">
      <c r="A209" s="2" t="s">
        <v>600</v>
      </c>
      <c r="C209" s="2" t="s">
        <v>390</v>
      </c>
      <c r="BC209" t="s">
        <v>668</v>
      </c>
      <c r="BN209" s="23" t="s">
        <v>47</v>
      </c>
      <c r="BT209" s="32" t="s">
        <v>203</v>
      </c>
    </row>
    <row r="210" spans="1:72" ht="12.95" customHeight="1">
      <c r="C210" s="21"/>
      <c r="D210" s="1651" t="s">
        <v>2119</v>
      </c>
      <c r="E210" s="1651"/>
      <c r="F210" s="1651"/>
      <c r="G210" s="1651"/>
      <c r="H210" s="1651"/>
      <c r="I210" s="1651"/>
      <c r="J210" s="1651"/>
      <c r="K210" s="1651"/>
      <c r="L210" s="1651"/>
      <c r="M210" s="1651"/>
      <c r="BN210" s="23" t="s">
        <v>48</v>
      </c>
      <c r="BT210" s="32" t="s">
        <v>204</v>
      </c>
    </row>
    <row r="211" spans="1:72" ht="12.95" customHeight="1">
      <c r="C211" s="21"/>
      <c r="D211" t="s">
        <v>1393</v>
      </c>
      <c r="Y211" s="1355"/>
      <c r="Z211" s="1355"/>
      <c r="AB211" s="1752">
        <f>IFERROR(Y211/AG439,"")</f>
        <v>0</v>
      </c>
      <c r="AC211" s="1753"/>
      <c r="BN211" s="23" t="s">
        <v>130</v>
      </c>
      <c r="BT211" s="32" t="s">
        <v>131</v>
      </c>
    </row>
    <row r="212" spans="1:72" ht="12.95" customHeight="1">
      <c r="D212" s="1198" t="s">
        <v>1806</v>
      </c>
      <c r="BC212" t="s">
        <v>309</v>
      </c>
      <c r="BN212" s="23" t="s">
        <v>49</v>
      </c>
      <c r="BT212" s="32" t="s">
        <v>205</v>
      </c>
    </row>
    <row r="213" spans="1:72" ht="12.95" customHeight="1">
      <c r="D213" s="1816" t="s">
        <v>601</v>
      </c>
      <c r="E213" s="1816"/>
      <c r="F213" s="1816"/>
      <c r="G213" s="1816"/>
      <c r="H213" s="1816"/>
      <c r="I213" s="1816"/>
      <c r="J213" s="1816"/>
      <c r="K213" s="1816"/>
      <c r="L213" s="1816"/>
      <c r="M213" s="1816"/>
      <c r="N213" s="1816"/>
      <c r="O213" s="1816"/>
      <c r="P213" s="1816"/>
      <c r="Q213" s="1816"/>
      <c r="R213" s="1816"/>
      <c r="S213" s="1816"/>
      <c r="T213" s="1816"/>
      <c r="U213" s="1816"/>
      <c r="V213" s="1816"/>
      <c r="W213" s="1816"/>
      <c r="X213" s="1816"/>
      <c r="Y213" s="1816"/>
      <c r="Z213" s="1816"/>
      <c r="BC213" t="s">
        <v>536</v>
      </c>
      <c r="BN213" s="23" t="s">
        <v>50</v>
      </c>
      <c r="BT213" s="32" t="s">
        <v>206</v>
      </c>
    </row>
    <row r="214" spans="1:72" ht="12.95" customHeight="1">
      <c r="D214" s="3" t="s">
        <v>1833</v>
      </c>
      <c r="Z214" s="40"/>
      <c r="AB214" s="1815"/>
      <c r="AC214" s="1815"/>
      <c r="AD214" s="1815"/>
      <c r="AE214" s="1815"/>
      <c r="AF214" s="1815"/>
      <c r="AG214" s="1815"/>
      <c r="AH214" s="1815"/>
      <c r="AI214" s="1815"/>
      <c r="AJ214" s="1815"/>
      <c r="AK214" s="1815"/>
      <c r="AL214" s="1815"/>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1831</v>
      </c>
      <c r="Z215" s="40"/>
      <c r="AB215" s="1815"/>
      <c r="AC215" s="1815"/>
      <c r="AD215" s="1815"/>
      <c r="AE215" s="1815"/>
      <c r="AF215" s="1815"/>
      <c r="AG215" s="1815"/>
      <c r="AH215" s="1815"/>
      <c r="AI215" s="1815"/>
      <c r="AJ215" s="1815"/>
      <c r="AK215" s="1815"/>
      <c r="AL215" s="1815"/>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1368</v>
      </c>
      <c r="D217" s="28"/>
      <c r="BC217" t="s">
        <v>538</v>
      </c>
    </row>
    <row r="218" spans="1:72" ht="12.95" customHeight="1">
      <c r="A218" s="2"/>
      <c r="C218" s="2"/>
      <c r="D218" s="4" t="s">
        <v>1041</v>
      </c>
      <c r="BC218" t="s">
        <v>539</v>
      </c>
    </row>
    <row r="219" spans="1:72" ht="12.95" customHeight="1">
      <c r="A219" s="2"/>
      <c r="C219" s="2"/>
      <c r="D219" s="1651" t="s">
        <v>1129</v>
      </c>
      <c r="E219" s="1651"/>
      <c r="F219" s="1651"/>
      <c r="G219" s="1651"/>
      <c r="H219" s="1651"/>
      <c r="I219" s="1651"/>
      <c r="J219" s="1651"/>
      <c r="K219" s="1651"/>
      <c r="L219" s="1651"/>
      <c r="M219" s="1651"/>
      <c r="N219" s="1651"/>
      <c r="O219" s="1651"/>
      <c r="P219" s="1651"/>
      <c r="Q219" s="1651"/>
      <c r="R219" s="1651"/>
      <c r="S219" s="1651"/>
      <c r="T219" s="1651"/>
      <c r="U219" s="1651"/>
      <c r="V219" s="1651"/>
      <c r="W219" s="1651"/>
      <c r="X219" s="1651"/>
      <c r="Y219" s="1651"/>
      <c r="Z219" s="1651"/>
      <c r="AZ219" s="3"/>
      <c r="BA219" s="3"/>
      <c r="BC219" t="s">
        <v>379</v>
      </c>
    </row>
    <row r="220" spans="1:72" ht="12.95" customHeight="1">
      <c r="A220" s="2"/>
      <c r="B220" s="14"/>
      <c r="C220" s="2"/>
      <c r="BA220" s="3"/>
      <c r="BC220" t="s">
        <v>302</v>
      </c>
    </row>
    <row r="221" spans="1:72" ht="12.95" customHeight="1">
      <c r="A221" s="1645" t="s">
        <v>550</v>
      </c>
      <c r="B221" s="1645"/>
      <c r="C221" s="1645"/>
      <c r="D221" s="1645"/>
      <c r="E221" s="1645"/>
      <c r="F221" s="1645"/>
      <c r="G221" s="1645"/>
      <c r="H221" s="1645"/>
      <c r="I221" s="1645"/>
      <c r="J221" s="1645"/>
      <c r="K221" s="1645"/>
      <c r="L221" s="1645"/>
      <c r="M221" s="1645"/>
      <c r="N221" s="1645"/>
      <c r="O221" s="1645"/>
      <c r="P221" s="1645"/>
      <c r="Q221" s="1645"/>
      <c r="R221" s="1645"/>
      <c r="S221" s="1645"/>
      <c r="T221" s="1645"/>
      <c r="U221" s="1645"/>
      <c r="V221" s="1645"/>
      <c r="W221" s="1645"/>
      <c r="X221" s="1645"/>
      <c r="Y221" s="1645"/>
      <c r="Z221" s="1645"/>
      <c r="AA221" s="1645"/>
      <c r="AB221" s="1645"/>
      <c r="AC221" s="1645"/>
      <c r="AD221" s="1645"/>
      <c r="AE221" s="1645"/>
      <c r="AF221" s="1645"/>
      <c r="AG221" s="1645"/>
      <c r="AH221" s="1645"/>
      <c r="AI221" s="1645"/>
      <c r="AJ221" s="1645"/>
      <c r="AK221" s="1645"/>
      <c r="AL221" s="1645"/>
      <c r="AM221" s="95"/>
      <c r="AN221" s="95"/>
      <c r="AO221" s="95"/>
      <c r="AP221" s="95"/>
      <c r="AQ221" s="95"/>
      <c r="AR221" s="95"/>
      <c r="AS221" s="95"/>
      <c r="AT221" s="95"/>
      <c r="AU221" s="95"/>
      <c r="AV221" s="95"/>
      <c r="AW221" s="95"/>
      <c r="AX221" s="95"/>
      <c r="AY221" s="95"/>
      <c r="BA221" s="3"/>
    </row>
    <row r="222" spans="1:72" ht="12.95" customHeight="1" thickBot="1">
      <c r="A222" s="1646"/>
      <c r="B222" s="1646"/>
      <c r="C222" s="1646"/>
      <c r="D222" s="1646"/>
      <c r="E222" s="1646"/>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1646"/>
      <c r="AD222" s="1646"/>
      <c r="AE222" s="1646"/>
      <c r="AF222" s="1646"/>
      <c r="AG222" s="1646"/>
      <c r="AH222" s="1646"/>
      <c r="AI222" s="1646"/>
      <c r="AJ222" s="1646"/>
      <c r="AK222" s="1646"/>
      <c r="AL222" s="1646"/>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5" t="s">
        <v>601</v>
      </c>
      <c r="AJ225" s="1355"/>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5" t="s">
        <v>601</v>
      </c>
      <c r="AJ226" s="1355"/>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5" t="s">
        <v>555</v>
      </c>
      <c r="AJ227" s="1355"/>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5" t="s">
        <v>601</v>
      </c>
      <c r="AJ228" s="1355"/>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5" customHeight="1">
      <c r="A230" s="2" t="s">
        <v>586</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5" customHeight="1">
      <c r="D231" s="4" t="s">
        <v>480</v>
      </c>
      <c r="E231" s="4"/>
      <c r="F231" s="4"/>
      <c r="G231" s="4"/>
      <c r="H231" s="4"/>
      <c r="I231" s="4"/>
      <c r="J231" s="4"/>
      <c r="K231" s="4"/>
      <c r="M231" s="1773" t="str">
        <f>H16</f>
        <v>OAHS West Manager LLC</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2.95" customHeight="1">
      <c r="D232" s="4" t="s">
        <v>86</v>
      </c>
      <c r="E232" s="4"/>
      <c r="F232" s="4"/>
      <c r="G232" s="4"/>
      <c r="H232" s="4"/>
      <c r="I232" s="4"/>
      <c r="J232" s="4"/>
      <c r="K232" s="4"/>
      <c r="M232" s="1601" t="s">
        <v>2725</v>
      </c>
      <c r="N232" s="1651"/>
      <c r="O232" s="1651"/>
      <c r="P232" s="1651"/>
      <c r="Q232" s="1651"/>
      <c r="R232" s="1651"/>
      <c r="S232" s="1651"/>
      <c r="T232" s="1651"/>
      <c r="U232" s="1651"/>
      <c r="V232" s="1651"/>
      <c r="W232" s="1651"/>
      <c r="X232" s="1651"/>
      <c r="Y232" s="1651"/>
      <c r="Z232" s="1651"/>
      <c r="AA232" s="1651"/>
      <c r="AB232" s="1651"/>
      <c r="AC232" s="1651"/>
      <c r="AD232" s="1651"/>
      <c r="AE232" s="1651"/>
      <c r="AZ232" s="4"/>
      <c r="BA232" s="3"/>
      <c r="BB232" s="219" t="s">
        <v>548</v>
      </c>
      <c r="BG232" s="259">
        <f>IF(AND(AND($M$248="nonprofit",$M$256="nonprofit",$M$264="for profit")),2,0)</f>
        <v>0</v>
      </c>
      <c r="BQ232" s="34"/>
    </row>
    <row r="233" spans="1:69" ht="12.95" customHeight="1">
      <c r="D233" s="4" t="s">
        <v>590</v>
      </c>
      <c r="E233" s="4"/>
      <c r="M233" s="1601" t="s">
        <v>2726</v>
      </c>
      <c r="N233" s="1651"/>
      <c r="O233" s="1651"/>
      <c r="P233" s="1651"/>
      <c r="Q233" s="1651"/>
      <c r="R233" s="1651"/>
      <c r="S233" s="1651"/>
      <c r="T233" s="1651"/>
      <c r="V233" s="33" t="s">
        <v>87</v>
      </c>
      <c r="W233" s="1630" t="s">
        <v>2721</v>
      </c>
      <c r="X233" s="1352"/>
      <c r="Y233" s="4" t="s">
        <v>593</v>
      </c>
      <c r="AC233" s="1651">
        <v>7632</v>
      </c>
      <c r="AD233" s="1651"/>
      <c r="AE233" s="1651"/>
      <c r="BB233" s="219" t="s">
        <v>548</v>
      </c>
      <c r="BG233" s="259">
        <f>IF(AND(AND($M$248="nonprofit",$M$256="for profit",$M$264="nonprofit")),2,0)</f>
        <v>0</v>
      </c>
    </row>
    <row r="234" spans="1:69" ht="12.95" customHeight="1">
      <c r="D234" s="4" t="s">
        <v>88</v>
      </c>
      <c r="E234" s="4"/>
      <c r="F234" s="4"/>
      <c r="G234" s="4"/>
      <c r="H234" s="4"/>
      <c r="I234" s="4"/>
      <c r="J234" s="4"/>
      <c r="K234" s="19"/>
      <c r="M234" s="1601" t="s">
        <v>2663</v>
      </c>
      <c r="N234" s="1651"/>
      <c r="O234" s="1651"/>
      <c r="P234" s="1651"/>
      <c r="Q234" s="1651"/>
      <c r="R234" s="1651"/>
      <c r="S234" s="1651"/>
      <c r="T234" s="1651"/>
      <c r="U234" s="1651"/>
      <c r="V234" s="1651"/>
      <c r="W234" s="1651"/>
      <c r="X234" s="1651"/>
      <c r="Y234" s="1651"/>
      <c r="Z234" s="1651"/>
      <c r="AA234" s="1651"/>
      <c r="AB234" s="1651"/>
      <c r="AC234" s="1651"/>
      <c r="AD234" s="1651"/>
      <c r="AE234" s="1651"/>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356" t="s">
        <v>2665</v>
      </c>
      <c r="N235" s="1357"/>
      <c r="O235" s="1357"/>
      <c r="P235" s="1357"/>
      <c r="Q235" s="1357"/>
      <c r="R235" s="1357"/>
      <c r="S235" s="4" t="s">
        <v>208</v>
      </c>
      <c r="T235" s="4"/>
      <c r="U235" s="1352"/>
      <c r="V235" s="1352"/>
      <c r="W235" s="1352"/>
      <c r="X235" s="4" t="s">
        <v>90</v>
      </c>
      <c r="Z235" s="1357"/>
      <c r="AA235" s="1357"/>
      <c r="AB235" s="1357"/>
      <c r="AC235" s="1357"/>
      <c r="AD235" s="1357"/>
      <c r="AE235" s="1357"/>
      <c r="BB235" s="219"/>
      <c r="BG235" s="218"/>
    </row>
    <row r="236" spans="1:69" ht="12.95" customHeight="1">
      <c r="D236" s="4" t="s">
        <v>91</v>
      </c>
      <c r="E236" s="4"/>
      <c r="F236" s="4"/>
      <c r="M236" s="1749" t="s">
        <v>2667</v>
      </c>
      <c r="N236" s="1749"/>
      <c r="O236" s="1749"/>
      <c r="P236" s="1749"/>
      <c r="Q236" s="1749"/>
      <c r="R236" s="1749"/>
      <c r="S236" s="1749"/>
      <c r="T236" s="1749"/>
      <c r="U236" s="1749"/>
      <c r="V236" s="1749"/>
      <c r="W236" s="1749"/>
      <c r="X236" s="1749"/>
      <c r="Y236" s="1749"/>
      <c r="Z236" s="1749"/>
      <c r="AA236" s="1749"/>
      <c r="AB236" s="1749"/>
      <c r="AC236" s="1749"/>
      <c r="AD236" s="1749"/>
      <c r="AE236" s="1749"/>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2" t="s">
        <v>536</v>
      </c>
      <c r="N237" s="1362"/>
      <c r="O237" s="1362"/>
      <c r="P237" s="1362"/>
      <c r="Q237" s="1362"/>
      <c r="R237" s="1362"/>
      <c r="S237" s="1362"/>
      <c r="T237" s="1362"/>
      <c r="U237" s="218" t="s">
        <v>939</v>
      </c>
      <c r="V237" s="218"/>
      <c r="W237" s="218"/>
      <c r="X237" s="218"/>
      <c r="Y237" s="218"/>
      <c r="Z237" s="218"/>
      <c r="AA237" s="1751"/>
      <c r="AB237" s="1751"/>
      <c r="AC237" s="1751"/>
      <c r="AD237" s="1751"/>
      <c r="AE237" s="1751"/>
      <c r="AF237" s="1751"/>
      <c r="AG237" s="1751"/>
      <c r="AH237" s="1751"/>
      <c r="AI237" s="1751"/>
      <c r="AJ237" s="1751"/>
      <c r="AK237" s="175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54"/>
      <c r="N238" s="1354"/>
      <c r="O238" s="1354"/>
      <c r="P238" s="1354"/>
      <c r="Q238" s="1354"/>
      <c r="R238" s="1354"/>
      <c r="S238" s="1354"/>
      <c r="T238" s="1354"/>
      <c r="U238" s="1354"/>
      <c r="V238" s="1354"/>
      <c r="W238" s="1354"/>
      <c r="X238" s="1354"/>
      <c r="Y238" s="1354"/>
      <c r="Z238" s="1354"/>
      <c r="AA238" s="1354"/>
      <c r="AB238" s="1354"/>
      <c r="AC238" s="1354"/>
      <c r="AD238" s="1354"/>
      <c r="AE238" s="1354"/>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599</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761" t="s">
        <v>2719</v>
      </c>
      <c r="N242" s="1754"/>
      <c r="O242" s="1754"/>
      <c r="P242" s="1754"/>
      <c r="Q242" s="1754"/>
      <c r="R242" s="1754"/>
      <c r="S242" s="1754"/>
      <c r="T242" s="1754"/>
      <c r="U242" s="1754"/>
      <c r="V242" s="1754"/>
      <c r="W242" s="1754"/>
      <c r="X242" s="1754"/>
      <c r="Y242" s="1754"/>
      <c r="Z242" s="1754"/>
      <c r="AA242" s="1754"/>
      <c r="AB242" s="1754"/>
      <c r="AC242" s="1754"/>
      <c r="AD242" s="1754"/>
      <c r="AE242" s="1754"/>
      <c r="AF242" s="1754" t="s">
        <v>2655</v>
      </c>
      <c r="AG242" s="1754"/>
      <c r="AH242" s="1754"/>
      <c r="AI242" s="1754"/>
      <c r="AJ242" s="1754"/>
      <c r="AK242" s="1754"/>
      <c r="BO242" s="34"/>
      <c r="BP242" s="4"/>
      <c r="BQ242" s="4"/>
      <c r="BR242" s="4"/>
      <c r="BS242" s="4"/>
    </row>
    <row r="243" spans="1:71" ht="12.95" customHeight="1">
      <c r="A243" s="19"/>
      <c r="B243" s="4"/>
      <c r="C243" s="4"/>
      <c r="D243" s="4" t="s">
        <v>86</v>
      </c>
      <c r="E243" s="4"/>
      <c r="F243" s="4"/>
      <c r="G243" s="4"/>
      <c r="H243" s="4"/>
      <c r="I243" s="4"/>
      <c r="J243" s="4"/>
      <c r="K243" s="4"/>
      <c r="L243" s="4"/>
      <c r="M243" s="1601" t="s">
        <v>2659</v>
      </c>
      <c r="N243" s="1651"/>
      <c r="O243" s="1651"/>
      <c r="P243" s="1651"/>
      <c r="Q243" s="1651"/>
      <c r="R243" s="1651"/>
      <c r="S243" s="1651"/>
      <c r="T243" s="1651"/>
      <c r="U243" s="1651"/>
      <c r="V243" s="1651"/>
      <c r="W243" s="1651"/>
      <c r="X243" s="1651"/>
      <c r="Y243" s="1651"/>
      <c r="Z243" s="1651"/>
      <c r="AA243" s="1651"/>
      <c r="AB243" s="1651"/>
      <c r="AC243" s="1651"/>
      <c r="AD243" s="1651"/>
      <c r="AE243" s="1651"/>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601" t="s">
        <v>2720</v>
      </c>
      <c r="N244" s="1651"/>
      <c r="O244" s="1651"/>
      <c r="P244" s="1651"/>
      <c r="Q244" s="1651"/>
      <c r="R244" s="1651"/>
      <c r="S244" s="1651"/>
      <c r="T244" s="1651"/>
      <c r="V244" s="33" t="s">
        <v>87</v>
      </c>
      <c r="W244" s="1630" t="s">
        <v>2721</v>
      </c>
      <c r="X244" s="1352"/>
      <c r="Y244" s="4" t="s">
        <v>593</v>
      </c>
      <c r="AC244" s="1651">
        <v>7632</v>
      </c>
      <c r="AD244" s="1651"/>
      <c r="AE244" s="1651"/>
      <c r="AF244" s="3" t="s">
        <v>1323</v>
      </c>
      <c r="BB244" t="s">
        <v>309</v>
      </c>
      <c r="BG244">
        <v>1</v>
      </c>
      <c r="BH244" t="s">
        <v>544</v>
      </c>
    </row>
    <row r="245" spans="1:71" ht="12.95" customHeight="1">
      <c r="A245" s="19"/>
      <c r="B245" s="4"/>
      <c r="C245" s="4"/>
      <c r="D245" s="4" t="s">
        <v>88</v>
      </c>
      <c r="E245" s="4"/>
      <c r="F245" s="4"/>
      <c r="G245" s="4"/>
      <c r="H245" s="4"/>
      <c r="I245" s="4"/>
      <c r="J245" s="4"/>
      <c r="K245" s="4"/>
      <c r="L245" s="19"/>
      <c r="M245" s="1601" t="s">
        <v>2663</v>
      </c>
      <c r="N245" s="1651"/>
      <c r="O245" s="1651"/>
      <c r="P245" s="1651"/>
      <c r="Q245" s="1651"/>
      <c r="R245" s="1651"/>
      <c r="S245" s="1651"/>
      <c r="T245" s="1651"/>
      <c r="U245" s="1651"/>
      <c r="V245" s="1651"/>
      <c r="W245" s="1651"/>
      <c r="X245" s="1651"/>
      <c r="Y245" s="1651"/>
      <c r="Z245" s="1651"/>
      <c r="AA245" s="1651"/>
      <c r="AB245" s="1651"/>
      <c r="AC245" s="1651"/>
      <c r="AD245" s="1651"/>
      <c r="AE245" s="1651"/>
      <c r="AH245" s="1747">
        <v>0.09</v>
      </c>
      <c r="AI245" s="1747"/>
      <c r="AJ245" s="1747"/>
      <c r="AK245" s="1747"/>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356" t="s">
        <v>2665</v>
      </c>
      <c r="N246" s="1357"/>
      <c r="O246" s="1357"/>
      <c r="P246" s="1357"/>
      <c r="Q246" s="1357"/>
      <c r="R246" s="1357"/>
      <c r="S246" s="4" t="s">
        <v>208</v>
      </c>
      <c r="T246" s="4"/>
      <c r="U246" s="1352"/>
      <c r="V246" s="1352"/>
      <c r="W246" s="1352"/>
      <c r="X246" s="4" t="s">
        <v>90</v>
      </c>
      <c r="Z246" s="1357"/>
      <c r="AA246" s="1357"/>
      <c r="AB246" s="1357"/>
      <c r="AC246" s="1357"/>
      <c r="AD246" s="1357"/>
      <c r="AE246" s="1357"/>
      <c r="BB246" s="4" t="s">
        <v>174</v>
      </c>
      <c r="BG246">
        <v>3</v>
      </c>
      <c r="BH246" t="s">
        <v>546</v>
      </c>
      <c r="BN246" s="34"/>
    </row>
    <row r="247" spans="1:71" ht="12.95" customHeight="1">
      <c r="A247" s="19"/>
      <c r="B247" s="4"/>
      <c r="C247" s="4"/>
      <c r="D247" s="4" t="s">
        <v>91</v>
      </c>
      <c r="E247" s="4"/>
      <c r="F247" s="4"/>
      <c r="M247" s="1749" t="s">
        <v>2667</v>
      </c>
      <c r="N247" s="1749"/>
      <c r="O247" s="1749"/>
      <c r="P247" s="1749"/>
      <c r="Q247" s="1749"/>
      <c r="R247" s="1749"/>
      <c r="S247" s="1749"/>
      <c r="T247" s="1749"/>
      <c r="U247" s="1749"/>
      <c r="V247" s="1749"/>
      <c r="W247" s="1749"/>
      <c r="X247" s="1749"/>
      <c r="Y247" s="1749"/>
      <c r="Z247" s="1749"/>
      <c r="AA247" s="1749"/>
      <c r="AB247" s="1749"/>
      <c r="AC247" s="1749"/>
      <c r="AD247" s="1749"/>
      <c r="AE247" s="1749"/>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2" t="s">
        <v>546</v>
      </c>
      <c r="N248" s="1362"/>
      <c r="O248" s="1362"/>
      <c r="P248" s="1362"/>
      <c r="Q248" s="1362"/>
      <c r="R248" s="1362"/>
      <c r="S248" s="1362"/>
      <c r="T248" s="1362"/>
      <c r="U248" s="218" t="s">
        <v>939</v>
      </c>
      <c r="V248" s="218"/>
      <c r="W248" s="218"/>
      <c r="X248" s="218"/>
      <c r="Y248" s="218"/>
      <c r="Z248" s="218"/>
      <c r="AA248" s="1777" t="s">
        <v>2722</v>
      </c>
      <c r="AB248" s="1751"/>
      <c r="AC248" s="1751"/>
      <c r="AD248" s="1751"/>
      <c r="AE248" s="1751"/>
      <c r="AF248" s="1751"/>
      <c r="AG248" s="1751"/>
      <c r="AH248" s="1751"/>
      <c r="AI248" s="1751"/>
      <c r="AJ248" s="1751"/>
      <c r="AK248" s="175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61" t="s">
        <v>2632</v>
      </c>
      <c r="N250" s="1754"/>
      <c r="O250" s="1754"/>
      <c r="P250" s="1754"/>
      <c r="Q250" s="1754"/>
      <c r="R250" s="1754"/>
      <c r="S250" s="1754"/>
      <c r="T250" s="1754"/>
      <c r="U250" s="1754"/>
      <c r="V250" s="1754"/>
      <c r="W250" s="1754"/>
      <c r="X250" s="1754"/>
      <c r="Y250" s="1754"/>
      <c r="Z250" s="1754"/>
      <c r="AA250" s="1754"/>
      <c r="AB250" s="1754"/>
      <c r="AC250" s="1754"/>
      <c r="AD250" s="1754"/>
      <c r="AE250" s="1754"/>
      <c r="AF250" s="1754" t="s">
        <v>2656</v>
      </c>
      <c r="AG250" s="1754"/>
      <c r="AH250" s="1754"/>
      <c r="AI250" s="1754"/>
      <c r="AJ250" s="1754"/>
      <c r="AK250" s="1754"/>
      <c r="BN250" s="34"/>
    </row>
    <row r="251" spans="1:71" ht="12.95" customHeight="1">
      <c r="A251" s="19"/>
      <c r="B251" s="4"/>
      <c r="C251" s="4"/>
      <c r="D251" s="4" t="s">
        <v>86</v>
      </c>
      <c r="E251" s="4"/>
      <c r="F251" s="4"/>
      <c r="G251" s="4"/>
      <c r="H251" s="4"/>
      <c r="I251" s="4"/>
      <c r="J251" s="4"/>
      <c r="K251" s="4"/>
      <c r="L251" s="4"/>
      <c r="M251" s="1601" t="s">
        <v>2636</v>
      </c>
      <c r="N251" s="1651"/>
      <c r="O251" s="1651"/>
      <c r="P251" s="1651"/>
      <c r="Q251" s="1651"/>
      <c r="R251" s="1651"/>
      <c r="S251" s="1651"/>
      <c r="T251" s="1651"/>
      <c r="U251" s="1651"/>
      <c r="V251" s="1651"/>
      <c r="W251" s="1651"/>
      <c r="X251" s="1651"/>
      <c r="Y251" s="1651"/>
      <c r="Z251" s="1651"/>
      <c r="AA251" s="1651"/>
      <c r="AB251" s="1651"/>
      <c r="AC251" s="1651"/>
      <c r="AD251" s="1651"/>
      <c r="AE251" s="1651"/>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601" t="s">
        <v>67</v>
      </c>
      <c r="N252" s="1651"/>
      <c r="O252" s="1651"/>
      <c r="P252" s="1651"/>
      <c r="Q252" s="1651"/>
      <c r="R252" s="1651"/>
      <c r="S252" s="1651"/>
      <c r="T252" s="1651"/>
      <c r="V252" s="33" t="s">
        <v>87</v>
      </c>
      <c r="W252" s="1630" t="s">
        <v>2637</v>
      </c>
      <c r="X252" s="1352"/>
      <c r="Y252" s="4" t="s">
        <v>593</v>
      </c>
      <c r="AC252" s="1651">
        <v>92507</v>
      </c>
      <c r="AD252" s="1651"/>
      <c r="AE252" s="1651"/>
      <c r="AF252" s="3" t="s">
        <v>1323</v>
      </c>
      <c r="BN252" s="34"/>
    </row>
    <row r="253" spans="1:71" ht="12.95" customHeight="1">
      <c r="A253" s="19"/>
      <c r="B253" s="4"/>
      <c r="C253" s="4"/>
      <c r="D253" s="4" t="s">
        <v>88</v>
      </c>
      <c r="E253" s="4"/>
      <c r="F253" s="4"/>
      <c r="G253" s="4"/>
      <c r="H253" s="4"/>
      <c r="I253" s="4"/>
      <c r="J253" s="4"/>
      <c r="K253" s="4"/>
      <c r="L253" s="19"/>
      <c r="M253" s="1601" t="s">
        <v>2638</v>
      </c>
      <c r="N253" s="1651"/>
      <c r="O253" s="1651"/>
      <c r="P253" s="1651"/>
      <c r="Q253" s="1651"/>
      <c r="R253" s="1651"/>
      <c r="S253" s="1651"/>
      <c r="T253" s="1651"/>
      <c r="U253" s="1651"/>
      <c r="V253" s="1651"/>
      <c r="W253" s="1651"/>
      <c r="X253" s="1651"/>
      <c r="Y253" s="1651"/>
      <c r="Z253" s="1651"/>
      <c r="AA253" s="1651"/>
      <c r="AB253" s="1651"/>
      <c r="AC253" s="1651"/>
      <c r="AD253" s="1651"/>
      <c r="AE253" s="1651"/>
      <c r="AH253" s="1747">
        <v>0.01</v>
      </c>
      <c r="AI253" s="1747"/>
      <c r="AJ253" s="1747"/>
      <c r="AK253" s="1747"/>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6" t="s">
        <v>2639</v>
      </c>
      <c r="N254" s="1357"/>
      <c r="O254" s="1357"/>
      <c r="P254" s="1357"/>
      <c r="Q254" s="1357"/>
      <c r="R254" s="1357"/>
      <c r="S254" s="4" t="s">
        <v>208</v>
      </c>
      <c r="T254" s="4"/>
      <c r="U254" s="1352"/>
      <c r="V254" s="1352"/>
      <c r="W254" s="1352"/>
      <c r="X254" s="4" t="s">
        <v>90</v>
      </c>
      <c r="Z254" s="1357"/>
      <c r="AA254" s="1357"/>
      <c r="AB254" s="1357"/>
      <c r="AC254" s="1357"/>
      <c r="AD254" s="1357"/>
      <c r="AE254" s="1357"/>
    </row>
    <row r="255" spans="1:71" ht="12.95" customHeight="1">
      <c r="A255" s="19"/>
      <c r="B255" s="4"/>
      <c r="C255" s="4"/>
      <c r="D255" s="4" t="s">
        <v>91</v>
      </c>
      <c r="E255" s="4"/>
      <c r="F255" s="4"/>
      <c r="M255" s="1749" t="s">
        <v>2640</v>
      </c>
      <c r="N255" s="1749"/>
      <c r="O255" s="1749"/>
      <c r="P255" s="1749"/>
      <c r="Q255" s="1749"/>
      <c r="R255" s="1749"/>
      <c r="S255" s="1749"/>
      <c r="T255" s="1749"/>
      <c r="U255" s="1749"/>
      <c r="V255" s="1749"/>
      <c r="W255" s="1749"/>
      <c r="X255" s="1749"/>
      <c r="Y255" s="1749"/>
      <c r="Z255" s="1749"/>
      <c r="AA255" s="1749"/>
      <c r="AB255" s="1749"/>
      <c r="AC255" s="1749"/>
      <c r="AD255" s="1749"/>
      <c r="AE255" s="1749"/>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2" t="s">
        <v>544</v>
      </c>
      <c r="N256" s="1362"/>
      <c r="O256" s="1362"/>
      <c r="P256" s="1362"/>
      <c r="Q256" s="1362"/>
      <c r="R256" s="1362"/>
      <c r="S256" s="1362"/>
      <c r="T256" s="1362"/>
      <c r="U256" s="218" t="s">
        <v>939</v>
      </c>
      <c r="V256" s="218"/>
      <c r="W256" s="218"/>
      <c r="X256" s="218"/>
      <c r="Y256" s="218"/>
      <c r="Z256" s="218"/>
      <c r="AA256" s="1751"/>
      <c r="AB256" s="1751"/>
      <c r="AC256" s="1751"/>
      <c r="AD256" s="1751"/>
      <c r="AE256" s="1751"/>
      <c r="AF256" s="1751"/>
      <c r="AG256" s="1751"/>
      <c r="AH256" s="1751"/>
      <c r="AI256" s="1751"/>
      <c r="AJ256" s="1751"/>
      <c r="AK256" s="1751"/>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542</v>
      </c>
      <c r="E258" s="4"/>
      <c r="F258" s="4"/>
      <c r="G258" s="4"/>
      <c r="H258" s="4"/>
      <c r="I258" s="4"/>
      <c r="J258" s="4"/>
      <c r="K258" s="4"/>
      <c r="L258" s="4"/>
      <c r="M258" s="1754"/>
      <c r="N258" s="1754"/>
      <c r="O258" s="1754"/>
      <c r="P258" s="1754"/>
      <c r="Q258" s="1754"/>
      <c r="R258" s="1754"/>
      <c r="S258" s="1754"/>
      <c r="T258" s="1754"/>
      <c r="U258" s="1754"/>
      <c r="V258" s="1754"/>
      <c r="W258" s="1754"/>
      <c r="X258" s="1754"/>
      <c r="Y258" s="1754"/>
      <c r="Z258" s="1754"/>
      <c r="AA258" s="1754"/>
      <c r="AB258" s="1754"/>
      <c r="AC258" s="1754"/>
      <c r="AD258" s="1754"/>
      <c r="AE258" s="1754"/>
      <c r="AF258" s="1754" t="s">
        <v>309</v>
      </c>
      <c r="AG258" s="1754"/>
      <c r="AH258" s="1754"/>
      <c r="AI258" s="1754"/>
      <c r="AJ258" s="1754"/>
      <c r="AK258" s="1754"/>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51"/>
      <c r="N259" s="1651"/>
      <c r="O259" s="1651"/>
      <c r="P259" s="1651"/>
      <c r="Q259" s="1651"/>
      <c r="R259" s="1651"/>
      <c r="S259" s="1651"/>
      <c r="T259" s="1651"/>
      <c r="U259" s="1651"/>
      <c r="V259" s="1651"/>
      <c r="W259" s="1651"/>
      <c r="X259" s="1651"/>
      <c r="Y259" s="1651"/>
      <c r="Z259" s="1651"/>
      <c r="AA259" s="1651"/>
      <c r="AB259" s="1651"/>
      <c r="AC259" s="1651"/>
      <c r="AD259" s="1651"/>
      <c r="AE259" s="1651"/>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651"/>
      <c r="N260" s="1651"/>
      <c r="O260" s="1651"/>
      <c r="P260" s="1651"/>
      <c r="Q260" s="1651"/>
      <c r="R260" s="1651"/>
      <c r="S260" s="1651"/>
      <c r="T260" s="1651"/>
      <c r="V260" s="33" t="s">
        <v>87</v>
      </c>
      <c r="W260" s="1352"/>
      <c r="X260" s="1352"/>
      <c r="Y260" s="4" t="s">
        <v>593</v>
      </c>
      <c r="AC260" s="1651"/>
      <c r="AD260" s="1651"/>
      <c r="AE260" s="1651"/>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51"/>
      <c r="N261" s="1651"/>
      <c r="O261" s="1651"/>
      <c r="P261" s="1651"/>
      <c r="Q261" s="1651"/>
      <c r="R261" s="1651"/>
      <c r="S261" s="1651"/>
      <c r="T261" s="1651"/>
      <c r="U261" s="1651"/>
      <c r="V261" s="1651"/>
      <c r="W261" s="1651"/>
      <c r="X261" s="1651"/>
      <c r="Y261" s="1651"/>
      <c r="Z261" s="1651"/>
      <c r="AA261" s="1651"/>
      <c r="AB261" s="1651"/>
      <c r="AC261" s="1651"/>
      <c r="AD261" s="1651"/>
      <c r="AE261" s="1651"/>
      <c r="AH261" s="1747"/>
      <c r="AI261" s="1747"/>
      <c r="AJ261" s="1747"/>
      <c r="AK261" s="1747"/>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7"/>
      <c r="N262" s="1357"/>
      <c r="O262" s="1357"/>
      <c r="P262" s="1357"/>
      <c r="Q262" s="1357"/>
      <c r="R262" s="1357"/>
      <c r="S262" s="4" t="s">
        <v>208</v>
      </c>
      <c r="T262" s="4"/>
      <c r="U262" s="1352"/>
      <c r="V262" s="1352"/>
      <c r="W262" s="1352"/>
      <c r="X262" s="4" t="s">
        <v>90</v>
      </c>
      <c r="Z262" s="1357"/>
      <c r="AA262" s="1357"/>
      <c r="AB262" s="1357"/>
      <c r="AC262" s="1357"/>
      <c r="AD262" s="1357"/>
      <c r="AE262" s="1357"/>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9"/>
      <c r="N263" s="1749"/>
      <c r="O263" s="1749"/>
      <c r="P263" s="1749"/>
      <c r="Q263" s="1749"/>
      <c r="R263" s="1749"/>
      <c r="S263" s="1749"/>
      <c r="T263" s="1749"/>
      <c r="U263" s="1749"/>
      <c r="V263" s="1749"/>
      <c r="W263" s="1749"/>
      <c r="X263" s="1749"/>
      <c r="Y263" s="1749"/>
      <c r="Z263" s="1749"/>
      <c r="AA263" s="1779"/>
      <c r="AB263" s="1779"/>
      <c r="AC263" s="1779"/>
      <c r="AD263" s="1779"/>
      <c r="AE263" s="1779"/>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2" t="s">
        <v>309</v>
      </c>
      <c r="N264" s="1362"/>
      <c r="O264" s="1362"/>
      <c r="P264" s="1362"/>
      <c r="Q264" s="1362"/>
      <c r="R264" s="1362"/>
      <c r="S264" s="1362"/>
      <c r="T264" s="1362"/>
      <c r="U264" s="218" t="s">
        <v>939</v>
      </c>
      <c r="V264" s="218"/>
      <c r="W264" s="218"/>
      <c r="X264" s="218"/>
      <c r="Y264" s="218"/>
      <c r="Z264" s="218"/>
      <c r="AA264" s="1748"/>
      <c r="AB264" s="1748"/>
      <c r="AC264" s="1748"/>
      <c r="AD264" s="1748"/>
      <c r="AE264" s="1748"/>
      <c r="AF264" s="1748"/>
      <c r="AG264" s="1748"/>
      <c r="AH264" s="1748"/>
      <c r="AI264" s="1748"/>
      <c r="AJ264" s="1748"/>
      <c r="AK264" s="1748"/>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778" t="str">
        <f>BO245</f>
        <v>Joint Venture</v>
      </c>
      <c r="U266" s="1778"/>
      <c r="V266" s="1778"/>
      <c r="W266" s="1778"/>
      <c r="X266" s="1778"/>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51" t="s">
        <v>282</v>
      </c>
      <c r="E269" s="1651"/>
      <c r="F269" s="1651"/>
      <c r="G269" s="1651"/>
      <c r="H269" s="1651"/>
      <c r="J269" t="s">
        <v>281</v>
      </c>
      <c r="X269" s="1639"/>
      <c r="Y269" s="1639"/>
      <c r="Z269" s="1639"/>
      <c r="AA269" s="1639"/>
      <c r="AB269" s="1639"/>
      <c r="AC269" s="163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61" t="s">
        <v>2632</v>
      </c>
      <c r="M273" s="1754"/>
      <c r="N273" s="1754"/>
      <c r="O273" s="1754"/>
      <c r="P273" s="1754"/>
      <c r="Q273" s="1754"/>
      <c r="R273" s="1754"/>
      <c r="S273" s="1754"/>
      <c r="T273" s="1754"/>
      <c r="U273" s="1754"/>
      <c r="V273" s="1754"/>
      <c r="W273" s="1754"/>
      <c r="X273" s="1754"/>
      <c r="Y273" s="1754"/>
      <c r="Z273" s="1754"/>
      <c r="AA273" s="1754"/>
      <c r="AB273" s="1754"/>
      <c r="AC273" s="1754"/>
      <c r="AD273" s="1754"/>
      <c r="AE273" s="1754"/>
      <c r="AF273" s="1754"/>
      <c r="AG273" s="1754"/>
      <c r="AH273" s="1754"/>
      <c r="AI273" s="1754"/>
      <c r="AJ273" s="1754"/>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601" t="s">
        <v>2636</v>
      </c>
      <c r="M274" s="1651"/>
      <c r="N274" s="1651"/>
      <c r="O274" s="1651"/>
      <c r="P274" s="1651"/>
      <c r="Q274" s="1651"/>
      <c r="R274" s="1651"/>
      <c r="S274" s="1651"/>
      <c r="T274" s="1651"/>
      <c r="U274" s="1651"/>
      <c r="V274" s="1651"/>
      <c r="W274" s="1651"/>
      <c r="X274" s="1651"/>
      <c r="Y274" s="1651"/>
      <c r="Z274" s="1651"/>
      <c r="AA274" s="1651"/>
      <c r="AB274" s="1651"/>
      <c r="AC274" s="1651"/>
      <c r="AD274" s="1651"/>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601" t="s">
        <v>67</v>
      </c>
      <c r="M275" s="1651"/>
      <c r="N275" s="1651"/>
      <c r="O275" s="1651"/>
      <c r="P275" s="1651"/>
      <c r="Q275" s="1651"/>
      <c r="R275" s="1651"/>
      <c r="S275" s="1651"/>
      <c r="U275" s="33" t="s">
        <v>87</v>
      </c>
      <c r="V275" s="1630" t="s">
        <v>2637</v>
      </c>
      <c r="W275" s="1352"/>
      <c r="X275" s="4" t="s">
        <v>593</v>
      </c>
      <c r="AB275" s="1651">
        <v>92507</v>
      </c>
      <c r="AC275" s="1651"/>
      <c r="AD275" s="1651"/>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601" t="s">
        <v>2638</v>
      </c>
      <c r="M276" s="1651"/>
      <c r="N276" s="1651"/>
      <c r="O276" s="1651"/>
      <c r="P276" s="1651"/>
      <c r="Q276" s="1651"/>
      <c r="R276" s="1651"/>
      <c r="S276" s="1651"/>
      <c r="T276" s="1651"/>
      <c r="U276" s="1651"/>
      <c r="V276" s="1651"/>
      <c r="W276" s="1651"/>
      <c r="X276" s="1651"/>
      <c r="Y276" s="1651"/>
      <c r="Z276" s="1651"/>
      <c r="AA276" s="1651"/>
      <c r="AB276" s="1651"/>
      <c r="AC276" s="1651"/>
      <c r="AD276" s="1651"/>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6" t="s">
        <v>2639</v>
      </c>
      <c r="M277" s="1357"/>
      <c r="N277" s="1357"/>
      <c r="O277" s="1357"/>
      <c r="P277" s="1357"/>
      <c r="Q277" s="1357"/>
      <c r="R277" s="4" t="s">
        <v>208</v>
      </c>
      <c r="S277" s="4"/>
      <c r="T277" s="1352"/>
      <c r="U277" s="1352"/>
      <c r="V277" s="1352"/>
      <c r="W277" s="4" t="s">
        <v>90</v>
      </c>
      <c r="Y277" s="1357"/>
      <c r="Z277" s="1357"/>
      <c r="AA277" s="1357"/>
      <c r="AB277" s="1357"/>
      <c r="AC277" s="1357"/>
      <c r="AD277" s="1357"/>
      <c r="BN277" s="34"/>
    </row>
    <row r="278" spans="1:66" ht="12.95" customHeight="1">
      <c r="D278" s="4" t="s">
        <v>91</v>
      </c>
      <c r="E278" s="4"/>
      <c r="F278" s="4"/>
      <c r="L278" s="1749" t="s">
        <v>2640</v>
      </c>
      <c r="M278" s="1749"/>
      <c r="N278" s="1749"/>
      <c r="O278" s="1749"/>
      <c r="P278" s="1749"/>
      <c r="Q278" s="1749"/>
      <c r="R278" s="1749"/>
      <c r="S278" s="1749"/>
      <c r="T278" s="1749"/>
      <c r="U278" s="1749"/>
      <c r="V278" s="1749"/>
      <c r="W278" s="1749"/>
      <c r="X278" s="1749"/>
      <c r="Y278" s="1749"/>
      <c r="Z278" s="1749"/>
      <c r="AA278" s="1749"/>
      <c r="AB278" s="1749"/>
      <c r="AC278" s="1749"/>
      <c r="AD278" s="1749"/>
      <c r="AF278" s="4"/>
      <c r="AG278" s="4"/>
      <c r="AH278" s="4"/>
      <c r="AI278" s="4"/>
      <c r="AJ278" s="4"/>
      <c r="BN278" s="34"/>
    </row>
    <row r="279" spans="1:66" ht="12.95" customHeight="1">
      <c r="D279" s="3" t="s">
        <v>633</v>
      </c>
      <c r="E279" s="3"/>
      <c r="F279" s="3"/>
      <c r="G279" s="3"/>
      <c r="H279" s="3"/>
      <c r="I279" s="3"/>
      <c r="L279" s="1630" t="s">
        <v>2641</v>
      </c>
      <c r="M279" s="1630"/>
      <c r="N279" s="1630"/>
      <c r="O279" s="1630"/>
      <c r="P279" s="1630"/>
      <c r="Q279" s="1630"/>
      <c r="R279" s="1630"/>
      <c r="S279" s="1630"/>
      <c r="T279" s="1630"/>
      <c r="U279" s="1630"/>
      <c r="V279" s="1630"/>
      <c r="W279" s="1630"/>
      <c r="X279" s="1630"/>
      <c r="Y279" s="1630"/>
      <c r="Z279" s="1630"/>
      <c r="AA279" s="1630"/>
      <c r="AB279" s="1630"/>
      <c r="AC279" s="1630"/>
      <c r="AD279" s="1630"/>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645" t="s">
        <v>551</v>
      </c>
      <c r="B281" s="1645"/>
      <c r="C281" s="1645"/>
      <c r="D281" s="1645"/>
      <c r="E281" s="1645"/>
      <c r="F281" s="1645"/>
      <c r="G281" s="1645"/>
      <c r="H281" s="1645"/>
      <c r="I281" s="1645"/>
      <c r="J281" s="1645"/>
      <c r="K281" s="1645"/>
      <c r="L281" s="1645"/>
      <c r="M281" s="1645"/>
      <c r="N281" s="1645"/>
      <c r="O281" s="1645"/>
      <c r="P281" s="1645"/>
      <c r="Q281" s="1645"/>
      <c r="R281" s="1645"/>
      <c r="S281" s="1645"/>
      <c r="T281" s="1645"/>
      <c r="U281" s="1645"/>
      <c r="V281" s="1645"/>
      <c r="W281" s="1645"/>
      <c r="X281" s="1645"/>
      <c r="Y281" s="1645"/>
      <c r="Z281" s="1645"/>
      <c r="AA281" s="1645"/>
      <c r="AB281" s="1645"/>
      <c r="AC281" s="1645"/>
      <c r="AD281" s="1645"/>
      <c r="AE281" s="1645"/>
      <c r="AF281" s="1645"/>
      <c r="AG281" s="1645"/>
      <c r="AH281" s="1645"/>
      <c r="AI281" s="1645"/>
      <c r="AJ281" s="1645"/>
      <c r="AK281" s="1645"/>
      <c r="AL281" s="1645"/>
      <c r="AM281" s="95"/>
      <c r="AN281" s="95"/>
      <c r="AO281" s="95"/>
      <c r="AP281" s="95"/>
      <c r="AQ281" s="95"/>
      <c r="AR281" s="95"/>
      <c r="AS281" s="95"/>
      <c r="AT281" s="95"/>
      <c r="AU281" s="95"/>
      <c r="AV281" s="95"/>
      <c r="AW281" s="95"/>
      <c r="AX281" s="95"/>
      <c r="AY281" s="95"/>
      <c r="BN281" s="34"/>
    </row>
    <row r="282" spans="1:66" ht="12.95" customHeight="1" thickBot="1">
      <c r="A282" s="1646"/>
      <c r="B282" s="1646"/>
      <c r="C282" s="1646"/>
      <c r="D282" s="1646"/>
      <c r="E282" s="1646"/>
      <c r="F282" s="1646"/>
      <c r="G282" s="1646"/>
      <c r="H282" s="1646"/>
      <c r="I282" s="1646"/>
      <c r="J282" s="1646"/>
      <c r="K282" s="1646"/>
      <c r="L282" s="1646"/>
      <c r="M282" s="1646"/>
      <c r="N282" s="1646"/>
      <c r="O282" s="1646"/>
      <c r="P282" s="1646"/>
      <c r="Q282" s="1646"/>
      <c r="R282" s="1646"/>
      <c r="S282" s="1646"/>
      <c r="T282" s="1646"/>
      <c r="U282" s="1646"/>
      <c r="V282" s="1646"/>
      <c r="W282" s="1646"/>
      <c r="X282" s="1646"/>
      <c r="Y282" s="1646"/>
      <c r="Z282" s="1646"/>
      <c r="AA282" s="1646"/>
      <c r="AB282" s="1646"/>
      <c r="AC282" s="1646"/>
      <c r="AD282" s="1646"/>
      <c r="AE282" s="1646"/>
      <c r="AF282" s="1646"/>
      <c r="AG282" s="1646"/>
      <c r="AH282" s="1646"/>
      <c r="AI282" s="1646"/>
      <c r="AJ282" s="1646"/>
      <c r="AK282" s="1646"/>
      <c r="AL282" s="1646"/>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54" t="s">
        <v>2657</v>
      </c>
      <c r="I286" s="1354"/>
      <c r="J286" s="1354"/>
      <c r="K286" s="1354"/>
      <c r="L286" s="1354"/>
      <c r="M286" s="1354"/>
      <c r="N286" s="1354"/>
      <c r="O286" s="1354"/>
      <c r="P286" s="1354"/>
      <c r="Q286" s="1354"/>
      <c r="R286" s="1354"/>
      <c r="T286" s="3" t="s">
        <v>577</v>
      </c>
      <c r="V286" s="3"/>
      <c r="W286" s="3"/>
      <c r="X286" s="3"/>
      <c r="Y286" s="3"/>
      <c r="AA286" s="1354" t="s">
        <v>2658</v>
      </c>
      <c r="AB286" s="1354"/>
      <c r="AC286" s="1354"/>
      <c r="AD286" s="1354"/>
      <c r="AE286" s="1354"/>
      <c r="AF286" s="1354"/>
      <c r="AG286" s="1354"/>
      <c r="AH286" s="1354"/>
      <c r="AI286" s="1354"/>
      <c r="AJ286" s="1354"/>
      <c r="AK286" s="1354"/>
      <c r="BN286" s="34"/>
    </row>
    <row r="287" spans="1:66" ht="12.95" customHeight="1">
      <c r="B287" s="3" t="s">
        <v>481</v>
      </c>
      <c r="C287" s="3"/>
      <c r="D287" s="3"/>
      <c r="E287" s="3"/>
      <c r="F287" s="3"/>
      <c r="H287" s="1362" t="s">
        <v>2659</v>
      </c>
      <c r="I287" s="1362"/>
      <c r="J287" s="1362"/>
      <c r="K287" s="1362"/>
      <c r="L287" s="1362"/>
      <c r="M287" s="1362"/>
      <c r="N287" s="1362"/>
      <c r="O287" s="1362"/>
      <c r="P287" s="1362"/>
      <c r="Q287" s="1362"/>
      <c r="R287" s="1362"/>
      <c r="T287" s="3" t="s">
        <v>481</v>
      </c>
      <c r="V287" s="3"/>
      <c r="W287" s="3"/>
      <c r="X287" s="3"/>
      <c r="Y287" s="3"/>
      <c r="AA287" s="1362" t="s">
        <v>2660</v>
      </c>
      <c r="AB287" s="1362"/>
      <c r="AC287" s="1362"/>
      <c r="AD287" s="1362"/>
      <c r="AE287" s="1362"/>
      <c r="AF287" s="1362"/>
      <c r="AG287" s="1362"/>
      <c r="AH287" s="1362"/>
      <c r="AI287" s="1362"/>
      <c r="AJ287" s="1362"/>
      <c r="AK287" s="1362"/>
      <c r="BN287" s="34"/>
    </row>
    <row r="288" spans="1:66" ht="12.95" customHeight="1">
      <c r="B288" s="3" t="s">
        <v>482</v>
      </c>
      <c r="C288" s="3"/>
      <c r="D288" s="3"/>
      <c r="E288" s="3"/>
      <c r="F288" s="3"/>
      <c r="H288" s="1362" t="s">
        <v>2661</v>
      </c>
      <c r="I288" s="1362"/>
      <c r="J288" s="1362"/>
      <c r="K288" s="1362"/>
      <c r="L288" s="1362"/>
      <c r="M288" s="1362"/>
      <c r="N288" s="1362"/>
      <c r="O288" s="1362"/>
      <c r="P288" s="1362"/>
      <c r="Q288" s="1362"/>
      <c r="R288" s="1362"/>
      <c r="T288" s="3" t="s">
        <v>76</v>
      </c>
      <c r="V288" s="3"/>
      <c r="W288" s="3"/>
      <c r="X288" s="3"/>
      <c r="Y288" s="3"/>
      <c r="AA288" s="1362" t="s">
        <v>2662</v>
      </c>
      <c r="AB288" s="1362"/>
      <c r="AC288" s="1362"/>
      <c r="AD288" s="1362"/>
      <c r="AE288" s="1362"/>
      <c r="AF288" s="1362"/>
      <c r="AG288" s="1362"/>
      <c r="AH288" s="1362"/>
      <c r="AI288" s="1362"/>
      <c r="AJ288" s="1362"/>
      <c r="AK288" s="1362"/>
      <c r="BN288" s="34"/>
    </row>
    <row r="289" spans="2:66" ht="12.95" customHeight="1">
      <c r="B289" s="3" t="s">
        <v>88</v>
      </c>
      <c r="C289" s="3"/>
      <c r="D289" s="3"/>
      <c r="E289" s="3"/>
      <c r="F289" s="3"/>
      <c r="H289" s="1362" t="s">
        <v>2663</v>
      </c>
      <c r="I289" s="1362"/>
      <c r="J289" s="1362"/>
      <c r="K289" s="1362"/>
      <c r="L289" s="1362"/>
      <c r="M289" s="1362"/>
      <c r="N289" s="1362"/>
      <c r="O289" s="1362"/>
      <c r="P289" s="1362"/>
      <c r="Q289" s="1362"/>
      <c r="R289" s="1362"/>
      <c r="T289" s="3" t="s">
        <v>88</v>
      </c>
      <c r="V289" s="3"/>
      <c r="W289" s="3"/>
      <c r="X289" s="3"/>
      <c r="Y289" s="3"/>
      <c r="AA289" s="1362" t="s">
        <v>2664</v>
      </c>
      <c r="AB289" s="1362"/>
      <c r="AC289" s="1362"/>
      <c r="AD289" s="1362"/>
      <c r="AE289" s="1362"/>
      <c r="AF289" s="1362"/>
      <c r="AG289" s="1362"/>
      <c r="AH289" s="1362"/>
      <c r="AI289" s="1362"/>
      <c r="AJ289" s="1362"/>
      <c r="AK289" s="1362"/>
      <c r="BN289" s="34"/>
    </row>
    <row r="290" spans="2:66" ht="12.95" customHeight="1">
      <c r="B290" s="3" t="s">
        <v>89</v>
      </c>
      <c r="C290" s="3"/>
      <c r="D290" s="3"/>
      <c r="E290" s="3"/>
      <c r="F290" s="3"/>
      <c r="G290" s="3"/>
      <c r="H290" s="1652" t="s">
        <v>2665</v>
      </c>
      <c r="I290" s="1653"/>
      <c r="J290" s="1653"/>
      <c r="K290" s="1653"/>
      <c r="L290" s="1653"/>
      <c r="M290" s="1653"/>
      <c r="N290" s="4" t="s">
        <v>208</v>
      </c>
      <c r="O290" s="4"/>
      <c r="P290" s="1651"/>
      <c r="Q290" s="1651"/>
      <c r="R290" s="1651"/>
      <c r="S290" s="3"/>
      <c r="T290" s="3" t="s">
        <v>89</v>
      </c>
      <c r="V290" s="3"/>
      <c r="W290" s="3"/>
      <c r="X290" s="3"/>
      <c r="Y290" s="3"/>
      <c r="AA290" s="1652" t="s">
        <v>2666</v>
      </c>
      <c r="AB290" s="1653"/>
      <c r="AC290" s="1653"/>
      <c r="AD290" s="1653"/>
      <c r="AE290" s="1653"/>
      <c r="AF290" s="1653"/>
      <c r="AG290" s="4" t="s">
        <v>208</v>
      </c>
      <c r="AH290" s="4"/>
      <c r="AI290" s="1651"/>
      <c r="AJ290" s="1651"/>
      <c r="AK290" s="1651"/>
      <c r="BN290" s="34"/>
    </row>
    <row r="291" spans="2:66" ht="12.95" customHeight="1">
      <c r="B291" s="3" t="s">
        <v>90</v>
      </c>
      <c r="C291" s="3"/>
      <c r="D291" s="3"/>
      <c r="E291" s="3"/>
      <c r="F291" s="3"/>
      <c r="G291" s="3"/>
      <c r="H291" s="1357"/>
      <c r="I291" s="1357"/>
      <c r="J291" s="1357"/>
      <c r="K291" s="1357"/>
      <c r="L291" s="1357"/>
      <c r="M291" s="1357"/>
      <c r="N291" s="4"/>
      <c r="O291" s="4"/>
      <c r="P291" s="35"/>
      <c r="Q291" s="35"/>
      <c r="R291" s="35"/>
      <c r="S291" s="3"/>
      <c r="T291" s="3" t="s">
        <v>90</v>
      </c>
      <c r="V291" s="3"/>
      <c r="W291" s="3"/>
      <c r="X291" s="3"/>
      <c r="Y291" s="3"/>
      <c r="AA291" s="1357"/>
      <c r="AB291" s="1357"/>
      <c r="AC291" s="1357"/>
      <c r="AD291" s="1357"/>
      <c r="AE291" s="1357"/>
      <c r="AF291" s="1357"/>
      <c r="AG291" s="4"/>
      <c r="AH291" s="4"/>
      <c r="AI291" s="35"/>
      <c r="AJ291" s="35"/>
      <c r="AK291" s="35"/>
      <c r="BN291" s="34"/>
    </row>
    <row r="292" spans="2:66" ht="12.95" customHeight="1">
      <c r="B292" s="3" t="s">
        <v>77</v>
      </c>
      <c r="C292" s="3"/>
      <c r="D292" s="3"/>
      <c r="E292" s="3"/>
      <c r="F292" s="3"/>
      <c r="G292" s="3"/>
      <c r="H292" s="1362" t="s">
        <v>2667</v>
      </c>
      <c r="I292" s="1362"/>
      <c r="J292" s="1362"/>
      <c r="K292" s="1362"/>
      <c r="L292" s="1362"/>
      <c r="M292" s="1362"/>
      <c r="N292" s="1354"/>
      <c r="O292" s="1354"/>
      <c r="P292" s="1354"/>
      <c r="Q292" s="1354"/>
      <c r="R292" s="1354"/>
      <c r="S292" s="3"/>
      <c r="T292" s="3" t="s">
        <v>77</v>
      </c>
      <c r="V292" s="3"/>
      <c r="W292" s="3"/>
      <c r="X292" s="3"/>
      <c r="Y292" s="3"/>
      <c r="AA292" s="1362" t="s">
        <v>2668</v>
      </c>
      <c r="AB292" s="1362"/>
      <c r="AC292" s="1362"/>
      <c r="AD292" s="1362"/>
      <c r="AE292" s="1362"/>
      <c r="AF292" s="1362"/>
      <c r="AG292" s="1354"/>
      <c r="AH292" s="1354"/>
      <c r="AI292" s="1354"/>
      <c r="AJ292" s="1354"/>
      <c r="AK292" s="1354"/>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4" t="s">
        <v>2669</v>
      </c>
      <c r="I294" s="1354"/>
      <c r="J294" s="1354"/>
      <c r="K294" s="1354"/>
      <c r="L294" s="1354"/>
      <c r="M294" s="1354"/>
      <c r="N294" s="1354"/>
      <c r="O294" s="1354"/>
      <c r="P294" s="1354"/>
      <c r="Q294" s="1354"/>
      <c r="R294" s="1354"/>
      <c r="T294" s="3" t="s">
        <v>366</v>
      </c>
      <c r="V294" s="3"/>
      <c r="W294" s="3"/>
      <c r="X294" s="3"/>
      <c r="Y294" s="3"/>
      <c r="AA294" s="1354" t="s">
        <v>2670</v>
      </c>
      <c r="AB294" s="1354"/>
      <c r="AC294" s="1354"/>
      <c r="AD294" s="1354"/>
      <c r="AE294" s="1354"/>
      <c r="AF294" s="1354"/>
      <c r="AG294" s="1354"/>
      <c r="AH294" s="1354"/>
      <c r="AI294" s="1354"/>
      <c r="AJ294" s="1354"/>
      <c r="AK294" s="1354"/>
      <c r="BN294" s="34"/>
    </row>
    <row r="295" spans="2:66" ht="12.95" customHeight="1">
      <c r="B295" s="3" t="s">
        <v>481</v>
      </c>
      <c r="C295" s="3"/>
      <c r="D295" s="3"/>
      <c r="E295" s="3"/>
      <c r="F295" s="3"/>
      <c r="H295" s="1362" t="s">
        <v>2671</v>
      </c>
      <c r="I295" s="1362"/>
      <c r="J295" s="1362"/>
      <c r="K295" s="1362"/>
      <c r="L295" s="1362"/>
      <c r="M295" s="1362"/>
      <c r="N295" s="1362"/>
      <c r="O295" s="1362"/>
      <c r="P295" s="1362"/>
      <c r="Q295" s="1362"/>
      <c r="R295" s="1362"/>
      <c r="T295" s="3" t="s">
        <v>481</v>
      </c>
      <c r="V295" s="3"/>
      <c r="W295" s="3"/>
      <c r="X295" s="3"/>
      <c r="Y295" s="3"/>
      <c r="AA295" s="1362" t="s">
        <v>2676</v>
      </c>
      <c r="AB295" s="1362"/>
      <c r="AC295" s="1362"/>
      <c r="AD295" s="1362"/>
      <c r="AE295" s="1362"/>
      <c r="AF295" s="1362"/>
      <c r="AG295" s="1362"/>
      <c r="AH295" s="1362"/>
      <c r="AI295" s="1362"/>
      <c r="AJ295" s="1362"/>
      <c r="AK295" s="1362"/>
      <c r="BN295" s="34"/>
    </row>
    <row r="296" spans="2:66" ht="12.95" customHeight="1">
      <c r="B296" s="3" t="s">
        <v>482</v>
      </c>
      <c r="C296" s="3"/>
      <c r="D296" s="3"/>
      <c r="E296" s="3"/>
      <c r="F296" s="3"/>
      <c r="H296" s="1362" t="s">
        <v>2672</v>
      </c>
      <c r="I296" s="1362"/>
      <c r="J296" s="1362"/>
      <c r="K296" s="1362"/>
      <c r="L296" s="1362"/>
      <c r="M296" s="1362"/>
      <c r="N296" s="1362"/>
      <c r="O296" s="1362"/>
      <c r="P296" s="1362"/>
      <c r="Q296" s="1362"/>
      <c r="R296" s="1362"/>
      <c r="T296" s="3" t="s">
        <v>76</v>
      </c>
      <c r="V296" s="3"/>
      <c r="W296" s="3"/>
      <c r="X296" s="3"/>
      <c r="Y296" s="3"/>
      <c r="AA296" s="1362" t="s">
        <v>2677</v>
      </c>
      <c r="AB296" s="1362"/>
      <c r="AC296" s="1362"/>
      <c r="AD296" s="1362"/>
      <c r="AE296" s="1362"/>
      <c r="AF296" s="1362"/>
      <c r="AG296" s="1362"/>
      <c r="AH296" s="1362"/>
      <c r="AI296" s="1362"/>
      <c r="AJ296" s="1362"/>
      <c r="AK296" s="1362"/>
      <c r="BN296" s="34"/>
    </row>
    <row r="297" spans="2:66" ht="12.95" customHeight="1">
      <c r="B297" s="3" t="s">
        <v>88</v>
      </c>
      <c r="C297" s="3"/>
      <c r="D297" s="3"/>
      <c r="E297" s="3"/>
      <c r="F297" s="3"/>
      <c r="H297" s="1362" t="s">
        <v>2673</v>
      </c>
      <c r="I297" s="1362"/>
      <c r="J297" s="1362"/>
      <c r="K297" s="1362"/>
      <c r="L297" s="1362"/>
      <c r="M297" s="1362"/>
      <c r="N297" s="1362"/>
      <c r="O297" s="1362"/>
      <c r="P297" s="1362"/>
      <c r="Q297" s="1362"/>
      <c r="R297" s="1362"/>
      <c r="T297" s="3" t="s">
        <v>88</v>
      </c>
      <c r="V297" s="3"/>
      <c r="W297" s="3"/>
      <c r="X297" s="3"/>
      <c r="Y297" s="3"/>
      <c r="AA297" s="1362" t="s">
        <v>2678</v>
      </c>
      <c r="AB297" s="1362"/>
      <c r="AC297" s="1362"/>
      <c r="AD297" s="1362"/>
      <c r="AE297" s="1362"/>
      <c r="AF297" s="1362"/>
      <c r="AG297" s="1362"/>
      <c r="AH297" s="1362"/>
      <c r="AI297" s="1362"/>
      <c r="AJ297" s="1362"/>
      <c r="AK297" s="1362"/>
      <c r="BN297" s="34"/>
    </row>
    <row r="298" spans="2:66" ht="12.95" customHeight="1">
      <c r="B298" s="3" t="s">
        <v>89</v>
      </c>
      <c r="C298" s="3"/>
      <c r="D298" s="3"/>
      <c r="E298" s="3"/>
      <c r="F298" s="3"/>
      <c r="G298" s="3"/>
      <c r="H298" s="1652" t="s">
        <v>2674</v>
      </c>
      <c r="I298" s="1653"/>
      <c r="J298" s="1653"/>
      <c r="K298" s="1653"/>
      <c r="L298" s="1653"/>
      <c r="M298" s="1653"/>
      <c r="N298" s="4" t="s">
        <v>208</v>
      </c>
      <c r="O298" s="4"/>
      <c r="P298" s="1651"/>
      <c r="Q298" s="1651"/>
      <c r="R298" s="1651"/>
      <c r="S298" s="3"/>
      <c r="T298" s="3" t="s">
        <v>89</v>
      </c>
      <c r="V298" s="3"/>
      <c r="W298" s="3"/>
      <c r="X298" s="3"/>
      <c r="Y298" s="3"/>
      <c r="AA298" s="1652" t="s">
        <v>2679</v>
      </c>
      <c r="AB298" s="1653"/>
      <c r="AC298" s="1653"/>
      <c r="AD298" s="1653"/>
      <c r="AE298" s="1653"/>
      <c r="AF298" s="1653"/>
      <c r="AG298" s="4" t="s">
        <v>208</v>
      </c>
      <c r="AH298" s="4"/>
      <c r="AI298" s="1651"/>
      <c r="AJ298" s="1651"/>
      <c r="AK298" s="1651"/>
      <c r="BN298" s="34"/>
    </row>
    <row r="299" spans="2:66" ht="12.95" customHeight="1">
      <c r="B299" s="3" t="s">
        <v>90</v>
      </c>
      <c r="C299" s="3"/>
      <c r="D299" s="3"/>
      <c r="E299" s="3"/>
      <c r="F299" s="3"/>
      <c r="G299" s="3"/>
      <c r="H299" s="1357"/>
      <c r="I299" s="1357"/>
      <c r="J299" s="1357"/>
      <c r="K299" s="1357"/>
      <c r="L299" s="1357"/>
      <c r="M299" s="1357"/>
      <c r="N299" s="4"/>
      <c r="O299" s="4"/>
      <c r="P299" s="35"/>
      <c r="Q299" s="35"/>
      <c r="R299" s="35"/>
      <c r="S299" s="3"/>
      <c r="T299" s="3" t="s">
        <v>90</v>
      </c>
      <c r="V299" s="3"/>
      <c r="W299" s="3"/>
      <c r="X299" s="3"/>
      <c r="Y299" s="3"/>
      <c r="AA299" s="1357"/>
      <c r="AB299" s="1357"/>
      <c r="AC299" s="1357"/>
      <c r="AD299" s="1357"/>
      <c r="AE299" s="1357"/>
      <c r="AF299" s="1357"/>
      <c r="AG299" s="4"/>
      <c r="AH299" s="4"/>
      <c r="AI299" s="35"/>
      <c r="AJ299" s="35"/>
      <c r="AK299" s="35"/>
      <c r="BN299" s="34"/>
    </row>
    <row r="300" spans="2:66" ht="12.95" customHeight="1">
      <c r="B300" s="3" t="s">
        <v>77</v>
      </c>
      <c r="C300" s="3"/>
      <c r="D300" s="3"/>
      <c r="E300" s="3"/>
      <c r="F300" s="3"/>
      <c r="G300" s="3"/>
      <c r="H300" s="1362" t="s">
        <v>2675</v>
      </c>
      <c r="I300" s="1362"/>
      <c r="J300" s="1362"/>
      <c r="K300" s="1362"/>
      <c r="L300" s="1362"/>
      <c r="M300" s="1362"/>
      <c r="N300" s="1354"/>
      <c r="O300" s="1354"/>
      <c r="P300" s="1354"/>
      <c r="Q300" s="1354"/>
      <c r="R300" s="1354"/>
      <c r="S300" s="3"/>
      <c r="T300" s="3" t="s">
        <v>77</v>
      </c>
      <c r="V300" s="3"/>
      <c r="W300" s="3"/>
      <c r="X300" s="3"/>
      <c r="Y300" s="3"/>
      <c r="AA300" s="1362" t="s">
        <v>2680</v>
      </c>
      <c r="AB300" s="1362"/>
      <c r="AC300" s="1362"/>
      <c r="AD300" s="1362"/>
      <c r="AE300" s="1362"/>
      <c r="AF300" s="1362"/>
      <c r="AG300" s="1354"/>
      <c r="AH300" s="1354"/>
      <c r="AI300" s="1354"/>
      <c r="AJ300" s="1354"/>
      <c r="AK300" s="1354"/>
      <c r="BN300" s="34"/>
    </row>
    <row r="301" spans="2:66" ht="12.95" customHeight="1">
      <c r="BN301" s="34"/>
    </row>
    <row r="302" spans="2:66" ht="12.95" customHeight="1">
      <c r="B302" s="3" t="s">
        <v>78</v>
      </c>
      <c r="C302" s="3"/>
      <c r="D302" s="3"/>
      <c r="E302" s="3"/>
      <c r="F302" s="3"/>
      <c r="H302" s="1354" t="s">
        <v>2681</v>
      </c>
      <c r="I302" s="1354"/>
      <c r="J302" s="1354"/>
      <c r="K302" s="1354"/>
      <c r="L302" s="1354"/>
      <c r="M302" s="1354"/>
      <c r="N302" s="1354"/>
      <c r="O302" s="1354"/>
      <c r="P302" s="1354"/>
      <c r="Q302" s="1354"/>
      <c r="R302" s="1354"/>
      <c r="T302" s="4" t="s">
        <v>907</v>
      </c>
      <c r="V302" s="3"/>
      <c r="W302" s="3"/>
      <c r="X302" s="3"/>
      <c r="Y302" s="3"/>
      <c r="AA302" s="1354" t="s">
        <v>2687</v>
      </c>
      <c r="AB302" s="1354"/>
      <c r="AC302" s="1354"/>
      <c r="AD302" s="1354"/>
      <c r="AE302" s="1354"/>
      <c r="AF302" s="1354"/>
      <c r="AG302" s="1354"/>
      <c r="AH302" s="1354"/>
      <c r="AI302" s="1354"/>
      <c r="AJ302" s="1354"/>
      <c r="AK302" s="1354"/>
      <c r="BN302" s="34"/>
    </row>
    <row r="303" spans="2:66" ht="12.95" customHeight="1">
      <c r="B303" s="3" t="s">
        <v>481</v>
      </c>
      <c r="C303" s="3"/>
      <c r="D303" s="3"/>
      <c r="E303" s="3"/>
      <c r="F303" s="3"/>
      <c r="H303" s="1362" t="s">
        <v>2682</v>
      </c>
      <c r="I303" s="1362"/>
      <c r="J303" s="1362"/>
      <c r="K303" s="1362"/>
      <c r="L303" s="1362"/>
      <c r="M303" s="1362"/>
      <c r="N303" s="1362"/>
      <c r="O303" s="1362"/>
      <c r="P303" s="1362"/>
      <c r="Q303" s="1362"/>
      <c r="R303" s="1362"/>
      <c r="T303" s="3" t="s">
        <v>481</v>
      </c>
      <c r="V303" s="3"/>
      <c r="W303" s="3"/>
      <c r="X303" s="3"/>
      <c r="Y303" s="3"/>
      <c r="AA303" s="1362" t="s">
        <v>2738</v>
      </c>
      <c r="AB303" s="1362"/>
      <c r="AC303" s="1362"/>
      <c r="AD303" s="1362"/>
      <c r="AE303" s="1362"/>
      <c r="AF303" s="1362"/>
      <c r="AG303" s="1362"/>
      <c r="AH303" s="1362"/>
      <c r="AI303" s="1362"/>
      <c r="AJ303" s="1362"/>
      <c r="AK303" s="1362"/>
      <c r="BN303" s="34"/>
    </row>
    <row r="304" spans="2:66" ht="12.95" customHeight="1">
      <c r="B304" s="3" t="s">
        <v>482</v>
      </c>
      <c r="C304" s="3"/>
      <c r="D304" s="3"/>
      <c r="E304" s="3"/>
      <c r="F304" s="3"/>
      <c r="H304" s="1362" t="s">
        <v>2683</v>
      </c>
      <c r="I304" s="1362"/>
      <c r="J304" s="1362"/>
      <c r="K304" s="1362"/>
      <c r="L304" s="1362"/>
      <c r="M304" s="1362"/>
      <c r="N304" s="1362"/>
      <c r="O304" s="1362"/>
      <c r="P304" s="1362"/>
      <c r="Q304" s="1362"/>
      <c r="R304" s="1362"/>
      <c r="T304" s="3" t="s">
        <v>76</v>
      </c>
      <c r="V304" s="3"/>
      <c r="W304" s="3"/>
      <c r="X304" s="3"/>
      <c r="Y304" s="3"/>
      <c r="AA304" s="1362" t="s">
        <v>2739</v>
      </c>
      <c r="AB304" s="1362"/>
      <c r="AC304" s="1362"/>
      <c r="AD304" s="1362"/>
      <c r="AE304" s="1362"/>
      <c r="AF304" s="1362"/>
      <c r="AG304" s="1362"/>
      <c r="AH304" s="1362"/>
      <c r="AI304" s="1362"/>
      <c r="AJ304" s="1362"/>
      <c r="AK304" s="1362"/>
      <c r="BN304" s="34"/>
    </row>
    <row r="305" spans="2:66" ht="12.95" customHeight="1">
      <c r="B305" s="3" t="s">
        <v>88</v>
      </c>
      <c r="C305" s="3"/>
      <c r="D305" s="3"/>
      <c r="E305" s="3"/>
      <c r="F305" s="3"/>
      <c r="H305" s="1362" t="s">
        <v>2684</v>
      </c>
      <c r="I305" s="1362"/>
      <c r="J305" s="1362"/>
      <c r="K305" s="1362"/>
      <c r="L305" s="1362"/>
      <c r="M305" s="1362"/>
      <c r="N305" s="1362"/>
      <c r="O305" s="1362"/>
      <c r="P305" s="1362"/>
      <c r="Q305" s="1362"/>
      <c r="R305" s="1362"/>
      <c r="T305" s="3" t="s">
        <v>88</v>
      </c>
      <c r="V305" s="3"/>
      <c r="W305" s="3"/>
      <c r="X305" s="3"/>
      <c r="Y305" s="3"/>
      <c r="AA305" s="1362" t="s">
        <v>2688</v>
      </c>
      <c r="AB305" s="1362"/>
      <c r="AC305" s="1362"/>
      <c r="AD305" s="1362"/>
      <c r="AE305" s="1362"/>
      <c r="AF305" s="1362"/>
      <c r="AG305" s="1362"/>
      <c r="AH305" s="1362"/>
      <c r="AI305" s="1362"/>
      <c r="AJ305" s="1362"/>
      <c r="AK305" s="1362"/>
      <c r="BN305" s="34"/>
    </row>
    <row r="306" spans="2:66" ht="12.95" customHeight="1">
      <c r="B306" s="3" t="s">
        <v>89</v>
      </c>
      <c r="C306" s="3"/>
      <c r="D306" s="3"/>
      <c r="E306" s="3"/>
      <c r="F306" s="3"/>
      <c r="G306" s="3"/>
      <c r="H306" s="1652" t="s">
        <v>2685</v>
      </c>
      <c r="I306" s="1653"/>
      <c r="J306" s="1653"/>
      <c r="K306" s="1653"/>
      <c r="L306" s="1653"/>
      <c r="M306" s="1653"/>
      <c r="N306" s="4" t="s">
        <v>208</v>
      </c>
      <c r="O306" s="4"/>
      <c r="P306" s="1651"/>
      <c r="Q306" s="1651"/>
      <c r="R306" s="1651"/>
      <c r="S306" s="3"/>
      <c r="T306" s="3" t="s">
        <v>89</v>
      </c>
      <c r="V306" s="3"/>
      <c r="W306" s="3"/>
      <c r="X306" s="3"/>
      <c r="Y306" s="3"/>
      <c r="AA306" s="1652" t="s">
        <v>2689</v>
      </c>
      <c r="AB306" s="1653"/>
      <c r="AC306" s="1653"/>
      <c r="AD306" s="1653"/>
      <c r="AE306" s="1653"/>
      <c r="AF306" s="1653"/>
      <c r="AG306" s="4" t="s">
        <v>208</v>
      </c>
      <c r="AH306" s="4"/>
      <c r="AI306" s="1651"/>
      <c r="AJ306" s="1651"/>
      <c r="AK306" s="1651"/>
      <c r="BN306" s="34"/>
    </row>
    <row r="307" spans="2:66" ht="12.95" customHeight="1">
      <c r="B307" s="3" t="s">
        <v>90</v>
      </c>
      <c r="C307" s="3"/>
      <c r="D307" s="3"/>
      <c r="E307" s="3"/>
      <c r="F307" s="3"/>
      <c r="G307" s="3"/>
      <c r="H307" s="1357"/>
      <c r="I307" s="1357"/>
      <c r="J307" s="1357"/>
      <c r="K307" s="1357"/>
      <c r="L307" s="1357"/>
      <c r="M307" s="1357"/>
      <c r="N307" s="4"/>
      <c r="O307" s="4"/>
      <c r="P307" s="35"/>
      <c r="Q307" s="35"/>
      <c r="R307" s="35"/>
      <c r="S307" s="3"/>
      <c r="T307" s="3" t="s">
        <v>90</v>
      </c>
      <c r="V307" s="3"/>
      <c r="W307" s="3"/>
      <c r="X307" s="3"/>
      <c r="Y307" s="3"/>
      <c r="AA307" s="1357"/>
      <c r="AB307" s="1357"/>
      <c r="AC307" s="1357"/>
      <c r="AD307" s="1357"/>
      <c r="AE307" s="1357"/>
      <c r="AF307" s="1357"/>
      <c r="AG307" s="4"/>
      <c r="AH307" s="4"/>
      <c r="AI307" s="35"/>
      <c r="AJ307" s="35"/>
      <c r="AK307" s="35"/>
      <c r="BN307" s="34"/>
    </row>
    <row r="308" spans="2:66" ht="12.95" customHeight="1">
      <c r="B308" s="3" t="s">
        <v>77</v>
      </c>
      <c r="C308" s="3"/>
      <c r="D308" s="3"/>
      <c r="E308" s="3"/>
      <c r="F308" s="3"/>
      <c r="G308" s="3"/>
      <c r="H308" s="1362" t="s">
        <v>2686</v>
      </c>
      <c r="I308" s="1362"/>
      <c r="J308" s="1362"/>
      <c r="K308" s="1362"/>
      <c r="L308" s="1362"/>
      <c r="M308" s="1362"/>
      <c r="N308" s="1354"/>
      <c r="O308" s="1354"/>
      <c r="P308" s="1354"/>
      <c r="Q308" s="1354"/>
      <c r="R308" s="1354"/>
      <c r="S308" s="3"/>
      <c r="T308" s="3" t="s">
        <v>77</v>
      </c>
      <c r="V308" s="3"/>
      <c r="W308" s="3"/>
      <c r="X308" s="3"/>
      <c r="Y308" s="3"/>
      <c r="AA308" s="1362" t="s">
        <v>2691</v>
      </c>
      <c r="AB308" s="1362"/>
      <c r="AC308" s="1362"/>
      <c r="AD308" s="1362"/>
      <c r="AE308" s="1362"/>
      <c r="AF308" s="1362"/>
      <c r="AG308" s="1354"/>
      <c r="AH308" s="1354"/>
      <c r="AI308" s="1354"/>
      <c r="AJ308" s="1354"/>
      <c r="AK308" s="1354"/>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4" t="s">
        <v>2681</v>
      </c>
      <c r="I310" s="1354"/>
      <c r="J310" s="1354"/>
      <c r="K310" s="1354"/>
      <c r="L310" s="1354"/>
      <c r="M310" s="1354"/>
      <c r="N310" s="1354"/>
      <c r="O310" s="1354"/>
      <c r="P310" s="1354"/>
      <c r="Q310" s="1354"/>
      <c r="R310" s="1354"/>
      <c r="S310" s="3"/>
      <c r="T310" s="3" t="s">
        <v>367</v>
      </c>
      <c r="V310" s="3"/>
      <c r="W310" s="3"/>
      <c r="X310" s="3"/>
      <c r="Y310" s="3"/>
      <c r="AA310" s="1354" t="s">
        <v>2740</v>
      </c>
      <c r="AB310" s="1354"/>
      <c r="AC310" s="1354"/>
      <c r="AD310" s="1354"/>
      <c r="AE310" s="1354"/>
      <c r="AF310" s="1354"/>
      <c r="AG310" s="1354"/>
      <c r="AH310" s="1354"/>
      <c r="AI310" s="1354"/>
      <c r="AJ310" s="1354"/>
      <c r="AK310" s="1354"/>
      <c r="BN310" s="34"/>
    </row>
    <row r="311" spans="2:66" ht="12.95" customHeight="1">
      <c r="B311" s="3" t="s">
        <v>481</v>
      </c>
      <c r="C311" s="3"/>
      <c r="D311" s="3"/>
      <c r="E311" s="3"/>
      <c r="F311" s="3"/>
      <c r="H311" s="1362" t="s">
        <v>2682</v>
      </c>
      <c r="I311" s="1362"/>
      <c r="J311" s="1362"/>
      <c r="K311" s="1362"/>
      <c r="L311" s="1362"/>
      <c r="M311" s="1362"/>
      <c r="N311" s="1362"/>
      <c r="O311" s="1362"/>
      <c r="P311" s="1362"/>
      <c r="Q311" s="1362"/>
      <c r="R311" s="1362"/>
      <c r="S311" s="3"/>
      <c r="T311" s="3" t="s">
        <v>481</v>
      </c>
      <c r="V311" s="3"/>
      <c r="W311" s="3"/>
      <c r="X311" s="3"/>
      <c r="Y311" s="3"/>
      <c r="AA311" s="1362" t="s">
        <v>2741</v>
      </c>
      <c r="AB311" s="1362"/>
      <c r="AC311" s="1362"/>
      <c r="AD311" s="1362"/>
      <c r="AE311" s="1362"/>
      <c r="AF311" s="1362"/>
      <c r="AG311" s="1362"/>
      <c r="AH311" s="1362"/>
      <c r="AI311" s="1362"/>
      <c r="AJ311" s="1362"/>
      <c r="AK311" s="1362"/>
      <c r="BN311" s="34"/>
    </row>
    <row r="312" spans="2:66" ht="12.95" customHeight="1">
      <c r="B312" s="3" t="s">
        <v>482</v>
      </c>
      <c r="C312" s="3"/>
      <c r="D312" s="3"/>
      <c r="E312" s="3"/>
      <c r="F312" s="3"/>
      <c r="H312" s="1362" t="s">
        <v>2683</v>
      </c>
      <c r="I312" s="1362"/>
      <c r="J312" s="1362"/>
      <c r="K312" s="1362"/>
      <c r="L312" s="1362"/>
      <c r="M312" s="1362"/>
      <c r="N312" s="1362"/>
      <c r="O312" s="1362"/>
      <c r="P312" s="1362"/>
      <c r="Q312" s="1362"/>
      <c r="R312" s="1362"/>
      <c r="S312" s="3"/>
      <c r="T312" s="3" t="s">
        <v>76</v>
      </c>
      <c r="V312" s="3"/>
      <c r="W312" s="3"/>
      <c r="X312" s="3"/>
      <c r="Y312" s="3"/>
      <c r="AA312" s="1362" t="s">
        <v>2742</v>
      </c>
      <c r="AB312" s="1362"/>
      <c r="AC312" s="1362"/>
      <c r="AD312" s="1362"/>
      <c r="AE312" s="1362"/>
      <c r="AF312" s="1362"/>
      <c r="AG312" s="1362"/>
      <c r="AH312" s="1362"/>
      <c r="AI312" s="1362"/>
      <c r="AJ312" s="1362"/>
      <c r="AK312" s="1362"/>
      <c r="BN312" s="34"/>
    </row>
    <row r="313" spans="2:66" ht="12.95" customHeight="1">
      <c r="B313" s="3" t="s">
        <v>88</v>
      </c>
      <c r="C313" s="3"/>
      <c r="D313" s="3"/>
      <c r="E313" s="3"/>
      <c r="F313" s="3"/>
      <c r="H313" s="1362" t="s">
        <v>2684</v>
      </c>
      <c r="I313" s="1362"/>
      <c r="J313" s="1362"/>
      <c r="K313" s="1362"/>
      <c r="L313" s="1362"/>
      <c r="M313" s="1362"/>
      <c r="N313" s="1362"/>
      <c r="O313" s="1362"/>
      <c r="P313" s="1362"/>
      <c r="Q313" s="1362"/>
      <c r="R313" s="1362"/>
      <c r="S313" s="3"/>
      <c r="T313" s="3" t="s">
        <v>88</v>
      </c>
      <c r="V313" s="3"/>
      <c r="W313" s="3"/>
      <c r="X313" s="3"/>
      <c r="Y313" s="3"/>
      <c r="AA313" s="1362" t="s">
        <v>2743</v>
      </c>
      <c r="AB313" s="1362"/>
      <c r="AC313" s="1362"/>
      <c r="AD313" s="1362"/>
      <c r="AE313" s="1362"/>
      <c r="AF313" s="1362"/>
      <c r="AG313" s="1362"/>
      <c r="AH313" s="1362"/>
      <c r="AI313" s="1362"/>
      <c r="AJ313" s="1362"/>
      <c r="AK313" s="1362"/>
      <c r="BN313" s="34"/>
    </row>
    <row r="314" spans="2:66" ht="12.95" customHeight="1">
      <c r="B314" s="3" t="s">
        <v>89</v>
      </c>
      <c r="C314" s="3"/>
      <c r="D314" s="3"/>
      <c r="E314" s="3"/>
      <c r="F314" s="3"/>
      <c r="G314" s="3"/>
      <c r="H314" s="1652" t="s">
        <v>2685</v>
      </c>
      <c r="I314" s="1653"/>
      <c r="J314" s="1653"/>
      <c r="K314" s="1653"/>
      <c r="L314" s="1653"/>
      <c r="M314" s="1653"/>
      <c r="N314" s="4" t="s">
        <v>208</v>
      </c>
      <c r="O314" s="4"/>
      <c r="P314" s="1651"/>
      <c r="Q314" s="1651"/>
      <c r="R314" s="1651"/>
      <c r="S314" s="3"/>
      <c r="T314" s="3" t="s">
        <v>89</v>
      </c>
      <c r="V314" s="3"/>
      <c r="W314" s="3"/>
      <c r="X314" s="3"/>
      <c r="Y314" s="3"/>
      <c r="AA314" s="1652" t="s">
        <v>2744</v>
      </c>
      <c r="AB314" s="1653"/>
      <c r="AC314" s="1653"/>
      <c r="AD314" s="1653"/>
      <c r="AE314" s="1653"/>
      <c r="AF314" s="1653"/>
      <c r="AG314" s="4" t="s">
        <v>208</v>
      </c>
      <c r="AH314" s="4"/>
      <c r="AI314" s="1651"/>
      <c r="AJ314" s="1651"/>
      <c r="AK314" s="1651"/>
      <c r="BN314" s="34"/>
    </row>
    <row r="315" spans="2:66" ht="12.95" customHeight="1">
      <c r="B315" s="3" t="s">
        <v>90</v>
      </c>
      <c r="C315" s="3"/>
      <c r="D315" s="3"/>
      <c r="E315" s="3"/>
      <c r="F315" s="3"/>
      <c r="G315" s="3"/>
      <c r="H315" s="1357"/>
      <c r="I315" s="1357"/>
      <c r="J315" s="1357"/>
      <c r="K315" s="1357"/>
      <c r="L315" s="1357"/>
      <c r="M315" s="1357"/>
      <c r="N315" s="4"/>
      <c r="O315" s="4"/>
      <c r="P315" s="35"/>
      <c r="Q315" s="35"/>
      <c r="R315" s="35"/>
      <c r="S315" s="3"/>
      <c r="T315" s="3" t="s">
        <v>90</v>
      </c>
      <c r="V315" s="3"/>
      <c r="W315" s="3"/>
      <c r="X315" s="3"/>
      <c r="Y315" s="3"/>
      <c r="AA315" s="1357"/>
      <c r="AB315" s="1357"/>
      <c r="AC315" s="1357"/>
      <c r="AD315" s="1357"/>
      <c r="AE315" s="1357"/>
      <c r="AF315" s="1357"/>
      <c r="AG315" s="4"/>
      <c r="AH315" s="4"/>
      <c r="AI315" s="35"/>
      <c r="AJ315" s="35"/>
      <c r="AK315" s="35"/>
      <c r="BN315" s="34"/>
    </row>
    <row r="316" spans="2:66" ht="12.95" customHeight="1">
      <c r="B316" s="3" t="s">
        <v>77</v>
      </c>
      <c r="C316" s="3"/>
      <c r="D316" s="3"/>
      <c r="E316" s="3"/>
      <c r="F316" s="3"/>
      <c r="G316" s="3"/>
      <c r="H316" s="1362" t="s">
        <v>2690</v>
      </c>
      <c r="I316" s="1362"/>
      <c r="J316" s="1362"/>
      <c r="K316" s="1362"/>
      <c r="L316" s="1362"/>
      <c r="M316" s="1362"/>
      <c r="N316" s="1354"/>
      <c r="O316" s="1354"/>
      <c r="P316" s="1354"/>
      <c r="Q316" s="1354"/>
      <c r="R316" s="1354"/>
      <c r="S316" s="3"/>
      <c r="T316" s="3" t="s">
        <v>77</v>
      </c>
      <c r="V316" s="3"/>
      <c r="W316" s="3"/>
      <c r="X316" s="3"/>
      <c r="Y316" s="3"/>
      <c r="AA316" s="1362" t="s">
        <v>2745</v>
      </c>
      <c r="AB316" s="1362"/>
      <c r="AC316" s="1362"/>
      <c r="AD316" s="1362"/>
      <c r="AE316" s="1362"/>
      <c r="AF316" s="1362"/>
      <c r="AG316" s="1354"/>
      <c r="AH316" s="1354"/>
      <c r="AI316" s="1354"/>
      <c r="AJ316" s="1354"/>
      <c r="AK316" s="1354"/>
      <c r="BN316" s="34"/>
    </row>
    <row r="317" spans="2:66" ht="12.95" customHeight="1">
      <c r="BN317" s="34"/>
    </row>
    <row r="318" spans="2:66" ht="12.95" customHeight="1">
      <c r="B318" s="4" t="s">
        <v>941</v>
      </c>
      <c r="C318" s="3"/>
      <c r="D318" s="3"/>
      <c r="E318" s="3"/>
      <c r="F318" s="3"/>
      <c r="H318" s="1354" t="s">
        <v>2632</v>
      </c>
      <c r="I318" s="1354"/>
      <c r="J318" s="1354"/>
      <c r="K318" s="1354"/>
      <c r="L318" s="1354"/>
      <c r="M318" s="1354"/>
      <c r="N318" s="1354"/>
      <c r="O318" s="1354"/>
      <c r="P318" s="1354"/>
      <c r="Q318" s="1354"/>
      <c r="R318" s="1354"/>
      <c r="T318" s="3" t="s">
        <v>368</v>
      </c>
      <c r="V318" s="3"/>
      <c r="W318" s="3"/>
      <c r="X318" s="3"/>
      <c r="Y318" s="3"/>
      <c r="AA318" s="1354" t="s">
        <v>2692</v>
      </c>
      <c r="AB318" s="1354"/>
      <c r="AC318" s="1354"/>
      <c r="AD318" s="1354"/>
      <c r="AE318" s="1354"/>
      <c r="AF318" s="1354"/>
      <c r="AG318" s="1354"/>
      <c r="AH318" s="1354"/>
      <c r="AI318" s="1354"/>
      <c r="AJ318" s="1354"/>
      <c r="AK318" s="1354"/>
      <c r="BN318" s="34"/>
    </row>
    <row r="319" spans="2:66" ht="12.95" customHeight="1">
      <c r="B319" s="3" t="s">
        <v>481</v>
      </c>
      <c r="C319" s="3"/>
      <c r="D319" s="3"/>
      <c r="E319" s="3"/>
      <c r="F319" s="3"/>
      <c r="H319" s="1362" t="s">
        <v>2636</v>
      </c>
      <c r="I319" s="1362"/>
      <c r="J319" s="1362"/>
      <c r="K319" s="1362"/>
      <c r="L319" s="1362"/>
      <c r="M319" s="1362"/>
      <c r="N319" s="1362"/>
      <c r="O319" s="1362"/>
      <c r="P319" s="1362"/>
      <c r="Q319" s="1362"/>
      <c r="R319" s="1362"/>
      <c r="T319" s="3" t="s">
        <v>481</v>
      </c>
      <c r="V319" s="3"/>
      <c r="W319" s="3"/>
      <c r="X319" s="3"/>
      <c r="Y319" s="3"/>
      <c r="AA319" s="1362" t="s">
        <v>2693</v>
      </c>
      <c r="AB319" s="1362"/>
      <c r="AC319" s="1362"/>
      <c r="AD319" s="1362"/>
      <c r="AE319" s="1362"/>
      <c r="AF319" s="1362"/>
      <c r="AG319" s="1362"/>
      <c r="AH319" s="1362"/>
      <c r="AI319" s="1362"/>
      <c r="AJ319" s="1362"/>
      <c r="AK319" s="1362"/>
      <c r="BN319" s="34"/>
    </row>
    <row r="320" spans="2:66" ht="12.95" customHeight="1">
      <c r="B320" s="3" t="s">
        <v>482</v>
      </c>
      <c r="C320" s="3"/>
      <c r="D320" s="3"/>
      <c r="E320" s="3"/>
      <c r="F320" s="3"/>
      <c r="H320" s="1362" t="s">
        <v>2694</v>
      </c>
      <c r="I320" s="1362"/>
      <c r="J320" s="1362"/>
      <c r="K320" s="1362"/>
      <c r="L320" s="1362"/>
      <c r="M320" s="1362"/>
      <c r="N320" s="1362"/>
      <c r="O320" s="1362"/>
      <c r="P320" s="1362"/>
      <c r="Q320" s="1362"/>
      <c r="R320" s="1362"/>
      <c r="T320" s="3" t="s">
        <v>76</v>
      </c>
      <c r="V320" s="3"/>
      <c r="W320" s="3"/>
      <c r="X320" s="3"/>
      <c r="Y320" s="3"/>
      <c r="AA320" s="1362" t="s">
        <v>2696</v>
      </c>
      <c r="AB320" s="1362"/>
      <c r="AC320" s="1362"/>
      <c r="AD320" s="1362"/>
      <c r="AE320" s="1362"/>
      <c r="AF320" s="1362"/>
      <c r="AG320" s="1362"/>
      <c r="AH320" s="1362"/>
      <c r="AI320" s="1362"/>
      <c r="AJ320" s="1362"/>
      <c r="AK320" s="1362"/>
      <c r="BN320" s="34"/>
    </row>
    <row r="321" spans="2:66" ht="12.95" customHeight="1">
      <c r="B321" s="3" t="s">
        <v>88</v>
      </c>
      <c r="C321" s="3"/>
      <c r="D321" s="3"/>
      <c r="E321" s="3"/>
      <c r="F321" s="3"/>
      <c r="H321" s="1362" t="s">
        <v>2695</v>
      </c>
      <c r="I321" s="1362"/>
      <c r="J321" s="1362"/>
      <c r="K321" s="1362"/>
      <c r="L321" s="1362"/>
      <c r="M321" s="1362"/>
      <c r="N321" s="1362"/>
      <c r="O321" s="1362"/>
      <c r="P321" s="1362"/>
      <c r="Q321" s="1362"/>
      <c r="R321" s="1362"/>
      <c r="T321" s="3" t="s">
        <v>88</v>
      </c>
      <c r="V321" s="3"/>
      <c r="W321" s="3"/>
      <c r="X321" s="3"/>
      <c r="Y321" s="3"/>
      <c r="AA321" s="1362" t="s">
        <v>2697</v>
      </c>
      <c r="AB321" s="1362"/>
      <c r="AC321" s="1362"/>
      <c r="AD321" s="1362"/>
      <c r="AE321" s="1362"/>
      <c r="AF321" s="1362"/>
      <c r="AG321" s="1362"/>
      <c r="AH321" s="1362"/>
      <c r="AI321" s="1362"/>
      <c r="AJ321" s="1362"/>
      <c r="AK321" s="1362"/>
      <c r="BN321" s="34"/>
    </row>
    <row r="322" spans="2:66" ht="12.95" customHeight="1">
      <c r="B322" s="3" t="s">
        <v>89</v>
      </c>
      <c r="C322" s="3"/>
      <c r="D322" s="3"/>
      <c r="E322" s="3"/>
      <c r="F322" s="3"/>
      <c r="G322" s="3"/>
      <c r="H322" s="1652" t="s">
        <v>2639</v>
      </c>
      <c r="I322" s="1653"/>
      <c r="J322" s="1653"/>
      <c r="K322" s="1653"/>
      <c r="L322" s="1653"/>
      <c r="M322" s="1653"/>
      <c r="N322" s="4" t="s">
        <v>208</v>
      </c>
      <c r="O322" s="4"/>
      <c r="P322" s="1651"/>
      <c r="Q322" s="1651"/>
      <c r="R322" s="1651"/>
      <c r="S322" s="3"/>
      <c r="T322" s="3" t="s">
        <v>89</v>
      </c>
      <c r="V322" s="3"/>
      <c r="W322" s="3"/>
      <c r="X322" s="3"/>
      <c r="Y322" s="3"/>
      <c r="AA322" s="1652" t="s">
        <v>2698</v>
      </c>
      <c r="AB322" s="1653"/>
      <c r="AC322" s="1653"/>
      <c r="AD322" s="1653"/>
      <c r="AE322" s="1653"/>
      <c r="AF322" s="1653"/>
      <c r="AG322" s="4" t="s">
        <v>208</v>
      </c>
      <c r="AH322" s="4"/>
      <c r="AI322" s="1651"/>
      <c r="AJ322" s="1651"/>
      <c r="AK322" s="1651"/>
      <c r="BN322" s="34"/>
    </row>
    <row r="323" spans="2:66" ht="12.95" customHeight="1">
      <c r="B323" s="3" t="s">
        <v>90</v>
      </c>
      <c r="C323" s="3"/>
      <c r="D323" s="3"/>
      <c r="E323" s="3"/>
      <c r="F323" s="3"/>
      <c r="G323" s="3"/>
      <c r="H323" s="1357"/>
      <c r="I323" s="1357"/>
      <c r="J323" s="1357"/>
      <c r="K323" s="1357"/>
      <c r="L323" s="1357"/>
      <c r="M323" s="1357"/>
      <c r="N323" s="4"/>
      <c r="O323" s="4"/>
      <c r="P323" s="35"/>
      <c r="Q323" s="35"/>
      <c r="R323" s="35"/>
      <c r="S323" s="3"/>
      <c r="T323" s="3" t="s">
        <v>90</v>
      </c>
      <c r="V323" s="3"/>
      <c r="W323" s="3"/>
      <c r="X323" s="3"/>
      <c r="Y323" s="3"/>
      <c r="AA323" s="1357"/>
      <c r="AB323" s="1357"/>
      <c r="AC323" s="1357"/>
      <c r="AD323" s="1357"/>
      <c r="AE323" s="1357"/>
      <c r="AF323" s="1357"/>
      <c r="AG323" s="4"/>
      <c r="AH323" s="4"/>
      <c r="AI323" s="35"/>
      <c r="AJ323" s="35"/>
      <c r="AK323" s="35"/>
    </row>
    <row r="324" spans="2:66" ht="12.95" customHeight="1">
      <c r="B324" s="3" t="s">
        <v>77</v>
      </c>
      <c r="C324" s="3"/>
      <c r="D324" s="3"/>
      <c r="E324" s="3"/>
      <c r="F324" s="3"/>
      <c r="G324" s="3"/>
      <c r="H324" s="1362" t="s">
        <v>2640</v>
      </c>
      <c r="I324" s="1362"/>
      <c r="J324" s="1362"/>
      <c r="K324" s="1362"/>
      <c r="L324" s="1362"/>
      <c r="M324" s="1362"/>
      <c r="N324" s="1354"/>
      <c r="O324" s="1354"/>
      <c r="P324" s="1354"/>
      <c r="Q324" s="1354"/>
      <c r="R324" s="1354"/>
      <c r="S324" s="3"/>
      <c r="T324" s="3" t="s">
        <v>77</v>
      </c>
      <c r="V324" s="3"/>
      <c r="W324" s="3"/>
      <c r="X324" s="3"/>
      <c r="Y324" s="3"/>
      <c r="AA324" s="1362" t="s">
        <v>2699</v>
      </c>
      <c r="AB324" s="1362"/>
      <c r="AC324" s="1362"/>
      <c r="AD324" s="1362"/>
      <c r="AE324" s="1362"/>
      <c r="AF324" s="1362"/>
      <c r="AG324" s="1354"/>
      <c r="AH324" s="1354"/>
      <c r="AI324" s="1354"/>
      <c r="AJ324" s="1354"/>
      <c r="AK324" s="1354"/>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4" t="s">
        <v>2692</v>
      </c>
      <c r="I326" s="1354"/>
      <c r="J326" s="1354"/>
      <c r="K326" s="1354"/>
      <c r="L326" s="1354"/>
      <c r="M326" s="1354"/>
      <c r="N326" s="1354"/>
      <c r="O326" s="1354"/>
      <c r="P326" s="1354"/>
      <c r="Q326" s="1354"/>
      <c r="R326" s="1354"/>
      <c r="T326" s="3" t="s">
        <v>370</v>
      </c>
      <c r="V326" s="3"/>
      <c r="W326" s="3"/>
      <c r="X326" s="3"/>
      <c r="Y326" s="3"/>
      <c r="AA326" s="1354" t="s">
        <v>2746</v>
      </c>
      <c r="AB326" s="1354"/>
      <c r="AC326" s="1354"/>
      <c r="AD326" s="1354"/>
      <c r="AE326" s="1354"/>
      <c r="AF326" s="1354"/>
      <c r="AG326" s="1354"/>
      <c r="AH326" s="1354"/>
      <c r="AI326" s="1354"/>
      <c r="AJ326" s="1354"/>
      <c r="AK326" s="1354"/>
    </row>
    <row r="327" spans="2:66" ht="12.95" customHeight="1">
      <c r="B327" s="3" t="s">
        <v>481</v>
      </c>
      <c r="C327" s="3"/>
      <c r="D327" s="3"/>
      <c r="E327" s="3"/>
      <c r="F327" s="3"/>
      <c r="H327" s="1362" t="s">
        <v>2700</v>
      </c>
      <c r="I327" s="1362"/>
      <c r="J327" s="1362"/>
      <c r="K327" s="1362"/>
      <c r="L327" s="1362"/>
      <c r="M327" s="1362"/>
      <c r="N327" s="1362"/>
      <c r="O327" s="1362"/>
      <c r="P327" s="1362"/>
      <c r="Q327" s="1362"/>
      <c r="R327" s="1362"/>
      <c r="T327" s="3" t="s">
        <v>481</v>
      </c>
      <c r="V327" s="3"/>
      <c r="W327" s="3"/>
      <c r="X327" s="3"/>
      <c r="Y327" s="3"/>
      <c r="AA327" s="1362" t="s">
        <v>2747</v>
      </c>
      <c r="AB327" s="1362"/>
      <c r="AC327" s="1362"/>
      <c r="AD327" s="1362"/>
      <c r="AE327" s="1362"/>
      <c r="AF327" s="1362"/>
      <c r="AG327" s="1362"/>
      <c r="AH327" s="1362"/>
      <c r="AI327" s="1362"/>
      <c r="AJ327" s="1362"/>
      <c r="AK327" s="1362"/>
    </row>
    <row r="328" spans="2:66" ht="12.95" customHeight="1">
      <c r="B328" s="3" t="s">
        <v>482</v>
      </c>
      <c r="C328" s="3"/>
      <c r="D328" s="3"/>
      <c r="E328" s="3"/>
      <c r="F328" s="3"/>
      <c r="H328" s="1362" t="s">
        <v>2701</v>
      </c>
      <c r="I328" s="1362"/>
      <c r="J328" s="1362"/>
      <c r="K328" s="1362"/>
      <c r="L328" s="1362"/>
      <c r="M328" s="1362"/>
      <c r="N328" s="1362"/>
      <c r="O328" s="1362"/>
      <c r="P328" s="1362"/>
      <c r="Q328" s="1362"/>
      <c r="R328" s="1362"/>
      <c r="T328" s="3" t="s">
        <v>76</v>
      </c>
      <c r="V328" s="3"/>
      <c r="W328" s="3"/>
      <c r="X328" s="3"/>
      <c r="Y328" s="3"/>
      <c r="AA328" s="1362" t="s">
        <v>2739</v>
      </c>
      <c r="AB328" s="1362"/>
      <c r="AC328" s="1362"/>
      <c r="AD328" s="1362"/>
      <c r="AE328" s="1362"/>
      <c r="AF328" s="1362"/>
      <c r="AG328" s="1362"/>
      <c r="AH328" s="1362"/>
      <c r="AI328" s="1362"/>
      <c r="AJ328" s="1362"/>
      <c r="AK328" s="1362"/>
    </row>
    <row r="329" spans="2:66" ht="12.95" customHeight="1">
      <c r="B329" s="3" t="s">
        <v>88</v>
      </c>
      <c r="C329" s="3"/>
      <c r="D329" s="3"/>
      <c r="E329" s="3"/>
      <c r="F329" s="3"/>
      <c r="H329" s="1362" t="s">
        <v>2697</v>
      </c>
      <c r="I329" s="1362"/>
      <c r="J329" s="1362"/>
      <c r="K329" s="1362"/>
      <c r="L329" s="1362"/>
      <c r="M329" s="1362"/>
      <c r="N329" s="1362"/>
      <c r="O329" s="1362"/>
      <c r="P329" s="1362"/>
      <c r="Q329" s="1362"/>
      <c r="R329" s="1362"/>
      <c r="T329" s="3" t="s">
        <v>88</v>
      </c>
      <c r="V329" s="3"/>
      <c r="W329" s="3"/>
      <c r="X329" s="3"/>
      <c r="Y329" s="3"/>
      <c r="AA329" s="1362" t="s">
        <v>2748</v>
      </c>
      <c r="AB329" s="1362"/>
      <c r="AC329" s="1362"/>
      <c r="AD329" s="1362"/>
      <c r="AE329" s="1362"/>
      <c r="AF329" s="1362"/>
      <c r="AG329" s="1362"/>
      <c r="AH329" s="1362"/>
      <c r="AI329" s="1362"/>
      <c r="AJ329" s="1362"/>
      <c r="AK329" s="1362"/>
    </row>
    <row r="330" spans="2:66" ht="12.95" customHeight="1">
      <c r="B330" s="3" t="s">
        <v>89</v>
      </c>
      <c r="C330" s="3"/>
      <c r="D330" s="3"/>
      <c r="E330" s="3"/>
      <c r="F330" s="3"/>
      <c r="G330" s="3"/>
      <c r="H330" s="1652" t="s">
        <v>2702</v>
      </c>
      <c r="I330" s="1653"/>
      <c r="J330" s="1653"/>
      <c r="K330" s="1653"/>
      <c r="L330" s="1653"/>
      <c r="M330" s="1653"/>
      <c r="N330" s="4" t="s">
        <v>208</v>
      </c>
      <c r="O330" s="4"/>
      <c r="P330" s="1651"/>
      <c r="Q330" s="1651"/>
      <c r="R330" s="1651"/>
      <c r="S330" s="3"/>
      <c r="T330" s="3" t="s">
        <v>89</v>
      </c>
      <c r="V330" s="3"/>
      <c r="W330" s="3"/>
      <c r="X330" s="3"/>
      <c r="Y330" s="3"/>
      <c r="AA330" s="1653" t="s">
        <v>2749</v>
      </c>
      <c r="AB330" s="1653"/>
      <c r="AC330" s="1653"/>
      <c r="AD330" s="1653"/>
      <c r="AE330" s="1653"/>
      <c r="AF330" s="1653"/>
      <c r="AG330" s="4" t="s">
        <v>208</v>
      </c>
      <c r="AH330" s="4"/>
      <c r="AI330" s="1651"/>
      <c r="AJ330" s="1651"/>
      <c r="AK330" s="1651"/>
    </row>
    <row r="331" spans="2:66" ht="12.95" customHeight="1">
      <c r="B331" s="3" t="s">
        <v>90</v>
      </c>
      <c r="C331" s="3"/>
      <c r="D331" s="3"/>
      <c r="E331" s="3"/>
      <c r="F331" s="3"/>
      <c r="G331" s="3"/>
      <c r="H331" s="1357"/>
      <c r="I331" s="1357"/>
      <c r="J331" s="1357"/>
      <c r="K331" s="1357"/>
      <c r="L331" s="1357"/>
      <c r="M331" s="1357"/>
      <c r="N331" s="4"/>
      <c r="O331" s="4"/>
      <c r="P331" s="35"/>
      <c r="Q331" s="35"/>
      <c r="R331" s="35"/>
      <c r="S331" s="3"/>
      <c r="T331" s="3" t="s">
        <v>90</v>
      </c>
      <c r="V331" s="3"/>
      <c r="W331" s="3"/>
      <c r="X331" s="3"/>
      <c r="Y331" s="3"/>
      <c r="AA331" s="1357"/>
      <c r="AB331" s="1357"/>
      <c r="AC331" s="1357"/>
      <c r="AD331" s="1357"/>
      <c r="AE331" s="1357"/>
      <c r="AF331" s="1357"/>
      <c r="AG331" s="4"/>
      <c r="AH331" s="4"/>
      <c r="AI331" s="35"/>
      <c r="AJ331" s="35"/>
      <c r="AK331" s="35"/>
    </row>
    <row r="332" spans="2:66" ht="12.95" customHeight="1">
      <c r="B332" s="3" t="s">
        <v>77</v>
      </c>
      <c r="C332" s="3"/>
      <c r="D332" s="3"/>
      <c r="E332" s="3"/>
      <c r="F332" s="3"/>
      <c r="G332" s="3"/>
      <c r="H332" s="1362" t="s">
        <v>2699</v>
      </c>
      <c r="I332" s="1362"/>
      <c r="J332" s="1362"/>
      <c r="K332" s="1362"/>
      <c r="L332" s="1362"/>
      <c r="M332" s="1362"/>
      <c r="N332" s="1354"/>
      <c r="O332" s="1354"/>
      <c r="P332" s="1354"/>
      <c r="Q332" s="1354"/>
      <c r="R332" s="1354"/>
      <c r="S332" s="3"/>
      <c r="T332" s="3" t="s">
        <v>77</v>
      </c>
      <c r="V332" s="3"/>
      <c r="W332" s="3"/>
      <c r="X332" s="3"/>
      <c r="Y332" s="3"/>
      <c r="AA332" s="1362" t="s">
        <v>2750</v>
      </c>
      <c r="AB332" s="1362"/>
      <c r="AC332" s="1362"/>
      <c r="AD332" s="1362"/>
      <c r="AE332" s="1362"/>
      <c r="AF332" s="1362"/>
      <c r="AG332" s="1354"/>
      <c r="AH332" s="1354"/>
      <c r="AI332" s="1354"/>
      <c r="AJ332" s="1354"/>
      <c r="AK332" s="1354"/>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4" t="s">
        <v>2703</v>
      </c>
      <c r="I334" s="1354"/>
      <c r="J334" s="1354"/>
      <c r="K334" s="1354"/>
      <c r="L334" s="1354"/>
      <c r="M334" s="1354"/>
      <c r="N334" s="1354"/>
      <c r="O334" s="1354"/>
      <c r="P334" s="1354"/>
      <c r="Q334" s="1354"/>
      <c r="R334" s="1354"/>
      <c r="T334" s="218" t="s">
        <v>916</v>
      </c>
      <c r="V334" s="3"/>
      <c r="W334" s="3"/>
      <c r="X334" s="3"/>
      <c r="Y334" s="3"/>
      <c r="AA334" s="1354" t="s">
        <v>2633</v>
      </c>
      <c r="AB334" s="1354"/>
      <c r="AC334" s="1354"/>
      <c r="AD334" s="1354"/>
      <c r="AE334" s="1354"/>
      <c r="AF334" s="1354"/>
      <c r="AG334" s="1354"/>
      <c r="AH334" s="1354"/>
      <c r="AI334" s="1354"/>
      <c r="AJ334" s="1354"/>
      <c r="AK334" s="1354"/>
    </row>
    <row r="335" spans="2:66" ht="12.95" customHeight="1">
      <c r="B335" s="3" t="s">
        <v>481</v>
      </c>
      <c r="C335" s="3"/>
      <c r="D335" s="3"/>
      <c r="E335" s="3"/>
      <c r="F335" s="3"/>
      <c r="H335" s="1362" t="s">
        <v>2704</v>
      </c>
      <c r="I335" s="1362"/>
      <c r="J335" s="1362"/>
      <c r="K335" s="1362"/>
      <c r="L335" s="1362"/>
      <c r="M335" s="1362"/>
      <c r="N335" s="1362"/>
      <c r="O335" s="1362"/>
      <c r="P335" s="1362"/>
      <c r="Q335" s="1362"/>
      <c r="R335" s="1362"/>
      <c r="T335" s="3" t="s">
        <v>481</v>
      </c>
      <c r="V335" s="3"/>
      <c r="W335" s="3"/>
      <c r="X335" s="3"/>
      <c r="Y335" s="3"/>
      <c r="AA335" s="1362" t="s">
        <v>2659</v>
      </c>
      <c r="AB335" s="1362"/>
      <c r="AC335" s="1362"/>
      <c r="AD335" s="1362"/>
      <c r="AE335" s="1362"/>
      <c r="AF335" s="1362"/>
      <c r="AG335" s="1362"/>
      <c r="AH335" s="1362"/>
      <c r="AI335" s="1362"/>
      <c r="AJ335" s="1362"/>
      <c r="AK335" s="1362"/>
    </row>
    <row r="336" spans="2:66" ht="12.95" customHeight="1">
      <c r="B336" s="3" t="s">
        <v>76</v>
      </c>
      <c r="C336" s="3"/>
      <c r="D336" s="3"/>
      <c r="E336" s="3"/>
      <c r="F336" s="3"/>
      <c r="H336" s="1362" t="s">
        <v>2705</v>
      </c>
      <c r="I336" s="1362"/>
      <c r="J336" s="1362"/>
      <c r="K336" s="1362"/>
      <c r="L336" s="1362"/>
      <c r="M336" s="1362"/>
      <c r="N336" s="1362"/>
      <c r="O336" s="1362"/>
      <c r="P336" s="1362"/>
      <c r="Q336" s="1362"/>
      <c r="R336" s="1362"/>
      <c r="T336" s="3" t="s">
        <v>76</v>
      </c>
      <c r="V336" s="3"/>
      <c r="W336" s="3"/>
      <c r="X336" s="3"/>
      <c r="Y336" s="3"/>
      <c r="AA336" s="1362" t="s">
        <v>2661</v>
      </c>
      <c r="AB336" s="1362"/>
      <c r="AC336" s="1362"/>
      <c r="AD336" s="1362"/>
      <c r="AE336" s="1362"/>
      <c r="AF336" s="1362"/>
      <c r="AG336" s="1362"/>
      <c r="AH336" s="1362"/>
      <c r="AI336" s="1362"/>
      <c r="AJ336" s="1362"/>
      <c r="AK336" s="1362"/>
    </row>
    <row r="337" spans="1:66" ht="12.95" customHeight="1">
      <c r="B337" s="3" t="s">
        <v>88</v>
      </c>
      <c r="C337" s="3"/>
      <c r="D337" s="3"/>
      <c r="E337" s="3"/>
      <c r="F337" s="3"/>
      <c r="G337" s="3"/>
      <c r="H337" s="1362" t="s">
        <v>2751</v>
      </c>
      <c r="I337" s="1362"/>
      <c r="J337" s="1362"/>
      <c r="K337" s="1362"/>
      <c r="L337" s="1362"/>
      <c r="M337" s="1362"/>
      <c r="N337" s="1362"/>
      <c r="O337" s="1362"/>
      <c r="P337" s="1362"/>
      <c r="Q337" s="1362"/>
      <c r="R337" s="1362"/>
      <c r="T337" s="3" t="s">
        <v>88</v>
      </c>
      <c r="V337" s="3"/>
      <c r="W337" s="3"/>
      <c r="X337" s="3"/>
      <c r="Y337" s="3"/>
      <c r="AA337" s="1362"/>
      <c r="AB337" s="1362"/>
      <c r="AC337" s="1362"/>
      <c r="AD337" s="1362"/>
      <c r="AE337" s="1362"/>
      <c r="AF337" s="1362"/>
      <c r="AG337" s="1362"/>
      <c r="AH337" s="1362"/>
      <c r="AI337" s="1362"/>
      <c r="AJ337" s="1362"/>
      <c r="AK337" s="1362"/>
    </row>
    <row r="338" spans="1:66" ht="12.95" customHeight="1">
      <c r="B338" s="3" t="s">
        <v>89</v>
      </c>
      <c r="C338" s="3"/>
      <c r="D338" s="3"/>
      <c r="E338" s="3"/>
      <c r="F338" s="3"/>
      <c r="G338" s="3"/>
      <c r="H338" s="1652" t="s">
        <v>2706</v>
      </c>
      <c r="I338" s="1653"/>
      <c r="J338" s="1653"/>
      <c r="K338" s="1653"/>
      <c r="L338" s="1653"/>
      <c r="M338" s="1653"/>
      <c r="N338" s="4" t="s">
        <v>208</v>
      </c>
      <c r="O338" s="4"/>
      <c r="P338" s="1651"/>
      <c r="Q338" s="1651"/>
      <c r="R338" s="1651"/>
      <c r="S338" s="3"/>
      <c r="T338" s="3" t="s">
        <v>89</v>
      </c>
      <c r="V338" s="3"/>
      <c r="W338" s="3"/>
      <c r="X338" s="3"/>
      <c r="Y338" s="3"/>
      <c r="AA338" s="1652" t="s">
        <v>2665</v>
      </c>
      <c r="AB338" s="1653"/>
      <c r="AC338" s="1653"/>
      <c r="AD338" s="1653"/>
      <c r="AE338" s="1653"/>
      <c r="AF338" s="1653"/>
      <c r="AG338" s="4" t="s">
        <v>208</v>
      </c>
      <c r="AH338" s="4"/>
      <c r="AI338" s="1651"/>
      <c r="AJ338" s="1651"/>
      <c r="AK338" s="1651"/>
    </row>
    <row r="339" spans="1:66" ht="12.95" customHeight="1">
      <c r="B339" s="3" t="s">
        <v>90</v>
      </c>
      <c r="C339" s="3"/>
      <c r="D339" s="3"/>
      <c r="E339" s="3"/>
      <c r="F339" s="3"/>
      <c r="G339" s="3"/>
      <c r="H339" s="1357"/>
      <c r="I339" s="1357"/>
      <c r="J339" s="1357"/>
      <c r="K339" s="1357"/>
      <c r="L339" s="1357"/>
      <c r="M339" s="1357"/>
      <c r="N339" s="4"/>
      <c r="O339" s="4"/>
      <c r="P339" s="35"/>
      <c r="Q339" s="35"/>
      <c r="R339" s="35"/>
      <c r="S339" s="3"/>
      <c r="T339" s="3" t="s">
        <v>90</v>
      </c>
      <c r="V339" s="3"/>
      <c r="W339" s="3"/>
      <c r="X339" s="3"/>
      <c r="Y339" s="3"/>
      <c r="AA339" s="1357"/>
      <c r="AB339" s="1357"/>
      <c r="AC339" s="1357"/>
      <c r="AD339" s="1357"/>
      <c r="AE339" s="1357"/>
      <c r="AF339" s="1357"/>
      <c r="AG339" s="4"/>
      <c r="AH339" s="4"/>
      <c r="AI339" s="35"/>
      <c r="AJ339" s="35"/>
      <c r="AK339" s="35"/>
    </row>
    <row r="340" spans="1:66" ht="12.95" customHeight="1">
      <c r="B340" s="3" t="s">
        <v>77</v>
      </c>
      <c r="C340" s="3"/>
      <c r="D340" s="3"/>
      <c r="E340" s="3"/>
      <c r="F340" s="3"/>
      <c r="G340" s="3"/>
      <c r="H340" s="1362" t="s">
        <v>2752</v>
      </c>
      <c r="I340" s="1362"/>
      <c r="J340" s="1362"/>
      <c r="K340" s="1362"/>
      <c r="L340" s="1362"/>
      <c r="M340" s="1362"/>
      <c r="N340" s="1354"/>
      <c r="O340" s="1354"/>
      <c r="P340" s="1354"/>
      <c r="Q340" s="1354"/>
      <c r="R340" s="1354"/>
      <c r="S340" s="3"/>
      <c r="T340" s="3" t="s">
        <v>77</v>
      </c>
      <c r="V340" s="3"/>
      <c r="W340" s="3"/>
      <c r="X340" s="3"/>
      <c r="Y340" s="3"/>
      <c r="AA340" s="1362"/>
      <c r="AB340" s="1362"/>
      <c r="AC340" s="1362"/>
      <c r="AD340" s="1362"/>
      <c r="AE340" s="1362"/>
      <c r="AF340" s="1362"/>
      <c r="AG340" s="1354"/>
      <c r="AH340" s="1354"/>
      <c r="AI340" s="1354"/>
      <c r="AJ340" s="1354"/>
      <c r="AK340" s="1354"/>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4"/>
      <c r="Q342" s="1354"/>
      <c r="R342" s="1354"/>
      <c r="S342" s="1354"/>
      <c r="T342" s="1354"/>
      <c r="U342" s="1354"/>
      <c r="V342" s="1354"/>
      <c r="W342" s="1354"/>
      <c r="X342" s="1354"/>
      <c r="Y342" s="1354"/>
      <c r="Z342" s="1354"/>
      <c r="AA342" s="1354"/>
      <c r="AB342" s="1354"/>
      <c r="AC342" s="1354"/>
      <c r="AD342" s="1354"/>
      <c r="AE342" s="1354"/>
      <c r="BN342" t="s">
        <v>601</v>
      </c>
    </row>
    <row r="343" spans="1:66" ht="12.95" customHeight="1">
      <c r="B343" s="4"/>
      <c r="C343" s="4"/>
      <c r="D343" s="4"/>
      <c r="E343" s="4"/>
      <c r="F343" s="4"/>
      <c r="I343" s="4" t="s">
        <v>481</v>
      </c>
      <c r="P343" s="1362"/>
      <c r="Q343" s="1362"/>
      <c r="R343" s="1362"/>
      <c r="S343" s="1362"/>
      <c r="T343" s="1362"/>
      <c r="U343" s="1362"/>
      <c r="V343" s="1362"/>
      <c r="W343" s="1362"/>
      <c r="X343" s="1362"/>
      <c r="Y343" s="1362"/>
      <c r="Z343" s="1362"/>
      <c r="AA343" s="1362"/>
      <c r="AB343" s="1362"/>
      <c r="AC343" s="1362"/>
      <c r="AD343" s="1362"/>
      <c r="AE343" s="1362"/>
      <c r="BN343" t="s">
        <v>678</v>
      </c>
    </row>
    <row r="344" spans="1:66" ht="12.95" customHeight="1">
      <c r="B344" s="4"/>
      <c r="C344" s="4"/>
      <c r="D344" s="4"/>
      <c r="E344" s="4"/>
      <c r="F344" s="4"/>
      <c r="I344" s="4" t="s">
        <v>76</v>
      </c>
      <c r="P344" s="1362"/>
      <c r="Q344" s="1362"/>
      <c r="R344" s="1362"/>
      <c r="S344" s="1362"/>
      <c r="T344" s="1362"/>
      <c r="U344" s="1362"/>
      <c r="V344" s="1362"/>
      <c r="W344" s="1362"/>
      <c r="X344" s="1362"/>
      <c r="Y344" s="1362"/>
      <c r="Z344" s="1362"/>
      <c r="AA344" s="1362"/>
      <c r="AB344" s="1362"/>
      <c r="AC344" s="1362"/>
      <c r="AD344" s="1362"/>
      <c r="AE344" s="1362"/>
      <c r="BN344" t="s">
        <v>555</v>
      </c>
    </row>
    <row r="345" spans="1:66" ht="12.95" customHeight="1">
      <c r="B345" s="4"/>
      <c r="C345" s="4"/>
      <c r="D345" s="4"/>
      <c r="E345" s="4"/>
      <c r="F345" s="4"/>
      <c r="G345" s="4"/>
      <c r="I345" s="4" t="s">
        <v>88</v>
      </c>
      <c r="P345" s="1362"/>
      <c r="Q345" s="1362"/>
      <c r="R345" s="1362"/>
      <c r="S345" s="1362"/>
      <c r="T345" s="1362"/>
      <c r="U345" s="1362"/>
      <c r="V345" s="1362"/>
      <c r="W345" s="1362"/>
      <c r="X345" s="1362"/>
      <c r="Y345" s="1362"/>
      <c r="Z345" s="1362"/>
      <c r="AA345" s="1362"/>
      <c r="AB345" s="1362"/>
      <c r="AC345" s="1362"/>
      <c r="AD345" s="1362"/>
      <c r="AE345" s="1362"/>
    </row>
    <row r="346" spans="1:66" ht="12.95" customHeight="1">
      <c r="B346" s="4"/>
      <c r="C346" s="4"/>
      <c r="D346" s="4"/>
      <c r="E346" s="4"/>
      <c r="F346" s="4"/>
      <c r="G346" s="4"/>
      <c r="H346" s="324"/>
      <c r="I346" s="4" t="s">
        <v>89</v>
      </c>
      <c r="P346" s="1357"/>
      <c r="Q346" s="1357"/>
      <c r="R346" s="1357"/>
      <c r="S346" s="1357"/>
      <c r="T346" s="1357"/>
      <c r="U346" s="1357"/>
      <c r="V346" s="1357"/>
      <c r="W346" s="1357"/>
      <c r="X346" s="1357"/>
      <c r="Y346" s="1357"/>
      <c r="Z346" s="1357"/>
      <c r="AA346" s="4" t="s">
        <v>208</v>
      </c>
      <c r="AB346" s="4"/>
      <c r="AC346" s="1352"/>
      <c r="AD346" s="1352"/>
      <c r="AE346" s="1352"/>
      <c r="AF346" s="324"/>
      <c r="AG346" s="4"/>
      <c r="AH346" s="4"/>
      <c r="AI346" s="4"/>
      <c r="AJ346" s="4"/>
      <c r="AK346" s="4"/>
    </row>
    <row r="347" spans="1:66" ht="12.95" customHeight="1">
      <c r="B347" s="4"/>
      <c r="C347" s="4"/>
      <c r="D347" s="4"/>
      <c r="E347" s="4"/>
      <c r="F347" s="4"/>
      <c r="G347" s="4"/>
      <c r="H347" s="324"/>
      <c r="I347" s="4" t="s">
        <v>90</v>
      </c>
      <c r="P347" s="1357"/>
      <c r="Q347" s="1357"/>
      <c r="R347" s="1357"/>
      <c r="S347" s="1357"/>
      <c r="T347" s="1357"/>
      <c r="U347" s="1357"/>
      <c r="V347" s="1357"/>
      <c r="W347" s="1357"/>
      <c r="X347" s="1357"/>
      <c r="Y347" s="1357"/>
      <c r="Z347" s="1357"/>
      <c r="AF347" s="324"/>
      <c r="AG347" s="4"/>
      <c r="AH347" s="4"/>
      <c r="AI347" s="35"/>
      <c r="AJ347" s="35"/>
      <c r="AK347" s="35"/>
    </row>
    <row r="348" spans="1:66" ht="12.95" customHeight="1">
      <c r="B348" s="4"/>
      <c r="C348" s="4"/>
      <c r="D348" s="4"/>
      <c r="E348" s="4"/>
      <c r="F348" s="4"/>
      <c r="G348" s="4"/>
      <c r="I348" s="4" t="s">
        <v>77</v>
      </c>
      <c r="P348" s="1354"/>
      <c r="Q348" s="1354"/>
      <c r="R348" s="1354"/>
      <c r="S348" s="1354"/>
      <c r="T348" s="1354"/>
      <c r="U348" s="1354"/>
      <c r="V348" s="1354"/>
      <c r="W348" s="1354"/>
      <c r="X348" s="1354"/>
      <c r="Y348" s="1354"/>
      <c r="Z348" s="1354"/>
      <c r="AA348" s="1354"/>
      <c r="AB348" s="1354"/>
      <c r="AC348" s="1354"/>
      <c r="AD348" s="1354"/>
      <c r="AE348" s="1354"/>
    </row>
    <row r="349" spans="1:66" ht="12.95" customHeight="1">
      <c r="T349" s="8"/>
      <c r="U349" s="8"/>
      <c r="V349" s="8"/>
      <c r="W349" s="8"/>
      <c r="X349" s="8"/>
      <c r="Y349" s="8"/>
      <c r="Z349" s="8"/>
    </row>
    <row r="350" spans="1:66" ht="12.95" customHeight="1">
      <c r="A350" s="1645" t="s">
        <v>552</v>
      </c>
      <c r="B350" s="1645"/>
      <c r="C350" s="1645"/>
      <c r="D350" s="1645"/>
      <c r="E350" s="1645"/>
      <c r="F350" s="1645"/>
      <c r="G350" s="1645"/>
      <c r="H350" s="1645"/>
      <c r="I350" s="1645"/>
      <c r="J350" s="1645"/>
      <c r="K350" s="1645"/>
      <c r="L350" s="1645"/>
      <c r="M350" s="1645"/>
      <c r="N350" s="1645"/>
      <c r="O350" s="1645"/>
      <c r="P350" s="1645"/>
      <c r="Q350" s="1645"/>
      <c r="R350" s="1645"/>
      <c r="S350" s="1645"/>
      <c r="T350" s="1645"/>
      <c r="U350" s="1645"/>
      <c r="V350" s="1645"/>
      <c r="W350" s="1645"/>
      <c r="X350" s="1645"/>
      <c r="Y350" s="1645"/>
      <c r="Z350" s="1645"/>
      <c r="AA350" s="1645"/>
      <c r="AB350" s="1645"/>
      <c r="AC350" s="1645"/>
      <c r="AD350" s="1645"/>
      <c r="AE350" s="1645"/>
      <c r="AF350" s="1645"/>
      <c r="AG350" s="1645"/>
      <c r="AH350" s="1645"/>
      <c r="AI350" s="1645"/>
      <c r="AJ350" s="1645"/>
      <c r="AK350" s="1645"/>
      <c r="AL350" s="1645"/>
      <c r="AM350" s="95"/>
      <c r="AN350" s="95"/>
      <c r="AO350" s="95"/>
      <c r="AP350" s="95"/>
      <c r="AQ350" s="95"/>
      <c r="AR350" s="95"/>
      <c r="AS350" s="95"/>
      <c r="AT350" s="95"/>
      <c r="AU350" s="95"/>
      <c r="AV350" s="95"/>
      <c r="AW350" s="95"/>
      <c r="AX350" s="95"/>
      <c r="AY350" s="95"/>
    </row>
    <row r="351" spans="1:66" ht="12.95" customHeight="1" thickBot="1">
      <c r="A351" s="1646"/>
      <c r="B351" s="1646"/>
      <c r="C351" s="1646"/>
      <c r="D351" s="1646"/>
      <c r="E351" s="1646"/>
      <c r="F351" s="1646"/>
      <c r="G351" s="1646"/>
      <c r="H351" s="1646"/>
      <c r="I351" s="1646"/>
      <c r="J351" s="1646"/>
      <c r="K351" s="1646"/>
      <c r="L351" s="1646"/>
      <c r="M351" s="1646"/>
      <c r="N351" s="1646"/>
      <c r="O351" s="1646"/>
      <c r="P351" s="1646"/>
      <c r="Q351" s="1646"/>
      <c r="R351" s="1646"/>
      <c r="S351" s="1646"/>
      <c r="T351" s="1646"/>
      <c r="U351" s="1646"/>
      <c r="V351" s="1646"/>
      <c r="W351" s="1646"/>
      <c r="X351" s="1646"/>
      <c r="Y351" s="1646"/>
      <c r="Z351" s="1646"/>
      <c r="AA351" s="1646"/>
      <c r="AB351" s="1646"/>
      <c r="AC351" s="1646"/>
      <c r="AD351" s="1646"/>
      <c r="AE351" s="1646"/>
      <c r="AF351" s="1646"/>
      <c r="AG351" s="1646"/>
      <c r="AH351" s="1646"/>
      <c r="AI351" s="1646"/>
      <c r="AJ351" s="1646"/>
      <c r="AK351" s="1646"/>
      <c r="AL351" s="1646"/>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2519</v>
      </c>
      <c r="M354" s="1355" t="s">
        <v>601</v>
      </c>
      <c r="N354" s="1355"/>
      <c r="P354" t="s">
        <v>1830</v>
      </c>
      <c r="AJ354" s="1355" t="s">
        <v>678</v>
      </c>
      <c r="AK354" s="1355"/>
    </row>
    <row r="355" spans="1:37" ht="12.95" customHeight="1">
      <c r="D355" s="3" t="s">
        <v>1819</v>
      </c>
      <c r="M355" s="1355" t="s">
        <v>601</v>
      </c>
      <c r="N355" s="1355"/>
      <c r="P355" s="3" t="s">
        <v>1979</v>
      </c>
      <c r="AJ355" s="1433"/>
      <c r="AK355" s="1433"/>
    </row>
    <row r="356" spans="1:37" ht="12.95" customHeight="1">
      <c r="D356" s="3" t="s">
        <v>716</v>
      </c>
      <c r="M356" s="1355" t="s">
        <v>601</v>
      </c>
      <c r="N356" s="1355"/>
      <c r="P356" t="s">
        <v>1829</v>
      </c>
      <c r="AJ356" s="1355" t="s">
        <v>678</v>
      </c>
      <c r="AK356" s="1355"/>
    </row>
    <row r="357" spans="1:37" ht="12.95" customHeight="1">
      <c r="D357" s="3" t="s">
        <v>717</v>
      </c>
      <c r="M357" s="1355" t="s">
        <v>555</v>
      </c>
      <c r="N357" s="1355"/>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5" t="s">
        <v>555</v>
      </c>
      <c r="O362" s="1355"/>
      <c r="P362" s="40"/>
      <c r="Q362" s="40"/>
      <c r="R362" s="40"/>
      <c r="S362" s="40"/>
      <c r="T362" s="40"/>
      <c r="U362" s="40"/>
      <c r="V362" s="40"/>
      <c r="W362" s="40"/>
      <c r="X362" s="40"/>
      <c r="Y362" s="40"/>
      <c r="Z362" s="40"/>
      <c r="AC362" s="40"/>
      <c r="AD362" s="40"/>
      <c r="AE362" s="40"/>
    </row>
    <row r="363" spans="1:37" ht="12.95" customHeight="1">
      <c r="E363" t="s">
        <v>372</v>
      </c>
      <c r="Y363" s="1355" t="s">
        <v>601</v>
      </c>
      <c r="Z363" s="1355"/>
    </row>
    <row r="364" spans="1:37" ht="12.95" customHeight="1">
      <c r="D364" s="4" t="s">
        <v>1018</v>
      </c>
      <c r="Q364" s="1354" t="s">
        <v>2753</v>
      </c>
      <c r="R364" s="1354"/>
      <c r="S364" s="1354"/>
      <c r="T364" s="1354"/>
      <c r="U364" s="1354"/>
      <c r="V364" s="1354"/>
      <c r="W364" s="1354"/>
      <c r="X364" s="1354"/>
      <c r="Y364" s="1354"/>
      <c r="Z364" s="1354"/>
      <c r="AA364" s="1354"/>
      <c r="AB364" s="1354"/>
      <c r="AC364" s="1354"/>
      <c r="AD364" s="1354"/>
      <c r="AE364" s="1354"/>
      <c r="AF364" s="1354"/>
      <c r="AG364" s="1354"/>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5" t="s">
        <v>678</v>
      </c>
      <c r="K366" s="1355"/>
      <c r="L366" s="40"/>
      <c r="M366" s="40"/>
      <c r="N366" s="40"/>
      <c r="O366" s="40"/>
      <c r="P366" s="40"/>
      <c r="Q366" s="40"/>
      <c r="R366" s="40"/>
      <c r="S366" s="40"/>
      <c r="T366" s="40"/>
      <c r="U366" s="40"/>
      <c r="V366" s="40"/>
      <c r="W366" s="40"/>
      <c r="X366" s="40"/>
      <c r="Y366" s="40"/>
      <c r="Z366" s="40"/>
      <c r="AC366" s="40"/>
      <c r="AD366" s="40"/>
      <c r="AE366" s="40"/>
    </row>
    <row r="367" spans="1:37" ht="12.95" customHeight="1">
      <c r="E367" s="1735" t="s">
        <v>718</v>
      </c>
      <c r="F367" s="1735"/>
      <c r="G367" s="1735"/>
      <c r="H367" s="1735"/>
      <c r="I367" s="1735"/>
      <c r="J367" s="1735"/>
      <c r="K367" s="1735"/>
      <c r="L367" s="1735"/>
      <c r="M367" s="1735"/>
      <c r="N367" s="1735"/>
      <c r="O367" s="1735"/>
      <c r="P367" s="1735"/>
      <c r="Q367" s="1735"/>
      <c r="R367" s="1735"/>
      <c r="S367" s="1735"/>
      <c r="T367" s="1735"/>
      <c r="U367" s="1735"/>
      <c r="V367" s="1735"/>
      <c r="W367" s="1735"/>
      <c r="X367" s="1735"/>
      <c r="Y367" s="1735"/>
      <c r="Z367" s="1735"/>
      <c r="AA367" s="1735"/>
      <c r="AB367" s="1735"/>
      <c r="AC367" s="1735"/>
      <c r="AD367" s="1735"/>
      <c r="AE367" s="1735"/>
      <c r="AF367" s="1735"/>
      <c r="AG367" s="1735"/>
      <c r="AH367" s="1735"/>
    </row>
    <row r="368" spans="1:37" ht="12.95" customHeight="1">
      <c r="E368" s="1735"/>
      <c r="F368" s="1735"/>
      <c r="G368" s="1735"/>
      <c r="H368" s="1735"/>
      <c r="I368" s="1735"/>
      <c r="J368" s="1735"/>
      <c r="K368" s="1735"/>
      <c r="L368" s="1735"/>
      <c r="M368" s="1735"/>
      <c r="N368" s="1735"/>
      <c r="O368" s="1735"/>
      <c r="P368" s="1735"/>
      <c r="Q368" s="1735"/>
      <c r="R368" s="1735"/>
      <c r="S368" s="1735"/>
      <c r="T368" s="1735"/>
      <c r="U368" s="1735"/>
      <c r="V368" s="1735"/>
      <c r="W368" s="1735"/>
      <c r="X368" s="1735"/>
      <c r="Y368" s="1735"/>
      <c r="Z368" s="1735"/>
      <c r="AA368" s="1735"/>
      <c r="AB368" s="1735"/>
      <c r="AC368" s="1735"/>
      <c r="AD368" s="1735"/>
      <c r="AE368" s="1735"/>
      <c r="AF368" s="1735"/>
      <c r="AG368" s="1735"/>
      <c r="AH368" s="1735"/>
    </row>
    <row r="369" spans="1:36" ht="12.95" customHeight="1">
      <c r="E369" s="4" t="s">
        <v>458</v>
      </c>
      <c r="F369" s="4"/>
      <c r="G369" s="4"/>
      <c r="H369" s="4"/>
      <c r="I369" s="4"/>
      <c r="J369" s="4"/>
      <c r="K369" s="4"/>
      <c r="L369" s="4"/>
      <c r="N369" s="1780" t="s">
        <v>2731</v>
      </c>
      <c r="O369" s="1733"/>
      <c r="P369" s="1733"/>
      <c r="Q369" s="1733"/>
      <c r="R369" s="4"/>
      <c r="U369" s="4" t="s">
        <v>459</v>
      </c>
      <c r="V369" s="4"/>
      <c r="W369" s="4"/>
      <c r="X369" s="4"/>
      <c r="Y369" s="4"/>
      <c r="Z369" s="4"/>
      <c r="AA369" s="4"/>
      <c r="AB369" s="4"/>
      <c r="AC369" s="1733">
        <v>13</v>
      </c>
      <c r="AD369" s="1733"/>
      <c r="AE369" s="1733"/>
      <c r="AF369" s="1733"/>
    </row>
    <row r="370" spans="1:36" ht="12.95" customHeight="1">
      <c r="E370" s="4" t="s">
        <v>460</v>
      </c>
      <c r="F370" s="4"/>
      <c r="G370" s="4"/>
      <c r="H370" s="4"/>
      <c r="I370" s="4"/>
      <c r="J370" s="4"/>
      <c r="K370" s="4"/>
      <c r="L370" s="4"/>
      <c r="N370" s="1733">
        <v>13</v>
      </c>
      <c r="O370" s="1733"/>
      <c r="P370" s="1733"/>
      <c r="Q370" s="1733"/>
      <c r="R370" s="4"/>
      <c r="U370" s="4" t="s">
        <v>0</v>
      </c>
      <c r="V370" s="4"/>
      <c r="W370" s="4"/>
      <c r="X370" s="4"/>
      <c r="Y370" s="4"/>
      <c r="Z370" s="4"/>
      <c r="AA370" s="4"/>
      <c r="AB370" s="4"/>
      <c r="AC370" s="1733">
        <v>62</v>
      </c>
      <c r="AD370" s="1733"/>
      <c r="AE370" s="1733"/>
      <c r="AF370" s="1733"/>
    </row>
    <row r="371" spans="1:36" ht="12.95" customHeight="1">
      <c r="E371" s="4" t="s">
        <v>1</v>
      </c>
      <c r="F371" s="4"/>
      <c r="G371" s="4"/>
      <c r="H371" s="4"/>
      <c r="I371" s="4"/>
      <c r="J371" s="4"/>
      <c r="K371" s="4"/>
      <c r="L371" s="4"/>
      <c r="N371" s="1733">
        <v>2</v>
      </c>
      <c r="O371" s="1733"/>
      <c r="P371" s="1733"/>
      <c r="Q371" s="1733"/>
      <c r="R371" s="4"/>
      <c r="V371" s="4"/>
      <c r="W371" s="4"/>
      <c r="X371" s="4"/>
      <c r="Y371" s="4"/>
      <c r="Z371" s="4"/>
      <c r="AA371" s="4"/>
      <c r="AB371" s="4"/>
    </row>
    <row r="372" spans="1:36" ht="12.95" customHeight="1">
      <c r="E372" s="4" t="s">
        <v>2</v>
      </c>
      <c r="F372" s="4"/>
      <c r="G372" s="4"/>
      <c r="H372" s="4"/>
      <c r="I372" s="4"/>
      <c r="J372" s="4"/>
      <c r="K372" s="4"/>
      <c r="L372" s="4"/>
      <c r="N372" s="1834" t="s">
        <v>2707</v>
      </c>
      <c r="O372" s="1835"/>
      <c r="P372" s="1835"/>
      <c r="Q372" s="1835"/>
      <c r="R372" s="1835"/>
      <c r="S372" s="1835"/>
      <c r="T372" s="1835"/>
      <c r="U372" s="1835"/>
      <c r="V372" s="1835"/>
      <c r="W372" s="1835"/>
      <c r="X372" s="1835"/>
      <c r="Y372" s="1835"/>
      <c r="Z372" s="1835"/>
      <c r="AA372" s="1835"/>
      <c r="AB372" s="1835"/>
      <c r="AC372" s="1835"/>
      <c r="AD372" s="1835"/>
      <c r="AE372" s="1835"/>
      <c r="AF372" s="1835"/>
    </row>
    <row r="373" spans="1:36" ht="12.95" customHeight="1">
      <c r="E373" s="4"/>
      <c r="F373" s="4"/>
      <c r="G373" s="4"/>
      <c r="H373" s="4"/>
      <c r="I373" s="4"/>
      <c r="J373" s="4"/>
      <c r="K373" s="4"/>
      <c r="L373" s="4"/>
      <c r="N373" s="1836"/>
      <c r="O373" s="1836"/>
      <c r="P373" s="1836"/>
      <c r="Q373" s="1836"/>
      <c r="R373" s="1836"/>
      <c r="S373" s="1836"/>
      <c r="T373" s="1836"/>
      <c r="U373" s="1836"/>
      <c r="V373" s="1836"/>
      <c r="W373" s="1836"/>
      <c r="X373" s="1836"/>
      <c r="Y373" s="1836"/>
      <c r="Z373" s="1836"/>
      <c r="AA373" s="1836"/>
      <c r="AB373" s="1836"/>
      <c r="AC373" s="1836"/>
      <c r="AD373" s="1836"/>
      <c r="AE373" s="1836"/>
      <c r="AF373" s="1836"/>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2502</v>
      </c>
      <c r="F376" s="4"/>
      <c r="G376" s="4"/>
      <c r="H376" s="4"/>
      <c r="I376" s="4"/>
      <c r="J376" s="4"/>
      <c r="K376" s="4"/>
      <c r="L376" s="4"/>
      <c r="N376" t="s">
        <v>2496</v>
      </c>
      <c r="R376" s="27" t="s">
        <v>307</v>
      </c>
      <c r="S376" s="1732">
        <v>2003</v>
      </c>
      <c r="T376" s="1732"/>
      <c r="U376" s="1" t="s">
        <v>308</v>
      </c>
      <c r="V376" s="1732">
        <v>921</v>
      </c>
      <c r="W376" s="1732"/>
      <c r="Y376" t="s">
        <v>2496</v>
      </c>
      <c r="AC376" s="27" t="s">
        <v>307</v>
      </c>
      <c r="AD376" s="1732"/>
      <c r="AE376" s="1732"/>
      <c r="AF376" s="1" t="s">
        <v>308</v>
      </c>
      <c r="AG376" s="1732"/>
      <c r="AH376" s="1732"/>
    </row>
    <row r="377" spans="1:36" ht="12.95" customHeight="1">
      <c r="E377" s="4" t="s">
        <v>1044</v>
      </c>
      <c r="F377" s="4"/>
      <c r="G377" s="4"/>
      <c r="H377" s="4"/>
      <c r="I377" s="4"/>
      <c r="J377" s="4"/>
      <c r="K377" s="4"/>
      <c r="L377" s="4"/>
      <c r="N377" s="1732">
        <v>2004</v>
      </c>
      <c r="O377" s="1732"/>
      <c r="P377" s="1732"/>
    </row>
    <row r="378" spans="1:36" ht="12.95" customHeight="1">
      <c r="E378" s="218" t="s">
        <v>2503</v>
      </c>
      <c r="F378" s="4"/>
      <c r="G378" s="4"/>
      <c r="H378" s="4"/>
      <c r="I378" s="4"/>
      <c r="J378" s="4"/>
      <c r="K378" s="4"/>
      <c r="L378" s="4"/>
      <c r="AG378" s="1657" t="s">
        <v>555</v>
      </c>
      <c r="AH378" s="1657"/>
    </row>
    <row r="379" spans="1:36" ht="12.95" customHeight="1">
      <c r="E379" s="4"/>
      <c r="F379" s="4"/>
      <c r="G379" s="4" t="s">
        <v>2504</v>
      </c>
      <c r="H379" s="4"/>
      <c r="I379" s="4"/>
      <c r="J379" s="4"/>
      <c r="K379" s="4"/>
      <c r="L379" s="4"/>
      <c r="AG379" s="1657" t="s">
        <v>678</v>
      </c>
      <c r="AH379" s="1657"/>
    </row>
    <row r="380" spans="1:36" ht="12.95" customHeight="1">
      <c r="E380" s="4"/>
      <c r="F380" s="4"/>
      <c r="G380" s="349" t="s">
        <v>1045</v>
      </c>
      <c r="H380" s="4"/>
      <c r="I380" s="4"/>
      <c r="J380" s="4"/>
      <c r="K380" s="4"/>
      <c r="L380" s="4"/>
      <c r="V380" s="1355" t="s">
        <v>601</v>
      </c>
      <c r="W380" s="1355"/>
      <c r="Y380" s="22" t="s">
        <v>1020</v>
      </c>
    </row>
    <row r="381" spans="1:36" ht="12.95" customHeight="1">
      <c r="E381" s="4" t="s">
        <v>1021</v>
      </c>
      <c r="F381" s="4"/>
      <c r="G381" s="4"/>
      <c r="H381" s="4"/>
      <c r="I381" s="4"/>
      <c r="J381" s="4"/>
      <c r="K381" s="4"/>
      <c r="L381" s="4"/>
      <c r="V381" s="1355" t="s">
        <v>678</v>
      </c>
      <c r="W381" s="1355"/>
      <c r="Y381" s="4" t="s">
        <v>1022</v>
      </c>
    </row>
    <row r="382" spans="1:36" ht="12.95" customHeight="1"/>
    <row r="383" spans="1:36" ht="12.95" customHeight="1">
      <c r="A383" s="2" t="s">
        <v>79</v>
      </c>
      <c r="B383" s="2"/>
    </row>
    <row r="384" spans="1:36" ht="12.95" customHeight="1">
      <c r="D384" t="s">
        <v>430</v>
      </c>
      <c r="J384" s="1354" t="s">
        <v>2708</v>
      </c>
      <c r="K384" s="1354"/>
      <c r="L384" s="1354"/>
      <c r="M384" s="1354"/>
      <c r="N384" s="1354"/>
      <c r="O384" s="1354"/>
      <c r="P384" s="1354"/>
      <c r="Q384" s="1354"/>
      <c r="R384" s="1354"/>
      <c r="S384" s="1354"/>
      <c r="T384" s="1354"/>
      <c r="U384" s="1354"/>
      <c r="V384" s="8" t="s">
        <v>84</v>
      </c>
      <c r="W384" s="8"/>
      <c r="X384" s="8"/>
      <c r="Y384" s="8"/>
      <c r="Z384" s="8"/>
      <c r="AA384" s="8"/>
      <c r="AB384" s="8"/>
      <c r="AC384" s="1354" t="s">
        <v>2711</v>
      </c>
      <c r="AD384" s="1354"/>
      <c r="AE384" s="1354"/>
      <c r="AF384" s="1354"/>
      <c r="AG384" s="1354"/>
      <c r="AH384" s="1354"/>
      <c r="AI384" s="1354"/>
      <c r="AJ384" s="1354"/>
    </row>
    <row r="385" spans="4:36" ht="12.95" customHeight="1">
      <c r="D385" s="3" t="s">
        <v>1325</v>
      </c>
      <c r="J385" s="1362" t="s">
        <v>2709</v>
      </c>
      <c r="K385" s="1362"/>
      <c r="L385" s="1362"/>
      <c r="M385" s="1362"/>
      <c r="N385" s="1362"/>
      <c r="O385" s="1362"/>
      <c r="P385" s="1362"/>
      <c r="Q385" s="1362"/>
      <c r="R385" s="1362"/>
      <c r="S385" s="1362"/>
      <c r="T385" s="1362"/>
      <c r="U385" s="1362"/>
      <c r="V385" s="3" t="s">
        <v>1325</v>
      </c>
      <c r="W385" s="8"/>
      <c r="X385" s="8"/>
      <c r="Y385" s="8"/>
      <c r="Z385" s="8"/>
      <c r="AA385" s="8"/>
      <c r="AB385" s="8"/>
      <c r="AC385" s="1354" t="s">
        <v>2711</v>
      </c>
      <c r="AD385" s="1354"/>
      <c r="AE385" s="1354"/>
      <c r="AF385" s="1354"/>
      <c r="AG385" s="1354"/>
      <c r="AH385" s="1354"/>
      <c r="AI385" s="1354"/>
      <c r="AJ385" s="1354"/>
    </row>
    <row r="386" spans="4:36" ht="12.95" customHeight="1">
      <c r="D386" s="3" t="s">
        <v>445</v>
      </c>
      <c r="J386" s="1362" t="s">
        <v>2710</v>
      </c>
      <c r="K386" s="1362"/>
      <c r="L386" s="1362"/>
      <c r="M386" s="1362"/>
      <c r="N386" s="1362"/>
      <c r="O386" s="1362"/>
      <c r="P386" s="1362"/>
      <c r="Q386" s="1362"/>
      <c r="R386" s="1362"/>
      <c r="S386" s="1362"/>
      <c r="T386" s="1362"/>
      <c r="U386" s="1362"/>
      <c r="V386" s="3" t="s">
        <v>445</v>
      </c>
      <c r="W386" s="8"/>
      <c r="X386" s="8"/>
      <c r="Y386" s="8"/>
      <c r="Z386" s="8"/>
      <c r="AA386" s="8"/>
      <c r="AB386" s="8"/>
      <c r="AC386" s="1354" t="s">
        <v>2712</v>
      </c>
      <c r="AD386" s="1354"/>
      <c r="AE386" s="1354"/>
      <c r="AF386" s="1354"/>
      <c r="AG386" s="1354"/>
      <c r="AH386" s="1354"/>
      <c r="AI386" s="1354"/>
      <c r="AJ386" s="1354"/>
    </row>
    <row r="387" spans="4:36" ht="12.95" customHeight="1">
      <c r="D387" t="s">
        <v>1321</v>
      </c>
      <c r="J387" s="1520" t="s">
        <v>2713</v>
      </c>
      <c r="K387" s="1520"/>
      <c r="L387" s="1520"/>
      <c r="M387" s="1520"/>
      <c r="N387" s="1520"/>
      <c r="O387" s="1520"/>
      <c r="P387" s="1520"/>
      <c r="Q387" s="1520"/>
      <c r="R387" s="1520"/>
      <c r="S387" s="1520"/>
      <c r="T387" s="1520"/>
      <c r="U387" s="1520"/>
      <c r="V387" s="1354"/>
      <c r="W387" s="1354"/>
      <c r="X387" s="1354"/>
      <c r="Y387" s="1354"/>
      <c r="Z387" s="1354"/>
      <c r="AA387" s="1354"/>
      <c r="AB387" s="1354"/>
      <c r="AC387" s="1354"/>
      <c r="AD387" s="1354"/>
      <c r="AE387" s="1354"/>
      <c r="AF387" s="1354"/>
      <c r="AG387" s="1354"/>
      <c r="AH387" s="1354"/>
      <c r="AI387" s="1354"/>
      <c r="AJ387" s="1354"/>
    </row>
    <row r="388" spans="4:36" ht="12.95" customHeight="1">
      <c r="D388" t="s">
        <v>4</v>
      </c>
      <c r="Q388" s="1622">
        <v>45149</v>
      </c>
      <c r="R388" s="1622"/>
      <c r="S388" s="1622"/>
      <c r="T388" s="1622"/>
      <c r="U388" s="1622"/>
      <c r="V388" t="s">
        <v>311</v>
      </c>
      <c r="AI388" s="1355" t="s">
        <v>678</v>
      </c>
      <c r="AJ388" s="1355"/>
    </row>
    <row r="389" spans="4:36" ht="12.95" customHeight="1">
      <c r="D389" t="s">
        <v>5</v>
      </c>
      <c r="Q389" s="1678">
        <v>45291</v>
      </c>
      <c r="R389" s="1734"/>
      <c r="S389" s="1734"/>
      <c r="T389" s="1734"/>
      <c r="U389" s="1734"/>
      <c r="W389" s="21" t="s">
        <v>75</v>
      </c>
      <c r="AG389" s="1667"/>
      <c r="AH389" s="1667"/>
      <c r="AI389" s="1667"/>
      <c r="AJ389" s="1667"/>
    </row>
    <row r="390" spans="4:36" ht="12.95" customHeight="1">
      <c r="D390" t="s">
        <v>429</v>
      </c>
      <c r="Q390" s="1731">
        <v>33500000</v>
      </c>
      <c r="R390" s="1731"/>
      <c r="S390" s="1731"/>
      <c r="T390" s="1731"/>
      <c r="U390" s="1731"/>
      <c r="V390" s="3" t="s">
        <v>1324</v>
      </c>
      <c r="AG390" s="1826"/>
      <c r="AH390" s="1826"/>
      <c r="AI390" s="1826"/>
      <c r="AJ390" s="1826"/>
    </row>
    <row r="391" spans="4:36" ht="12.95" customHeight="1">
      <c r="D391" t="s">
        <v>89</v>
      </c>
      <c r="I391" s="1653"/>
      <c r="J391" s="1653"/>
      <c r="K391" s="1653"/>
      <c r="L391" s="1653"/>
      <c r="M391" s="1653"/>
      <c r="N391" s="1653"/>
      <c r="Q391" s="4" t="s">
        <v>208</v>
      </c>
      <c r="S391" s="1740"/>
      <c r="T391" s="1740"/>
      <c r="U391" s="1740"/>
      <c r="V391" t="s">
        <v>74</v>
      </c>
      <c r="AI391" s="1355" t="s">
        <v>678</v>
      </c>
      <c r="AJ391" s="1355"/>
    </row>
    <row r="392" spans="4:36" ht="12.95" customHeight="1">
      <c r="D392" t="s">
        <v>312</v>
      </c>
      <c r="Q392" s="1532"/>
      <c r="R392" s="1532"/>
      <c r="S392" s="1532"/>
      <c r="T392" s="1532"/>
      <c r="U392" s="1532"/>
      <c r="V392" t="s">
        <v>313</v>
      </c>
      <c r="AG392" s="1667"/>
      <c r="AH392" s="1667"/>
      <c r="AI392" s="1667"/>
      <c r="AJ392" s="1667"/>
    </row>
    <row r="393" spans="4:36" ht="12.95" customHeight="1">
      <c r="D393" t="s">
        <v>314</v>
      </c>
      <c r="Q393" s="1666">
        <v>1.0999999999999999E-2</v>
      </c>
      <c r="R393" s="1666"/>
      <c r="S393" s="1666"/>
      <c r="T393" s="1666"/>
      <c r="U393" s="1666"/>
      <c r="V393" t="s">
        <v>1305</v>
      </c>
      <c r="AG393" s="1667"/>
      <c r="AH393" s="1667"/>
      <c r="AI393" s="1667"/>
      <c r="AJ393" s="1667"/>
    </row>
    <row r="394" spans="4:36" ht="12.95" customHeight="1">
      <c r="D394" t="s">
        <v>1304</v>
      </c>
      <c r="AG394" s="1667"/>
      <c r="AH394" s="1667"/>
      <c r="AI394" s="1667"/>
      <c r="AJ394" s="1667"/>
    </row>
    <row r="395" spans="4:36" ht="12.95" customHeight="1">
      <c r="AG395" s="491"/>
      <c r="AH395" s="491"/>
      <c r="AI395" s="491"/>
      <c r="AJ395" s="491"/>
    </row>
    <row r="396" spans="4:36" ht="12.95" customHeight="1">
      <c r="D396" s="3" t="s">
        <v>2614</v>
      </c>
      <c r="AG396" s="491"/>
      <c r="AH396" s="491"/>
      <c r="AI396" s="1355" t="s">
        <v>678</v>
      </c>
      <c r="AJ396" s="1355"/>
    </row>
    <row r="397" spans="4:36" ht="12.95" customHeight="1">
      <c r="D397" s="3" t="s">
        <v>1848</v>
      </c>
      <c r="T397" s="1793"/>
      <c r="U397" s="1793"/>
      <c r="V397" s="1793"/>
      <c r="W397" s="1793"/>
      <c r="X397" s="1793"/>
      <c r="Y397" s="1793"/>
      <c r="Z397" s="1793"/>
      <c r="AA397" s="1793"/>
      <c r="AB397" s="1793"/>
      <c r="AC397" s="1793"/>
      <c r="AD397" s="1793"/>
      <c r="AE397" s="1793"/>
      <c r="AF397" s="1793"/>
      <c r="AG397" s="1793"/>
      <c r="AH397" s="1793"/>
      <c r="AI397" s="1793"/>
      <c r="AJ397" s="1793"/>
    </row>
    <row r="398" spans="4:36" ht="12.95" customHeight="1">
      <c r="D398" s="3" t="s">
        <v>1847</v>
      </c>
      <c r="T398" s="1793"/>
      <c r="U398" s="1793"/>
      <c r="V398" s="1793"/>
      <c r="W398" s="1793"/>
      <c r="X398" s="1793"/>
      <c r="Y398" s="1793"/>
      <c r="Z398" s="1793"/>
      <c r="AA398" s="1793"/>
      <c r="AB398" s="1793"/>
      <c r="AC398" s="1793"/>
      <c r="AD398" s="1793"/>
      <c r="AE398" s="1793"/>
      <c r="AF398" s="1793"/>
      <c r="AG398" s="1793"/>
      <c r="AH398" s="1793"/>
      <c r="AI398" s="1793"/>
      <c r="AJ398" s="1793"/>
    </row>
    <row r="399" spans="4:36" ht="12.95" customHeight="1">
      <c r="AG399" s="491"/>
      <c r="AH399" s="491"/>
      <c r="AI399" s="491"/>
      <c r="AJ399" s="491"/>
    </row>
    <row r="400" spans="4:36" ht="12.95" customHeight="1">
      <c r="D400" s="3" t="s">
        <v>1841</v>
      </c>
      <c r="S400" s="1793" t="s">
        <v>678</v>
      </c>
      <c r="T400" s="1793"/>
      <c r="U400" s="1793"/>
      <c r="V400" t="s">
        <v>1842</v>
      </c>
      <c r="AG400" s="1825"/>
      <c r="AH400" s="1825"/>
      <c r="AI400" s="1825"/>
      <c r="AJ400" s="1825"/>
    </row>
    <row r="401" spans="1:36" ht="12.95" customHeight="1">
      <c r="D401" s="3" t="s">
        <v>1839</v>
      </c>
      <c r="S401" s="1793" t="s">
        <v>601</v>
      </c>
      <c r="T401" s="1793"/>
      <c r="U401" s="1793"/>
      <c r="V401" t="s">
        <v>1844</v>
      </c>
      <c r="AE401" s="1813"/>
      <c r="AF401" s="1813"/>
      <c r="AG401" s="1813"/>
      <c r="AH401" s="1813"/>
      <c r="AI401" s="1813"/>
      <c r="AJ401" s="1813"/>
    </row>
    <row r="402" spans="1:36" ht="12.95" customHeight="1">
      <c r="D402" s="3" t="s">
        <v>1840</v>
      </c>
      <c r="K402" s="1815"/>
      <c r="L402" s="1815"/>
      <c r="M402" s="1815"/>
      <c r="N402" s="1815"/>
      <c r="O402" s="1815"/>
      <c r="P402" s="1815"/>
      <c r="Q402" s="1815"/>
      <c r="R402" s="1815"/>
      <c r="S402" s="1815"/>
      <c r="T402" s="1815"/>
      <c r="U402" s="1815"/>
      <c r="V402" s="1815"/>
      <c r="W402" s="1815"/>
      <c r="X402" s="1815"/>
      <c r="Y402" s="1815"/>
      <c r="Z402" s="1815"/>
      <c r="AA402" s="1815"/>
      <c r="AB402" s="1815"/>
      <c r="AC402" s="1815"/>
      <c r="AD402" s="1815"/>
      <c r="AE402" s="1815"/>
      <c r="AF402" s="1815"/>
      <c r="AG402" s="1815"/>
      <c r="AH402" s="1815"/>
      <c r="AI402" s="1815"/>
      <c r="AJ402" s="1815"/>
    </row>
    <row r="403" spans="1:36" ht="12.95" customHeight="1">
      <c r="D403" s="3" t="s">
        <v>1843</v>
      </c>
      <c r="K403" s="1815"/>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row>
    <row r="404" spans="1:36" ht="12.95" customHeight="1">
      <c r="D404" s="3" t="s">
        <v>1846</v>
      </c>
      <c r="E404" s="512"/>
      <c r="F404" s="512"/>
      <c r="G404" s="512"/>
      <c r="H404" s="512"/>
      <c r="I404" s="512"/>
      <c r="J404" s="512"/>
      <c r="K404" s="512"/>
      <c r="L404" s="512"/>
      <c r="M404" s="512"/>
      <c r="N404" s="512"/>
      <c r="O404" s="512"/>
      <c r="P404" s="512"/>
      <c r="Q404" s="512"/>
      <c r="R404" s="512"/>
      <c r="S404" s="1784" t="s">
        <v>1327</v>
      </c>
      <c r="T404" s="1784"/>
      <c r="U404" s="1784"/>
      <c r="V404" s="1784"/>
      <c r="W404" s="1784"/>
      <c r="X404" s="1784"/>
      <c r="Y404" s="1784"/>
      <c r="Z404" s="1784"/>
      <c r="AA404" s="1784"/>
      <c r="AB404" s="1784"/>
      <c r="AC404" s="1784"/>
      <c r="AD404" s="1784"/>
      <c r="AE404" s="1784"/>
      <c r="AF404" s="1784"/>
      <c r="AG404" s="1784"/>
      <c r="AH404" s="1784"/>
      <c r="AI404" s="1784"/>
      <c r="AJ404" s="1784"/>
    </row>
    <row r="405" spans="1:36" ht="12.95" customHeight="1">
      <c r="D405" s="1268" t="s">
        <v>1845</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1347</v>
      </c>
      <c r="I409" s="1601" t="s">
        <v>2635</v>
      </c>
      <c r="J409" s="1601"/>
      <c r="K409" s="1601"/>
      <c r="L409" s="1601"/>
      <c r="M409" s="1601"/>
      <c r="N409" s="1601"/>
      <c r="O409" s="1601"/>
      <c r="P409" s="1601"/>
      <c r="Q409" s="1601"/>
      <c r="R409" s="1601"/>
      <c r="S409" s="1601"/>
      <c r="T409" s="1601"/>
      <c r="U409" s="1601"/>
      <c r="V409" s="1601"/>
      <c r="W409" s="1601"/>
      <c r="X409" s="1601"/>
      <c r="Y409" s="1601"/>
      <c r="Z409" s="1601"/>
      <c r="AA409" s="1601"/>
      <c r="AB409" s="1601"/>
      <c r="AC409" s="1601"/>
      <c r="AD409" s="1601"/>
      <c r="AE409" s="1601"/>
    </row>
    <row r="410" spans="1:36" ht="12.95" customHeight="1">
      <c r="E410" t="s">
        <v>107</v>
      </c>
      <c r="R410" s="1355" t="s">
        <v>601</v>
      </c>
      <c r="S410" s="1355"/>
      <c r="T410" t="s">
        <v>580</v>
      </c>
      <c r="AD410" s="1733">
        <v>0</v>
      </c>
      <c r="AE410" s="1733"/>
    </row>
    <row r="411" spans="1:36" ht="12.95" customHeight="1">
      <c r="E411" t="s">
        <v>108</v>
      </c>
      <c r="R411" s="1355" t="s">
        <v>555</v>
      </c>
      <c r="S411" s="1355"/>
      <c r="T411" t="s">
        <v>580</v>
      </c>
      <c r="AD411" s="1733">
        <v>2</v>
      </c>
      <c r="AE411" s="1733"/>
    </row>
    <row r="412" spans="1:36" ht="12.95" customHeight="1">
      <c r="E412" t="s">
        <v>109</v>
      </c>
      <c r="S412" s="1355" t="s">
        <v>601</v>
      </c>
      <c r="T412" s="1355"/>
    </row>
    <row r="413" spans="1:36" ht="12.95" customHeight="1">
      <c r="E413" t="s">
        <v>171</v>
      </c>
      <c r="H413" s="1664" t="s">
        <v>336</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2.95"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2.95" customHeight="1"/>
    <row r="416" spans="1:36" ht="12.95" customHeight="1">
      <c r="A416" s="2" t="s">
        <v>600</v>
      </c>
      <c r="B416" s="2"/>
      <c r="C416" s="2"/>
      <c r="D416" s="2" t="s">
        <v>115</v>
      </c>
      <c r="AF416" s="2" t="s">
        <v>997</v>
      </c>
    </row>
    <row r="417" spans="1:39" ht="12.95" customHeight="1">
      <c r="E417" s="1732"/>
      <c r="F417" s="1732"/>
      <c r="G417" s="1732"/>
      <c r="H417" s="13" t="s">
        <v>116</v>
      </c>
      <c r="I417" s="1732"/>
      <c r="J417" s="1732"/>
      <c r="K417" s="1732"/>
      <c r="L417" t="s">
        <v>117</v>
      </c>
      <c r="N417" s="27" t="s">
        <v>585</v>
      </c>
      <c r="P417" s="1739">
        <v>2.68</v>
      </c>
      <c r="Q417" s="1739"/>
      <c r="R417" s="1739"/>
      <c r="S417" t="s">
        <v>118</v>
      </c>
      <c r="W417" s="1849">
        <f>IF(E417&gt;0,(E417*I417),(P417*43560))</f>
        <v>116740.8</v>
      </c>
      <c r="X417" s="1849"/>
      <c r="Y417" s="1849"/>
      <c r="Z417" t="s">
        <v>119</v>
      </c>
      <c r="AF417" s="1801">
        <f>IF(P417&gt;0,(AG436/P417),(AG436/(W417/43560)))</f>
        <v>23.134328358208954</v>
      </c>
      <c r="AG417" s="1801"/>
      <c r="AH417" s="1801"/>
      <c r="AM417" s="3"/>
    </row>
    <row r="418" spans="1:39" ht="12.95" customHeight="1">
      <c r="E418" t="s">
        <v>51</v>
      </c>
    </row>
    <row r="419" spans="1:39" ht="12.95" customHeight="1">
      <c r="E419" s="1799"/>
      <c r="F419" s="1799"/>
      <c r="G419" s="1799"/>
      <c r="H419" s="1799"/>
      <c r="I419" s="1799"/>
      <c r="J419" s="1799"/>
      <c r="K419" s="1799"/>
      <c r="L419" s="1799"/>
      <c r="M419" s="1799"/>
      <c r="N419" s="1799"/>
      <c r="O419" s="1799"/>
      <c r="P419" s="1799"/>
      <c r="Q419" s="1799"/>
      <c r="R419" s="1799"/>
      <c r="S419" s="1799"/>
      <c r="T419" s="1799"/>
      <c r="U419" s="1799"/>
      <c r="V419" s="1799"/>
      <c r="W419" s="1799"/>
      <c r="X419" s="1799"/>
      <c r="Y419" s="1799"/>
      <c r="Z419" s="1799"/>
      <c r="AA419" s="1799"/>
      <c r="AB419" s="1799"/>
      <c r="AC419" s="1799"/>
      <c r="AD419" s="1799"/>
      <c r="AE419" s="1799"/>
      <c r="AF419" s="1799"/>
      <c r="AG419" s="1799"/>
      <c r="AH419" s="1799"/>
      <c r="AI419" s="1799"/>
      <c r="AJ419" s="1799"/>
    </row>
    <row r="420" spans="1:39" ht="12.95" customHeight="1">
      <c r="E420" s="118" t="s">
        <v>1996</v>
      </c>
      <c r="F420" s="1050"/>
      <c r="G420" s="1050"/>
      <c r="H420" s="1050"/>
      <c r="I420" s="1662"/>
      <c r="J420" s="1662"/>
      <c r="K420" s="1662"/>
      <c r="L420" s="1050"/>
      <c r="M420" s="118"/>
      <c r="N420" s="1050"/>
      <c r="O420" s="1050"/>
      <c r="P420" s="1612" t="e">
        <f>(CS623+CS631+CS647)/I420</f>
        <v>#DIV/0!</v>
      </c>
      <c r="Q420" s="1612"/>
      <c r="R420" s="1612"/>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55">
        <v>13</v>
      </c>
      <c r="Q423" s="1355"/>
      <c r="S423" t="s">
        <v>191</v>
      </c>
      <c r="AE423" s="1355">
        <v>13</v>
      </c>
      <c r="AF423" s="1355"/>
    </row>
    <row r="424" spans="1:39" ht="12.95" customHeight="1">
      <c r="E424" t="s">
        <v>192</v>
      </c>
      <c r="P424" s="1355">
        <v>1</v>
      </c>
      <c r="Q424" s="1355"/>
      <c r="S424" t="s">
        <v>132</v>
      </c>
      <c r="AE424" s="1355" t="s">
        <v>555</v>
      </c>
      <c r="AF424" s="1355"/>
    </row>
    <row r="425" spans="1:39" ht="12.95" customHeight="1">
      <c r="F425" s="28" t="s">
        <v>133</v>
      </c>
    </row>
    <row r="426" spans="1:39" ht="12.95" customHeight="1">
      <c r="F426" s="1774" t="s">
        <v>2715</v>
      </c>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2.95" customHeight="1">
      <c r="F427" s="1599"/>
      <c r="G427" s="1599"/>
      <c r="H427" s="1599"/>
      <c r="I427" s="1599"/>
      <c r="J427" s="1599"/>
      <c r="K427" s="1599"/>
      <c r="L427" s="1599"/>
      <c r="M427" s="1599"/>
      <c r="N427" s="1599"/>
      <c r="O427" s="1599"/>
      <c r="P427" s="1599"/>
      <c r="Q427" s="1599"/>
      <c r="R427" s="1599"/>
      <c r="S427" s="1599"/>
      <c r="T427" s="1599"/>
      <c r="U427" s="1599"/>
      <c r="V427" s="1599"/>
      <c r="W427" s="1599"/>
      <c r="X427" s="1599"/>
      <c r="Y427" s="1599"/>
      <c r="Z427" s="1599"/>
      <c r="AA427" s="1599"/>
      <c r="AB427" s="1599"/>
      <c r="AC427" s="1599"/>
      <c r="AD427" s="1599"/>
      <c r="AE427" s="1599"/>
      <c r="AF427" s="1599"/>
      <c r="AG427" s="1599"/>
      <c r="AH427" s="1599"/>
    </row>
    <row r="428" spans="1:39" ht="12.95" customHeight="1">
      <c r="E428" t="s">
        <v>618</v>
      </c>
      <c r="P428" s="1"/>
      <c r="Q428" s="1355" t="s">
        <v>678</v>
      </c>
      <c r="R428" s="1355"/>
    </row>
    <row r="429" spans="1:39" ht="12.95" customHeight="1">
      <c r="F429" t="s">
        <v>619</v>
      </c>
      <c r="P429" s="1"/>
      <c r="Q429" s="1"/>
      <c r="AF429" s="1355" t="s">
        <v>555</v>
      </c>
      <c r="AG429" s="1745"/>
    </row>
    <row r="430" spans="1:39" ht="12.95" customHeight="1"/>
    <row r="431" spans="1:39" ht="12.95" customHeight="1">
      <c r="A431" s="2"/>
      <c r="B431" s="2"/>
      <c r="C431" s="2"/>
      <c r="E431" s="4" t="s">
        <v>310</v>
      </c>
      <c r="Z431" s="1355" t="s">
        <v>555</v>
      </c>
      <c r="AA431" s="1355"/>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5" t="s">
        <v>601</v>
      </c>
      <c r="AA433" s="1355"/>
    </row>
    <row r="434" spans="1:110" ht="12.95" customHeight="1"/>
    <row r="435" spans="1:110" ht="12.95" customHeight="1">
      <c r="A435" s="2" t="s">
        <v>477</v>
      </c>
      <c r="B435" s="2"/>
      <c r="C435" s="2"/>
      <c r="D435" s="2" t="s">
        <v>788</v>
      </c>
      <c r="AF435" s="48"/>
    </row>
    <row r="436" spans="1:110" ht="12.95" customHeight="1">
      <c r="D436" s="1642" t="s">
        <v>43</v>
      </c>
      <c r="E436" s="1643"/>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827"/>
      <c r="AG436" s="1820">
        <v>62</v>
      </c>
      <c r="AH436" s="1820"/>
      <c r="AI436" s="1820"/>
      <c r="AJ436" s="1820"/>
    </row>
    <row r="437" spans="1:110" ht="12.95" customHeight="1">
      <c r="D437" s="1658" t="s">
        <v>1369</v>
      </c>
      <c r="E437" s="1659"/>
      <c r="F437" s="1659"/>
      <c r="G437" s="1659"/>
      <c r="H437" s="1659"/>
      <c r="I437" s="1659"/>
      <c r="J437" s="1659"/>
      <c r="K437" s="1659"/>
      <c r="L437" s="1659"/>
      <c r="M437" s="1659"/>
      <c r="N437" s="1659"/>
      <c r="O437" s="1659"/>
      <c r="P437" s="1659"/>
      <c r="Q437" s="1659"/>
      <c r="R437" s="1659"/>
      <c r="S437" s="1659"/>
      <c r="T437" s="1659"/>
      <c r="U437" s="1659"/>
      <c r="V437" s="1659"/>
      <c r="W437" s="1659"/>
      <c r="X437" s="1659"/>
      <c r="Y437" s="1659"/>
      <c r="Z437" s="1659"/>
      <c r="AA437" s="1659"/>
      <c r="AB437" s="1659"/>
      <c r="AC437" s="1659"/>
      <c r="AD437" s="1659"/>
      <c r="AE437" s="1659"/>
      <c r="AF437" s="1660"/>
      <c r="AG437" s="1850"/>
      <c r="AH437" s="1626"/>
      <c r="AI437" s="1626"/>
      <c r="AJ437" s="1626"/>
    </row>
    <row r="438" spans="1:110" ht="12.95" customHeight="1">
      <c r="D438" s="1658" t="s">
        <v>1092</v>
      </c>
      <c r="E438" s="1659"/>
      <c r="F438" s="1659"/>
      <c r="G438" s="1659"/>
      <c r="H438" s="1659"/>
      <c r="I438" s="1659"/>
      <c r="J438" s="1659"/>
      <c r="K438" s="1659"/>
      <c r="L438" s="1659"/>
      <c r="M438" s="1659"/>
      <c r="N438" s="1659"/>
      <c r="O438" s="1659"/>
      <c r="P438" s="1659"/>
      <c r="Q438" s="1659"/>
      <c r="R438" s="1659"/>
      <c r="S438" s="1659"/>
      <c r="T438" s="1659"/>
      <c r="U438" s="1659"/>
      <c r="V438" s="1659"/>
      <c r="W438" s="1659"/>
      <c r="X438" s="1659"/>
      <c r="Y438" s="1659"/>
      <c r="Z438" s="1659"/>
      <c r="AA438" s="1659"/>
      <c r="AB438" s="1659"/>
      <c r="AC438" s="1659"/>
      <c r="AD438" s="1659"/>
      <c r="AE438" s="1659"/>
      <c r="AF438" s="1660"/>
      <c r="AG438" s="1820">
        <v>61</v>
      </c>
      <c r="AH438" s="1820"/>
      <c r="AI438" s="1820"/>
      <c r="AJ438" s="1820"/>
    </row>
    <row r="439" spans="1:110" ht="12.95" customHeight="1">
      <c r="D439" s="1658" t="s">
        <v>1093</v>
      </c>
      <c r="E439" s="1659"/>
      <c r="F439" s="1659"/>
      <c r="G439" s="1659"/>
      <c r="H439" s="1659"/>
      <c r="I439" s="1659"/>
      <c r="J439" s="1659"/>
      <c r="K439" s="1659"/>
      <c r="L439" s="1659"/>
      <c r="M439" s="1659"/>
      <c r="N439" s="1659"/>
      <c r="O439" s="1659"/>
      <c r="P439" s="1659"/>
      <c r="Q439" s="1659"/>
      <c r="R439" s="1659"/>
      <c r="S439" s="1659"/>
      <c r="T439" s="1659"/>
      <c r="U439" s="1659"/>
      <c r="V439" s="1659"/>
      <c r="W439" s="1659"/>
      <c r="X439" s="1659"/>
      <c r="Y439" s="1659"/>
      <c r="Z439" s="1659"/>
      <c r="AA439" s="1659"/>
      <c r="AB439" s="1659"/>
      <c r="AC439" s="1659"/>
      <c r="AD439" s="1659"/>
      <c r="AE439" s="1659"/>
      <c r="AF439" s="1660"/>
      <c r="AG439" s="1820">
        <v>61</v>
      </c>
      <c r="AH439" s="1820"/>
      <c r="AI439" s="1820"/>
      <c r="AJ439" s="1820"/>
    </row>
    <row r="440" spans="1:110" ht="12.95" customHeight="1">
      <c r="D440" s="1658" t="s">
        <v>1095</v>
      </c>
      <c r="E440" s="1659"/>
      <c r="F440" s="1659"/>
      <c r="G440" s="1659"/>
      <c r="H440" s="1659"/>
      <c r="I440" s="1659"/>
      <c r="J440" s="1659"/>
      <c r="K440" s="1659"/>
      <c r="L440" s="1659"/>
      <c r="M440" s="1659"/>
      <c r="N440" s="1659"/>
      <c r="O440" s="1659"/>
      <c r="P440" s="1659"/>
      <c r="Q440" s="1659"/>
      <c r="R440" s="1659"/>
      <c r="S440" s="1659"/>
      <c r="T440" s="1659"/>
      <c r="U440" s="1659"/>
      <c r="V440" s="1659"/>
      <c r="W440" s="1659"/>
      <c r="X440" s="1659"/>
      <c r="Y440" s="1659"/>
      <c r="Z440" s="1659"/>
      <c r="AA440" s="1659"/>
      <c r="AB440" s="1659"/>
      <c r="AC440" s="1659"/>
      <c r="AD440" s="1659"/>
      <c r="AE440" s="1659"/>
      <c r="AF440" s="1660"/>
      <c r="AG440" s="1833">
        <f>IF(ISERROR(AG439/AG438),"",AG439/AG438)</f>
        <v>1</v>
      </c>
      <c r="AH440" s="1833"/>
      <c r="AI440" s="1833"/>
      <c r="AJ440" s="1833"/>
    </row>
    <row r="441" spans="1:110" ht="12.95" customHeight="1">
      <c r="D441" s="1658" t="s">
        <v>1094</v>
      </c>
      <c r="E441" s="1659"/>
      <c r="F441" s="1659"/>
      <c r="G441" s="1659"/>
      <c r="H441" s="1659"/>
      <c r="I441" s="1659"/>
      <c r="J441" s="1659"/>
      <c r="K441" s="1659"/>
      <c r="L441" s="1659"/>
      <c r="M441" s="1659"/>
      <c r="N441" s="1659"/>
      <c r="O441" s="1659"/>
      <c r="P441" s="1659"/>
      <c r="Q441" s="1659"/>
      <c r="R441" s="1659"/>
      <c r="S441" s="1659"/>
      <c r="T441" s="1659"/>
      <c r="U441" s="1659"/>
      <c r="V441" s="1659"/>
      <c r="W441" s="1659"/>
      <c r="X441" s="1659"/>
      <c r="Y441" s="1659"/>
      <c r="Z441" s="1659"/>
      <c r="AA441" s="1659"/>
      <c r="AB441" s="1659"/>
      <c r="AC441" s="1659"/>
      <c r="AD441" s="1659"/>
      <c r="AE441" s="1659"/>
      <c r="AF441" s="1660"/>
      <c r="AG441" s="1822">
        <v>45644</v>
      </c>
      <c r="AH441" s="1822"/>
      <c r="AI441" s="1822"/>
      <c r="AJ441" s="1822"/>
    </row>
    <row r="442" spans="1:110" ht="12.95" customHeight="1">
      <c r="D442" s="1658" t="s">
        <v>1096</v>
      </c>
      <c r="E442" s="1659"/>
      <c r="F442" s="1659"/>
      <c r="G442" s="1659"/>
      <c r="H442" s="1659"/>
      <c r="I442" s="1659"/>
      <c r="J442" s="1659"/>
      <c r="K442" s="1659"/>
      <c r="L442" s="1659"/>
      <c r="M442" s="1659"/>
      <c r="N442" s="1659"/>
      <c r="O442" s="1659"/>
      <c r="P442" s="1659"/>
      <c r="Q442" s="1659"/>
      <c r="R442" s="1659"/>
      <c r="S442" s="1659"/>
      <c r="T442" s="1659"/>
      <c r="U442" s="1659"/>
      <c r="V442" s="1659"/>
      <c r="W442" s="1659"/>
      <c r="X442" s="1659"/>
      <c r="Y442" s="1659"/>
      <c r="Z442" s="1659"/>
      <c r="AA442" s="1659"/>
      <c r="AB442" s="1659"/>
      <c r="AC442" s="1659"/>
      <c r="AD442" s="1659"/>
      <c r="AE442" s="1659"/>
      <c r="AF442" s="1660"/>
      <c r="AG442" s="1822">
        <v>45644</v>
      </c>
      <c r="AH442" s="1822"/>
      <c r="AI442" s="1822"/>
      <c r="AJ442" s="1822"/>
    </row>
    <row r="443" spans="1:110" ht="12.95" customHeight="1">
      <c r="D443" s="1658" t="s">
        <v>1097</v>
      </c>
      <c r="E443" s="1659"/>
      <c r="F443" s="1659"/>
      <c r="G443" s="1659"/>
      <c r="H443" s="1659"/>
      <c r="I443" s="1659"/>
      <c r="J443" s="1659"/>
      <c r="K443" s="1659"/>
      <c r="L443" s="1659"/>
      <c r="M443" s="1659"/>
      <c r="N443" s="1659"/>
      <c r="O443" s="1659"/>
      <c r="P443" s="1659"/>
      <c r="Q443" s="1659"/>
      <c r="R443" s="1659"/>
      <c r="S443" s="1659"/>
      <c r="T443" s="1659"/>
      <c r="U443" s="1659"/>
      <c r="V443" s="1659"/>
      <c r="W443" s="1659"/>
      <c r="X443" s="1659"/>
      <c r="Y443" s="1659"/>
      <c r="Z443" s="1659"/>
      <c r="AA443" s="1659"/>
      <c r="AB443" s="1659"/>
      <c r="AC443" s="1659"/>
      <c r="AD443" s="1659"/>
      <c r="AE443" s="1659"/>
      <c r="AF443" s="1660"/>
      <c r="AG443" s="1833">
        <f>IF(ISERROR(AG442/AG441),"",AG442/AG441)</f>
        <v>1</v>
      </c>
      <c r="AH443" s="1833"/>
      <c r="AI443" s="1833"/>
      <c r="AJ443" s="1833"/>
    </row>
    <row r="444" spans="1:110" ht="12.95" customHeight="1">
      <c r="D444" s="1658" t="s">
        <v>1098</v>
      </c>
      <c r="E444" s="1659"/>
      <c r="F444" s="1659"/>
      <c r="G444" s="1659"/>
      <c r="H444" s="1659"/>
      <c r="I444" s="1659"/>
      <c r="J444" s="1659"/>
      <c r="K444" s="1659"/>
      <c r="L444" s="1659"/>
      <c r="M444" s="1659"/>
      <c r="N444" s="1659"/>
      <c r="O444" s="1659"/>
      <c r="P444" s="1659"/>
      <c r="Q444" s="1659"/>
      <c r="R444" s="1659"/>
      <c r="S444" s="1659"/>
      <c r="T444" s="1659"/>
      <c r="U444" s="1659"/>
      <c r="V444" s="1659"/>
      <c r="W444" s="1659"/>
      <c r="X444" s="1659"/>
      <c r="Y444" s="1659"/>
      <c r="Z444" s="1659"/>
      <c r="AA444" s="1659"/>
      <c r="AB444" s="1659"/>
      <c r="AC444" s="1659"/>
      <c r="AD444" s="1659"/>
      <c r="AE444" s="1659"/>
      <c r="AF444" s="1660"/>
      <c r="AG444" s="1833">
        <f>MIN(IF(AG440&gt;AG443,AG443,AG440),1)</f>
        <v>1</v>
      </c>
      <c r="AH444" s="1833"/>
      <c r="AI444" s="1833"/>
      <c r="AJ444" s="1833"/>
    </row>
    <row r="445" spans="1:110" ht="12.95" customHeight="1">
      <c r="D445" s="1658" t="s">
        <v>2505</v>
      </c>
      <c r="E445" s="1643"/>
      <c r="F445" s="1643"/>
      <c r="G445" s="1643"/>
      <c r="H445" s="1643"/>
      <c r="I445" s="1643"/>
      <c r="J445" s="1643"/>
      <c r="K445" s="1643"/>
      <c r="L445" s="1643"/>
      <c r="M445" s="1643"/>
      <c r="N445" s="1643"/>
      <c r="O445" s="1643"/>
      <c r="P445" s="1643"/>
      <c r="Q445" s="1643"/>
      <c r="R445" s="1643"/>
      <c r="S445" s="1643"/>
      <c r="T445" s="1643"/>
      <c r="U445" s="1643"/>
      <c r="V445" s="1643"/>
      <c r="W445" s="1643"/>
      <c r="X445" s="1643"/>
      <c r="Y445" s="1643"/>
      <c r="Z445" s="1643"/>
      <c r="AA445" s="1643"/>
      <c r="AB445" s="1643"/>
      <c r="AC445" s="1643"/>
      <c r="AD445" s="1643"/>
      <c r="AE445" s="1643"/>
      <c r="AF445" s="1827"/>
      <c r="AG445" s="1822">
        <f>3550-AG446</f>
        <v>1800</v>
      </c>
      <c r="AH445" s="1822"/>
      <c r="AI445" s="1822"/>
      <c r="AJ445" s="1822"/>
    </row>
    <row r="446" spans="1:110" ht="12.95" customHeight="1">
      <c r="D446" s="1642" t="s">
        <v>579</v>
      </c>
      <c r="E446" s="1643"/>
      <c r="F446" s="1643"/>
      <c r="G446" s="1643"/>
      <c r="H446" s="1643"/>
      <c r="I446" s="1643"/>
      <c r="J446" s="1643"/>
      <c r="K446" s="1643"/>
      <c r="L446" s="1643"/>
      <c r="M446" s="1643"/>
      <c r="N446" s="1643"/>
      <c r="O446" s="1643"/>
      <c r="P446" s="1643"/>
      <c r="Q446" s="1643"/>
      <c r="R446" s="1643"/>
      <c r="S446" s="1643"/>
      <c r="T446" s="1643"/>
      <c r="U446" s="1643"/>
      <c r="V446" s="1643"/>
      <c r="W446" s="1643"/>
      <c r="X446" s="1643"/>
      <c r="Y446" s="1643"/>
      <c r="Z446" s="1643"/>
      <c r="AA446" s="1643"/>
      <c r="AB446" s="1643"/>
      <c r="AC446" s="1643"/>
      <c r="AD446" s="1643"/>
      <c r="AE446" s="1643"/>
      <c r="AF446" s="1827"/>
      <c r="AG446" s="1822">
        <v>1750</v>
      </c>
      <c r="AH446" s="1822"/>
      <c r="AI446" s="1822"/>
      <c r="AJ446" s="18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8" t="s">
        <v>1348</v>
      </c>
      <c r="E447" s="1643"/>
      <c r="F447" s="1643"/>
      <c r="G447" s="1643"/>
      <c r="H447" s="1643"/>
      <c r="I447" s="1643"/>
      <c r="J447" s="1643"/>
      <c r="K447" s="1643"/>
      <c r="L447" s="1643"/>
      <c r="M447" s="1643"/>
      <c r="N447" s="1643"/>
      <c r="O447" s="1643"/>
      <c r="P447" s="1643"/>
      <c r="Q447" s="1643"/>
      <c r="R447" s="1643"/>
      <c r="S447" s="1643"/>
      <c r="T447" s="1643"/>
      <c r="U447" s="1643"/>
      <c r="V447" s="1643"/>
      <c r="W447" s="1643"/>
      <c r="X447" s="1643"/>
      <c r="Y447" s="1643"/>
      <c r="Z447" s="1643"/>
      <c r="AA447" s="1643"/>
      <c r="AB447" s="1643"/>
      <c r="AC447" s="1643"/>
      <c r="AD447" s="1643"/>
      <c r="AE447" s="1643"/>
      <c r="AF447" s="1827"/>
      <c r="AG447" s="1856">
        <f>3550-771</f>
        <v>2779</v>
      </c>
      <c r="AH447" s="1822"/>
      <c r="AI447" s="1822"/>
      <c r="AJ447" s="18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8" t="s">
        <v>1099</v>
      </c>
      <c r="E448" s="1643"/>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27"/>
      <c r="AG448" s="1822"/>
      <c r="AH448" s="1822"/>
      <c r="AI448" s="1822"/>
      <c r="AJ448" s="18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4" t="s">
        <v>1100</v>
      </c>
      <c r="E449" s="1795"/>
      <c r="F449" s="1795"/>
      <c r="G449" s="1795"/>
      <c r="H449" s="1795"/>
      <c r="I449" s="1795"/>
      <c r="J449" s="1795"/>
      <c r="K449" s="1795"/>
      <c r="L449" s="1795"/>
      <c r="M449" s="1795"/>
      <c r="N449" s="1795"/>
      <c r="O449" s="1795"/>
      <c r="P449" s="1795"/>
      <c r="Q449" s="1795"/>
      <c r="R449" s="1795"/>
      <c r="S449" s="1795"/>
      <c r="T449" s="1795"/>
      <c r="U449" s="1795"/>
      <c r="V449" s="1795"/>
      <c r="W449" s="1795"/>
      <c r="X449" s="1795"/>
      <c r="Y449" s="1795"/>
      <c r="Z449" s="1795"/>
      <c r="AA449" s="1795"/>
      <c r="AB449" s="1795"/>
      <c r="AC449" s="1795"/>
      <c r="AD449" s="1795"/>
      <c r="AE449" s="1795"/>
      <c r="AF449" s="1796"/>
      <c r="AG449" s="1821">
        <f>AG441+AG445+AG447+AG448</f>
        <v>50223</v>
      </c>
      <c r="AH449" s="1821"/>
      <c r="AI449" s="1821"/>
      <c r="AJ449" s="18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7" t="s">
        <v>1349</v>
      </c>
      <c r="E450" s="1797"/>
      <c r="F450" s="1797"/>
      <c r="G450" s="1797"/>
      <c r="H450" s="1797"/>
      <c r="I450" s="1797"/>
      <c r="J450" s="1797"/>
      <c r="K450" s="1797"/>
      <c r="L450" s="1797"/>
      <c r="M450" s="1797"/>
      <c r="N450" s="1797"/>
      <c r="O450" s="1797"/>
      <c r="P450" s="1797"/>
      <c r="Q450" s="1797"/>
      <c r="R450" s="1797"/>
      <c r="S450" s="1797"/>
      <c r="T450" s="1797"/>
      <c r="U450" s="1797"/>
      <c r="V450" s="1797"/>
      <c r="W450" s="1797"/>
      <c r="X450" s="1797"/>
      <c r="Y450" s="1797"/>
      <c r="Z450" s="1797"/>
      <c r="AA450" s="1797"/>
      <c r="AB450" s="1797"/>
      <c r="AC450" s="1797"/>
      <c r="AD450" s="1797"/>
      <c r="AE450" s="1797"/>
      <c r="AF450" s="1797"/>
      <c r="AG450" s="1797"/>
      <c r="AH450" s="1797"/>
      <c r="AI450" s="1797"/>
      <c r="AJ450" s="179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8"/>
      <c r="E451" s="1798"/>
      <c r="F451" s="1798"/>
      <c r="G451" s="1798"/>
      <c r="H451" s="1798"/>
      <c r="I451" s="1798"/>
      <c r="J451" s="1798"/>
      <c r="K451" s="1798"/>
      <c r="L451" s="1798"/>
      <c r="M451" s="1798"/>
      <c r="N451" s="1798"/>
      <c r="O451" s="1798"/>
      <c r="P451" s="1798"/>
      <c r="Q451" s="1798"/>
      <c r="R451" s="1798"/>
      <c r="S451" s="1798"/>
      <c r="T451" s="1798"/>
      <c r="U451" s="1798"/>
      <c r="V451" s="1798"/>
      <c r="W451" s="1798"/>
      <c r="X451" s="1798"/>
      <c r="Y451" s="1798"/>
      <c r="Z451" s="1798"/>
      <c r="AA451" s="1798"/>
      <c r="AB451" s="1798"/>
      <c r="AC451" s="1798"/>
      <c r="AD451" s="1798"/>
      <c r="AE451" s="1798"/>
      <c r="AF451" s="1798"/>
      <c r="AG451" s="1798"/>
      <c r="AH451" s="1798"/>
      <c r="AI451" s="1798"/>
      <c r="AJ451" s="17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2">
        <f>'Sources and Uses Budget'!B105/Application!AG436</f>
        <v>761415.82599958067</v>
      </c>
      <c r="AD453" s="1802"/>
      <c r="AE453" s="1802"/>
      <c r="AF453" s="180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2">
        <f>'Sources and Uses Budget'!C105/Application!AG436</f>
        <v>756090.98728990322</v>
      </c>
      <c r="AD454" s="1802"/>
      <c r="AE454" s="1802"/>
      <c r="AF454" s="180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2">
        <f>('Sources and Uses Budget'!$S$107+'Sources and Uses Budget'!$T$107)/Application!AG436</f>
        <v>708178.67374151608</v>
      </c>
      <c r="AD455" s="1802"/>
      <c r="AE455" s="1802"/>
      <c r="AF455" s="180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80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800"/>
      <c r="H456" s="1800"/>
      <c r="I456" s="1800"/>
      <c r="J456" s="1800"/>
      <c r="K456" s="1800"/>
      <c r="L456" s="1800"/>
      <c r="M456" s="1800"/>
      <c r="N456" s="1800"/>
      <c r="O456" s="1800"/>
      <c r="P456" s="1800"/>
      <c r="Q456" s="1800"/>
      <c r="R456" s="1800"/>
      <c r="S456" s="1800"/>
      <c r="T456" s="1800"/>
      <c r="U456" s="1800"/>
      <c r="V456" s="1800"/>
      <c r="W456" s="1800"/>
      <c r="X456" s="1800"/>
      <c r="Y456" s="1800"/>
      <c r="Z456" s="1800"/>
      <c r="AA456" s="1800"/>
      <c r="AB456" s="180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800"/>
      <c r="G457" s="1800"/>
      <c r="H457" s="1800"/>
      <c r="I457" s="1800"/>
      <c r="J457" s="1800"/>
      <c r="K457" s="1800"/>
      <c r="L457" s="1800"/>
      <c r="M457" s="1800"/>
      <c r="N457" s="1800"/>
      <c r="O457" s="1800"/>
      <c r="P457" s="1800"/>
      <c r="Q457" s="1800"/>
      <c r="R457" s="1800"/>
      <c r="S457" s="1800"/>
      <c r="T457" s="1800"/>
      <c r="U457" s="1800"/>
      <c r="V457" s="1800"/>
      <c r="W457" s="1800"/>
      <c r="X457" s="1800"/>
      <c r="Y457" s="1800"/>
      <c r="Z457" s="1800"/>
      <c r="AA457" s="1800"/>
      <c r="AB457" s="180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4" t="s">
        <v>2520</v>
      </c>
      <c r="E464" s="1782"/>
      <c r="F464" s="1782"/>
      <c r="G464" s="1782"/>
      <c r="H464" s="1782"/>
      <c r="I464" s="1782"/>
      <c r="J464" s="1782"/>
      <c r="K464" s="1782"/>
      <c r="L464" s="1782"/>
      <c r="M464" s="1782"/>
      <c r="N464" s="1782"/>
      <c r="O464" s="1782"/>
      <c r="P464" s="1782"/>
      <c r="Q464" s="1782"/>
      <c r="R464" s="1782"/>
      <c r="S464" s="1782"/>
      <c r="T464" s="1782"/>
      <c r="U464" s="1782"/>
      <c r="V464" s="1783"/>
      <c r="W464" s="1654">
        <v>0</v>
      </c>
      <c r="X464" s="1655"/>
      <c r="Y464" s="1656"/>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81" t="s">
        <v>703</v>
      </c>
      <c r="E465" s="1782"/>
      <c r="F465" s="1782"/>
      <c r="G465" s="1782"/>
      <c r="H465" s="1782"/>
      <c r="I465" s="1782"/>
      <c r="J465" s="1782"/>
      <c r="K465" s="1782"/>
      <c r="L465" s="1782"/>
      <c r="M465" s="1782"/>
      <c r="N465" s="1782"/>
      <c r="O465" s="1782"/>
      <c r="P465" s="1782"/>
      <c r="Q465" s="1782"/>
      <c r="R465" s="1782"/>
      <c r="S465" s="1782"/>
      <c r="T465" s="1782"/>
      <c r="U465" s="1782"/>
      <c r="V465" s="1783"/>
      <c r="W465" s="1654">
        <v>0</v>
      </c>
      <c r="X465" s="1655"/>
      <c r="Y465" s="1656"/>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1" t="s">
        <v>704</v>
      </c>
      <c r="E466" s="1782"/>
      <c r="F466" s="1782"/>
      <c r="G466" s="1782"/>
      <c r="H466" s="1782"/>
      <c r="I466" s="1782"/>
      <c r="J466" s="1782"/>
      <c r="K466" s="1782"/>
      <c r="L466" s="1782"/>
      <c r="M466" s="1782"/>
      <c r="N466" s="1782"/>
      <c r="O466" s="1782"/>
      <c r="P466" s="1782"/>
      <c r="Q466" s="1782"/>
      <c r="R466" s="1782"/>
      <c r="S466" s="1782"/>
      <c r="T466" s="1782"/>
      <c r="U466" s="1782"/>
      <c r="V466" s="1783"/>
      <c r="W466" s="1654">
        <v>0</v>
      </c>
      <c r="X466" s="1655"/>
      <c r="Y466" s="165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1" t="s">
        <v>705</v>
      </c>
      <c r="E467" s="1782"/>
      <c r="F467" s="1782"/>
      <c r="G467" s="1782"/>
      <c r="H467" s="1782"/>
      <c r="I467" s="1782"/>
      <c r="J467" s="1782"/>
      <c r="K467" s="1782"/>
      <c r="L467" s="1782"/>
      <c r="M467" s="1782"/>
      <c r="N467" s="1782"/>
      <c r="O467" s="1782"/>
      <c r="P467" s="1782"/>
      <c r="Q467" s="1782"/>
      <c r="R467" s="1782"/>
      <c r="S467" s="1782"/>
      <c r="T467" s="1782"/>
      <c r="U467" s="1782"/>
      <c r="V467" s="1783"/>
      <c r="W467" s="1654">
        <v>0</v>
      </c>
      <c r="X467" s="1655"/>
      <c r="Y467" s="165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1" t="s">
        <v>910</v>
      </c>
      <c r="E468" s="1782"/>
      <c r="F468" s="1782"/>
      <c r="G468" s="1782"/>
      <c r="H468" s="1782"/>
      <c r="I468" s="1782"/>
      <c r="J468" s="1782"/>
      <c r="K468" s="1782"/>
      <c r="L468" s="1782"/>
      <c r="M468" s="1782"/>
      <c r="N468" s="1782"/>
      <c r="O468" s="1782"/>
      <c r="P468" s="1782"/>
      <c r="Q468" s="1782"/>
      <c r="R468" s="1782"/>
      <c r="S468" s="1782"/>
      <c r="T468" s="1782"/>
      <c r="U468" s="1782"/>
      <c r="V468" s="1783"/>
      <c r="W468" s="1654">
        <v>0</v>
      </c>
      <c r="X468" s="1655"/>
      <c r="Y468" s="165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1" t="s">
        <v>706</v>
      </c>
      <c r="E469" s="1782"/>
      <c r="F469" s="1782"/>
      <c r="G469" s="1782"/>
      <c r="H469" s="1782"/>
      <c r="I469" s="1782"/>
      <c r="J469" s="1782"/>
      <c r="K469" s="1782"/>
      <c r="L469" s="1782"/>
      <c r="M469" s="1782"/>
      <c r="N469" s="1782"/>
      <c r="O469" s="1782"/>
      <c r="P469" s="1782"/>
      <c r="Q469" s="1782"/>
      <c r="R469" s="1782"/>
      <c r="S469" s="1782"/>
      <c r="T469" s="1782"/>
      <c r="U469" s="1782"/>
      <c r="V469" s="1783"/>
      <c r="W469" s="1654">
        <v>0</v>
      </c>
      <c r="X469" s="1655"/>
      <c r="Y469" s="1656"/>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1" t="s">
        <v>1069</v>
      </c>
      <c r="E470" s="1782"/>
      <c r="F470" s="1782"/>
      <c r="G470" s="1782"/>
      <c r="H470" s="1782"/>
      <c r="I470" s="1782"/>
      <c r="J470" s="1782"/>
      <c r="K470" s="1782"/>
      <c r="L470" s="1782"/>
      <c r="M470" s="1782"/>
      <c r="N470" s="1782"/>
      <c r="O470" s="1782"/>
      <c r="P470" s="1782"/>
      <c r="Q470" s="1782"/>
      <c r="R470" s="1782"/>
      <c r="S470" s="1782"/>
      <c r="T470" s="1782"/>
      <c r="U470" s="1782"/>
      <c r="V470" s="1783"/>
      <c r="W470" s="1654">
        <v>0</v>
      </c>
      <c r="X470" s="1655"/>
      <c r="Y470" s="1656"/>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4" t="s">
        <v>1834</v>
      </c>
      <c r="E471" s="1782"/>
      <c r="F471" s="1782"/>
      <c r="G471" s="1782"/>
      <c r="H471" s="1782"/>
      <c r="I471" s="1782"/>
      <c r="J471" s="1782"/>
      <c r="K471" s="1782"/>
      <c r="L471" s="1782"/>
      <c r="M471" s="1782"/>
      <c r="N471" s="1782"/>
      <c r="O471" s="1782"/>
      <c r="P471" s="1782"/>
      <c r="Q471" s="1782"/>
      <c r="R471" s="1782"/>
      <c r="S471" s="1782"/>
      <c r="T471" s="1782"/>
      <c r="U471" s="1782"/>
      <c r="V471" s="1783"/>
      <c r="W471" s="1654">
        <v>0</v>
      </c>
      <c r="X471" s="1655"/>
      <c r="Y471" s="165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7"/>
      <c r="H472" s="1818"/>
      <c r="I472" s="1818"/>
      <c r="J472" s="1818"/>
      <c r="K472" s="1818"/>
      <c r="L472" s="1818"/>
      <c r="M472" s="1818"/>
      <c r="N472" s="1818"/>
      <c r="O472" s="1818"/>
      <c r="P472" s="1818"/>
      <c r="Q472" s="1818"/>
      <c r="R472" s="1818"/>
      <c r="S472" s="1818"/>
      <c r="T472" s="1818"/>
      <c r="U472" s="1818"/>
      <c r="V472" s="1819"/>
      <c r="W472" s="1654">
        <v>0</v>
      </c>
      <c r="X472" s="1655"/>
      <c r="Y472" s="165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5" t="s">
        <v>835</v>
      </c>
      <c r="B478" s="1645"/>
      <c r="C478" s="1645"/>
      <c r="D478" s="1645"/>
      <c r="E478" s="1645"/>
      <c r="F478" s="1645"/>
      <c r="G478" s="1645"/>
      <c r="H478" s="1645"/>
      <c r="I478" s="1645"/>
      <c r="J478" s="1645"/>
      <c r="K478" s="1645"/>
      <c r="L478" s="1645"/>
      <c r="M478" s="1645"/>
      <c r="N478" s="1645"/>
      <c r="O478" s="1645"/>
      <c r="P478" s="1645"/>
      <c r="Q478" s="1645"/>
      <c r="R478" s="1645"/>
      <c r="S478" s="1645"/>
      <c r="T478" s="1645"/>
      <c r="U478" s="1645"/>
      <c r="V478" s="1645"/>
      <c r="W478" s="1645"/>
      <c r="X478" s="1645"/>
      <c r="Y478" s="1645"/>
      <c r="Z478" s="1645"/>
      <c r="AA478" s="1645"/>
      <c r="AB478" s="1645"/>
      <c r="AC478" s="1645"/>
      <c r="AD478" s="1645"/>
      <c r="AE478" s="1645"/>
      <c r="AF478" s="1645"/>
      <c r="AG478" s="1645"/>
      <c r="AH478" s="1645"/>
      <c r="AI478" s="1645"/>
      <c r="AJ478" s="1645"/>
      <c r="AK478" s="1645"/>
      <c r="AL478" s="1645"/>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6"/>
      <c r="B479" s="1646"/>
      <c r="C479" s="1646"/>
      <c r="D479" s="1646"/>
      <c r="E479" s="1646"/>
      <c r="F479" s="1646"/>
      <c r="G479" s="1646"/>
      <c r="H479" s="1646"/>
      <c r="I479" s="1646"/>
      <c r="J479" s="1646"/>
      <c r="K479" s="1646"/>
      <c r="L479" s="1646"/>
      <c r="M479" s="1646"/>
      <c r="N479" s="1646"/>
      <c r="O479" s="1646"/>
      <c r="P479" s="1646"/>
      <c r="Q479" s="1646"/>
      <c r="R479" s="1646"/>
      <c r="S479" s="1646"/>
      <c r="T479" s="1646"/>
      <c r="U479" s="1646"/>
      <c r="V479" s="1646"/>
      <c r="W479" s="1646"/>
      <c r="X479" s="1646"/>
      <c r="Y479" s="1646"/>
      <c r="Z479" s="1646"/>
      <c r="AA479" s="1646"/>
      <c r="AB479" s="1646"/>
      <c r="AC479" s="1646"/>
      <c r="AD479" s="1646"/>
      <c r="AE479" s="1646"/>
      <c r="AF479" s="1646"/>
      <c r="AG479" s="1646"/>
      <c r="AH479" s="1646"/>
      <c r="AI479" s="1646"/>
      <c r="AJ479" s="1646"/>
      <c r="AK479" s="1646"/>
      <c r="AL479" s="16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9" t="s">
        <v>395</v>
      </c>
      <c r="R483" s="1790"/>
      <c r="S483" s="1790"/>
      <c r="T483" s="1790"/>
      <c r="U483" s="1790"/>
      <c r="V483" s="1790"/>
      <c r="W483" s="1790"/>
      <c r="X483" s="1790"/>
      <c r="Y483" s="1790"/>
      <c r="Z483" s="1790"/>
      <c r="AA483" s="1790"/>
      <c r="AB483" s="1790"/>
      <c r="AC483" s="1790"/>
      <c r="AD483" s="1790"/>
      <c r="AE483" s="1790"/>
      <c r="AF483" s="1790"/>
      <c r="AG483" s="1790"/>
      <c r="AH483" s="1790"/>
      <c r="AI483" s="1790"/>
      <c r="AJ483" s="1790"/>
      <c r="AK483" s="179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80" t="s">
        <v>2714</v>
      </c>
      <c r="R484" s="1362"/>
      <c r="S484" s="1362"/>
      <c r="T484" s="1362"/>
      <c r="U484" s="1362"/>
      <c r="V484" s="1362"/>
      <c r="W484" s="1362"/>
      <c r="X484" s="1362"/>
      <c r="Y484" s="1362"/>
      <c r="Z484" s="1362"/>
      <c r="AA484" s="1362"/>
      <c r="AB484" s="1362"/>
      <c r="AC484" s="1362"/>
      <c r="AD484" s="1362"/>
      <c r="AE484" s="1362"/>
      <c r="AF484" s="1362"/>
      <c r="AG484" s="1362"/>
      <c r="AH484" s="1362"/>
      <c r="AI484" s="1362"/>
      <c r="AJ484" s="1362"/>
      <c r="AK484" s="168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80" t="s">
        <v>2714</v>
      </c>
      <c r="R485" s="1362"/>
      <c r="S485" s="1362"/>
      <c r="T485" s="1362"/>
      <c r="U485" s="1362"/>
      <c r="V485" s="1362"/>
      <c r="W485" s="1362"/>
      <c r="X485" s="1362"/>
      <c r="Y485" s="1362"/>
      <c r="Z485" s="1362"/>
      <c r="AA485" s="1362"/>
      <c r="AB485" s="1362"/>
      <c r="AC485" s="1362"/>
      <c r="AD485" s="1362"/>
      <c r="AE485" s="1362"/>
      <c r="AF485" s="1362"/>
      <c r="AG485" s="1362"/>
      <c r="AH485" s="1362"/>
      <c r="AI485" s="1362"/>
      <c r="AJ485" s="1362"/>
      <c r="AK485" s="1681"/>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80">
        <v>0</v>
      </c>
      <c r="R486" s="1362"/>
      <c r="S486" s="1362"/>
      <c r="T486" s="1362"/>
      <c r="U486" s="1362"/>
      <c r="V486" s="1362"/>
      <c r="W486" s="1362"/>
      <c r="X486" s="1362"/>
      <c r="Y486" s="1362"/>
      <c r="Z486" s="1362"/>
      <c r="AA486" s="1362"/>
      <c r="AB486" s="1362"/>
      <c r="AC486" s="1362"/>
      <c r="AD486" s="1362"/>
      <c r="AE486" s="1362"/>
      <c r="AF486" s="1362"/>
      <c r="AG486" s="1362"/>
      <c r="AH486" s="1362"/>
      <c r="AI486" s="1362"/>
      <c r="AJ486" s="1362"/>
      <c r="AK486" s="1681"/>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9" t="s">
        <v>399</v>
      </c>
      <c r="C487" s="1840"/>
      <c r="D487" s="1840"/>
      <c r="E487" s="1840"/>
      <c r="F487" s="1840"/>
      <c r="G487" s="1840"/>
      <c r="H487" s="1840"/>
      <c r="I487" s="1840"/>
      <c r="J487" s="1840"/>
      <c r="K487" s="1840"/>
      <c r="L487" s="1840"/>
      <c r="M487" s="1840"/>
      <c r="N487" s="1840"/>
      <c r="O487" s="1840"/>
      <c r="P487" s="1841"/>
      <c r="Q487" s="1845" t="s">
        <v>678</v>
      </c>
      <c r="R487" s="1846"/>
      <c r="S487" s="1595" t="s">
        <v>167</v>
      </c>
      <c r="T487" s="1596"/>
      <c r="U487" s="1596"/>
      <c r="V487" s="1596"/>
      <c r="W487" s="1596"/>
      <c r="X487" s="1596"/>
      <c r="Y487" s="1596"/>
      <c r="Z487" s="1596"/>
      <c r="AA487" s="1596"/>
      <c r="AB487" s="1596"/>
      <c r="AC487" s="1596"/>
      <c r="AD487" s="1596"/>
      <c r="AE487" s="1596"/>
      <c r="AF487" s="1596"/>
      <c r="AG487" s="1596"/>
      <c r="AH487" s="1596"/>
      <c r="AI487" s="1596"/>
      <c r="AJ487" s="1596"/>
      <c r="AK487" s="1597"/>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42"/>
      <c r="C488" s="1843"/>
      <c r="D488" s="1843"/>
      <c r="E488" s="1843"/>
      <c r="F488" s="1843"/>
      <c r="G488" s="1843"/>
      <c r="H488" s="1843"/>
      <c r="I488" s="1843"/>
      <c r="J488" s="1843"/>
      <c r="K488" s="1843"/>
      <c r="L488" s="1843"/>
      <c r="M488" s="1843"/>
      <c r="N488" s="1843"/>
      <c r="O488" s="1843"/>
      <c r="P488" s="1844"/>
      <c r="Q488" s="1847"/>
      <c r="R488" s="1848"/>
      <c r="S488" s="1598"/>
      <c r="T488" s="1599"/>
      <c r="U488" s="1599"/>
      <c r="V488" s="1599"/>
      <c r="W488" s="1599"/>
      <c r="X488" s="1599"/>
      <c r="Y488" s="1599"/>
      <c r="Z488" s="1599"/>
      <c r="AA488" s="1599"/>
      <c r="AB488" s="1599"/>
      <c r="AC488" s="1599"/>
      <c r="AD488" s="1599"/>
      <c r="AE488" s="1599"/>
      <c r="AF488" s="1599"/>
      <c r="AG488" s="1599"/>
      <c r="AH488" s="1599"/>
      <c r="AI488" s="1599"/>
      <c r="AJ488" s="1599"/>
      <c r="AK488" s="1600"/>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830"/>
      <c r="R489" s="1831"/>
      <c r="S489" s="1831"/>
      <c r="T489" s="1831"/>
      <c r="U489" s="1831"/>
      <c r="V489" s="1831"/>
      <c r="W489" s="1831"/>
      <c r="X489" s="1831"/>
      <c r="Y489" s="1831"/>
      <c r="Z489" s="1831"/>
      <c r="AA489" s="1831"/>
      <c r="AB489" s="1831"/>
      <c r="AC489" s="1831"/>
      <c r="AD489" s="1831"/>
      <c r="AE489" s="1831"/>
      <c r="AF489" s="1831"/>
      <c r="AG489" s="1831"/>
      <c r="AH489" s="1831"/>
      <c r="AI489" s="1831"/>
      <c r="AJ489" s="1831"/>
      <c r="AK489" s="183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80" t="s">
        <v>2754</v>
      </c>
      <c r="R490" s="1362"/>
      <c r="S490" s="1362"/>
      <c r="T490" s="1362"/>
      <c r="U490" s="1362"/>
      <c r="V490" s="1362"/>
      <c r="W490" s="1362"/>
      <c r="X490" s="1362"/>
      <c r="Y490" s="1362"/>
      <c r="Z490" s="1362"/>
      <c r="AA490" s="1362"/>
      <c r="AB490" s="1362"/>
      <c r="AC490" s="1362"/>
      <c r="AD490" s="1362"/>
      <c r="AE490" s="1362"/>
      <c r="AF490" s="1362"/>
      <c r="AG490" s="1362"/>
      <c r="AH490" s="1362"/>
      <c r="AI490" s="1362"/>
      <c r="AJ490" s="1362"/>
      <c r="AK490" s="1681"/>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80" t="s">
        <v>2755</v>
      </c>
      <c r="R491" s="1362"/>
      <c r="S491" s="1362"/>
      <c r="T491" s="1362"/>
      <c r="U491" s="1362"/>
      <c r="V491" s="1362"/>
      <c r="W491" s="1362"/>
      <c r="X491" s="1362"/>
      <c r="Y491" s="1362"/>
      <c r="Z491" s="1362"/>
      <c r="AA491" s="1362"/>
      <c r="AB491" s="1362"/>
      <c r="AC491" s="1362"/>
      <c r="AD491" s="1362"/>
      <c r="AE491" s="1362"/>
      <c r="AF491" s="1362"/>
      <c r="AG491" s="1362"/>
      <c r="AH491" s="1362"/>
      <c r="AI491" s="1362"/>
      <c r="AJ491" s="1362"/>
      <c r="AK491" s="1681"/>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680">
        <v>60</v>
      </c>
      <c r="R492" s="1362"/>
      <c r="S492" s="1362"/>
      <c r="T492" s="1362"/>
      <c r="U492" s="1362"/>
      <c r="V492" s="1362"/>
      <c r="W492" s="1362"/>
      <c r="X492" s="1362"/>
      <c r="Y492" s="1362"/>
      <c r="Z492" s="1362"/>
      <c r="AA492" s="1362"/>
      <c r="AB492" s="1362"/>
      <c r="AC492" s="1362"/>
      <c r="AD492" s="1362"/>
      <c r="AE492" s="1362"/>
      <c r="AF492" s="1362"/>
      <c r="AG492" s="1362"/>
      <c r="AH492" s="1362"/>
      <c r="AI492" s="1362"/>
      <c r="AJ492" s="1362"/>
      <c r="AK492" s="1681"/>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32"/>
      <c r="N493" s="1433"/>
      <c r="O493" s="1433"/>
      <c r="P493" s="1434"/>
      <c r="Q493" s="121" t="s">
        <v>1851</v>
      </c>
      <c r="R493" s="5"/>
      <c r="S493" s="5"/>
      <c r="T493" s="5"/>
      <c r="U493" s="5"/>
      <c r="V493" s="5"/>
      <c r="W493" s="5"/>
      <c r="X493" s="5"/>
      <c r="Y493" s="5"/>
      <c r="Z493" s="5"/>
      <c r="AA493" s="5"/>
      <c r="AB493" s="5"/>
      <c r="AC493" s="5"/>
      <c r="AD493" s="5"/>
      <c r="AE493" s="5"/>
      <c r="AF493" s="5"/>
      <c r="AG493" s="5"/>
      <c r="AH493" s="1432">
        <v>60</v>
      </c>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9" t="s">
        <v>403</v>
      </c>
      <c r="AD497" s="1790"/>
      <c r="AE497" s="1790"/>
      <c r="AF497" s="1790"/>
      <c r="AG497" s="1790"/>
      <c r="AH497" s="1790"/>
      <c r="AI497" s="1790"/>
      <c r="AJ497" s="1790"/>
      <c r="AK497" s="179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9" t="s">
        <v>404</v>
      </c>
      <c r="AD498" s="1790"/>
      <c r="AE498" s="1790"/>
      <c r="AF498" s="1790"/>
      <c r="AG498" s="50" t="s">
        <v>405</v>
      </c>
      <c r="AH498" s="1790" t="s">
        <v>406</v>
      </c>
      <c r="AI498" s="1790"/>
      <c r="AJ498" s="1790"/>
      <c r="AK498" s="179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6" t="s">
        <v>407</v>
      </c>
      <c r="C499" s="1374"/>
      <c r="D499" s="1374"/>
      <c r="E499" s="1374"/>
      <c r="F499" s="1374"/>
      <c r="G499" s="1374"/>
      <c r="H499" s="1375"/>
      <c r="I499" s="42" t="s">
        <v>408</v>
      </c>
      <c r="J499" s="42"/>
      <c r="K499" s="42"/>
      <c r="L499" s="42"/>
      <c r="M499" s="42"/>
      <c r="N499" s="42"/>
      <c r="O499" s="42"/>
      <c r="P499" s="42"/>
      <c r="Q499" s="42"/>
      <c r="R499" s="42"/>
      <c r="S499" s="42"/>
      <c r="T499" s="42"/>
      <c r="U499" s="42"/>
      <c r="V499" s="42"/>
      <c r="W499" s="42"/>
      <c r="AC499" s="1785" t="s">
        <v>601</v>
      </c>
      <c r="AD499" s="1733"/>
      <c r="AE499" s="1733"/>
      <c r="AF499" s="1733"/>
      <c r="AG499" s="13" t="s">
        <v>405</v>
      </c>
      <c r="AH499" s="1520">
        <v>0</v>
      </c>
      <c r="AI499" s="1520"/>
      <c r="AJ499" s="1520"/>
      <c r="AK499" s="152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7"/>
      <c r="C500" s="1376"/>
      <c r="D500" s="1376"/>
      <c r="E500" s="1376"/>
      <c r="F500" s="1376"/>
      <c r="G500" s="1376"/>
      <c r="H500" s="1377"/>
      <c r="I500" s="48" t="s">
        <v>409</v>
      </c>
      <c r="J500" s="48"/>
      <c r="K500" s="48"/>
      <c r="L500" s="48"/>
      <c r="M500" s="48"/>
      <c r="N500" s="48"/>
      <c r="O500" s="48"/>
      <c r="P500" s="48"/>
      <c r="Q500" s="48"/>
      <c r="R500" s="48"/>
      <c r="S500" s="48"/>
      <c r="T500" s="48"/>
      <c r="U500" s="48"/>
      <c r="V500" s="48"/>
      <c r="W500" s="48"/>
      <c r="X500" s="48"/>
      <c r="Y500" s="48"/>
      <c r="Z500" s="48"/>
      <c r="AA500" s="48"/>
      <c r="AB500" s="48"/>
      <c r="AC500" s="1785" t="s">
        <v>601</v>
      </c>
      <c r="AD500" s="1733"/>
      <c r="AE500" s="1733"/>
      <c r="AF500" s="1733"/>
      <c r="AG500" s="38" t="s">
        <v>405</v>
      </c>
      <c r="AH500" s="1520"/>
      <c r="AI500" s="1520"/>
      <c r="AJ500" s="1520"/>
      <c r="AK500" s="152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6" t="s">
        <v>410</v>
      </c>
      <c r="C501" s="1374"/>
      <c r="D501" s="1374"/>
      <c r="E501" s="1374"/>
      <c r="F501" s="1374"/>
      <c r="G501" s="1374"/>
      <c r="H501" s="1375"/>
      <c r="I501" s="42" t="s">
        <v>411</v>
      </c>
      <c r="J501" s="42"/>
      <c r="K501" s="42"/>
      <c r="L501" s="42"/>
      <c r="M501" s="42"/>
      <c r="N501" s="42"/>
      <c r="O501" s="42"/>
      <c r="P501" s="42"/>
      <c r="Q501" s="42"/>
      <c r="R501" s="42"/>
      <c r="S501" s="42"/>
      <c r="T501" s="42"/>
      <c r="U501" s="42"/>
      <c r="V501" s="42"/>
      <c r="W501" s="42"/>
      <c r="AC501" s="1785" t="s">
        <v>601</v>
      </c>
      <c r="AD501" s="1733"/>
      <c r="AE501" s="1733"/>
      <c r="AF501" s="1733"/>
      <c r="AG501" s="13" t="s">
        <v>405</v>
      </c>
      <c r="AH501" s="1520"/>
      <c r="AI501" s="1520"/>
      <c r="AJ501" s="1520"/>
      <c r="AK501" s="152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7"/>
      <c r="C502" s="1376"/>
      <c r="D502" s="1376"/>
      <c r="E502" s="1376"/>
      <c r="F502" s="1376"/>
      <c r="G502" s="1376"/>
      <c r="H502" s="1377"/>
      <c r="I502" t="s">
        <v>412</v>
      </c>
      <c r="AC502" s="1785" t="s">
        <v>601</v>
      </c>
      <c r="AD502" s="1733"/>
      <c r="AE502" s="1733"/>
      <c r="AF502" s="1733"/>
      <c r="AG502" s="13" t="s">
        <v>405</v>
      </c>
      <c r="AH502" s="1520"/>
      <c r="AI502" s="1520"/>
      <c r="AJ502" s="1520"/>
      <c r="AK502" s="152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7"/>
      <c r="C503" s="1376"/>
      <c r="D503" s="1376"/>
      <c r="E503" s="1376"/>
      <c r="F503" s="1376"/>
      <c r="G503" s="1376"/>
      <c r="H503" s="1377"/>
      <c r="I503" t="s">
        <v>413</v>
      </c>
      <c r="AC503" s="1785" t="s">
        <v>601</v>
      </c>
      <c r="AD503" s="1733"/>
      <c r="AE503" s="1733"/>
      <c r="AF503" s="1733"/>
      <c r="AG503" s="13" t="s">
        <v>405</v>
      </c>
      <c r="AH503" s="1520"/>
      <c r="AI503" s="1520"/>
      <c r="AJ503" s="1520"/>
      <c r="AK503" s="152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7"/>
      <c r="C504" s="1376"/>
      <c r="D504" s="1376"/>
      <c r="E504" s="1376"/>
      <c r="F504" s="1376"/>
      <c r="G504" s="1376"/>
      <c r="H504" s="1377"/>
      <c r="I504" t="s">
        <v>414</v>
      </c>
      <c r="AC504" s="1785" t="s">
        <v>601</v>
      </c>
      <c r="AD504" s="1733"/>
      <c r="AE504" s="1733"/>
      <c r="AF504" s="1733"/>
      <c r="AG504" s="13" t="s">
        <v>405</v>
      </c>
      <c r="AH504" s="1520"/>
      <c r="AI504" s="1520"/>
      <c r="AJ504" s="1520"/>
      <c r="AK504" s="152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7"/>
      <c r="C505" s="1376"/>
      <c r="D505" s="1376"/>
      <c r="E505" s="1376"/>
      <c r="F505" s="1376"/>
      <c r="G505" s="1376"/>
      <c r="H505" s="1377"/>
      <c r="I505" s="3" t="s">
        <v>415</v>
      </c>
      <c r="AC505" s="1386" t="s">
        <v>601</v>
      </c>
      <c r="AD505" s="1387"/>
      <c r="AE505" s="1387"/>
      <c r="AF505" s="1387"/>
      <c r="AG505" s="13" t="s">
        <v>405</v>
      </c>
      <c r="AH505" s="1520"/>
      <c r="AI505" s="1520"/>
      <c r="AJ505" s="1520"/>
      <c r="AK505" s="152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7"/>
      <c r="C506" s="1376"/>
      <c r="D506" s="1376"/>
      <c r="E506" s="1376"/>
      <c r="F506" s="1376"/>
      <c r="G506" s="1376"/>
      <c r="H506" s="1377"/>
      <c r="I506" s="933" t="s">
        <v>171</v>
      </c>
      <c r="J506" s="48"/>
      <c r="K506" s="48"/>
      <c r="L506" s="1792" t="s">
        <v>336</v>
      </c>
      <c r="M506" s="1793"/>
      <c r="N506" s="1793"/>
      <c r="O506" s="1793"/>
      <c r="P506" s="1793"/>
      <c r="Q506" s="1793"/>
      <c r="R506" s="1793"/>
      <c r="S506" s="1793"/>
      <c r="T506" s="1793"/>
      <c r="U506" s="1793"/>
      <c r="V506" s="1793"/>
      <c r="W506" s="1793"/>
      <c r="X506" s="1793"/>
      <c r="Y506" s="1793"/>
      <c r="Z506" s="1793"/>
      <c r="AA506" s="1793"/>
      <c r="AB506" s="1837"/>
      <c r="AC506" s="1785" t="s">
        <v>601</v>
      </c>
      <c r="AD506" s="1733"/>
      <c r="AE506" s="1733"/>
      <c r="AF506" s="1733"/>
      <c r="AG506" s="38" t="s">
        <v>405</v>
      </c>
      <c r="AH506" s="1520"/>
      <c r="AI506" s="1520"/>
      <c r="AJ506" s="1520"/>
      <c r="AK506" s="15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820" t="s">
        <v>1327</v>
      </c>
      <c r="AD507" s="1820"/>
      <c r="AE507" s="1820"/>
      <c r="AF507" s="1820"/>
      <c r="AG507" s="13"/>
      <c r="AH507" s="1299"/>
      <c r="AI507" s="1299"/>
      <c r="AJ507" s="1299"/>
      <c r="AK507" s="18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86"/>
      <c r="AD508" s="1387"/>
      <c r="AE508" s="1387"/>
      <c r="AF508" s="1388"/>
      <c r="AG508" s="13"/>
      <c r="AH508" s="1299"/>
      <c r="AI508" s="1299"/>
      <c r="AJ508" s="1299"/>
      <c r="AK508" s="183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51"/>
      <c r="AD510" s="1852"/>
      <c r="AE510" s="1852"/>
      <c r="AF510" s="1853"/>
      <c r="AG510" s="38"/>
      <c r="AH510" s="1854"/>
      <c r="AI510" s="1854"/>
      <c r="AJ510" s="1854"/>
      <c r="AK510" s="1855"/>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8" t="s">
        <v>404</v>
      </c>
      <c r="AD511" s="1549"/>
      <c r="AE511" s="1549"/>
      <c r="AF511" s="1549"/>
      <c r="AG511" s="38" t="s">
        <v>405</v>
      </c>
      <c r="AH511" s="1549" t="s">
        <v>406</v>
      </c>
      <c r="AI511" s="1549"/>
      <c r="AJ511" s="1549"/>
      <c r="AK511" s="1829"/>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6" t="s">
        <v>416</v>
      </c>
      <c r="C512" s="1374"/>
      <c r="D512" s="1374"/>
      <c r="E512" s="1374"/>
      <c r="F512" s="1374"/>
      <c r="G512" s="1374"/>
      <c r="H512" s="1375"/>
      <c r="I512" s="42" t="s">
        <v>417</v>
      </c>
      <c r="J512" s="42"/>
      <c r="K512" s="42"/>
      <c r="L512" s="42"/>
      <c r="M512" s="42"/>
      <c r="N512" s="42"/>
      <c r="O512" s="42"/>
      <c r="P512" s="42"/>
      <c r="Q512" s="42"/>
      <c r="R512" s="42"/>
      <c r="S512" s="42"/>
      <c r="T512" s="42"/>
      <c r="U512" s="42"/>
      <c r="V512" s="42"/>
      <c r="W512" s="42"/>
      <c r="AC512" s="1785">
        <v>8</v>
      </c>
      <c r="AD512" s="1733"/>
      <c r="AE512" s="1733"/>
      <c r="AF512" s="1733"/>
      <c r="AG512" s="13" t="s">
        <v>405</v>
      </c>
      <c r="AH512" s="1520">
        <v>2023</v>
      </c>
      <c r="AI512" s="1520"/>
      <c r="AJ512" s="1520"/>
      <c r="AK512" s="1521"/>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7"/>
      <c r="C513" s="1376"/>
      <c r="D513" s="1376"/>
      <c r="E513" s="1376"/>
      <c r="F513" s="1376"/>
      <c r="G513" s="1376"/>
      <c r="H513" s="1377"/>
      <c r="I513" t="s">
        <v>418</v>
      </c>
      <c r="AC513" s="1785">
        <v>9</v>
      </c>
      <c r="AD513" s="1733"/>
      <c r="AE513" s="1733"/>
      <c r="AF513" s="1733"/>
      <c r="AG513" s="13" t="s">
        <v>405</v>
      </c>
      <c r="AH513" s="1520">
        <v>2023</v>
      </c>
      <c r="AI513" s="1520"/>
      <c r="AJ513" s="1520"/>
      <c r="AK513" s="1521"/>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7"/>
      <c r="C514" s="1376"/>
      <c r="D514" s="1376"/>
      <c r="E514" s="1376"/>
      <c r="F514" s="1376"/>
      <c r="G514" s="1376"/>
      <c r="H514" s="1377"/>
      <c r="I514" s="48" t="s">
        <v>419</v>
      </c>
      <c r="J514" s="48"/>
      <c r="K514" s="48"/>
      <c r="L514" s="48"/>
      <c r="M514" s="48"/>
      <c r="N514" s="48"/>
      <c r="O514" s="48"/>
      <c r="P514" s="48"/>
      <c r="Q514" s="48"/>
      <c r="R514" s="48"/>
      <c r="S514" s="48"/>
      <c r="T514" s="48"/>
      <c r="U514" s="48"/>
      <c r="V514" s="48"/>
      <c r="W514" s="48"/>
      <c r="X514" s="48"/>
      <c r="Y514" s="48"/>
      <c r="Z514" s="48"/>
      <c r="AA514" s="48"/>
      <c r="AB514" s="48"/>
      <c r="AC514" s="1785">
        <v>6</v>
      </c>
      <c r="AD514" s="1733"/>
      <c r="AE514" s="1733"/>
      <c r="AF514" s="1733"/>
      <c r="AG514" s="38" t="s">
        <v>405</v>
      </c>
      <c r="AH514" s="1520">
        <v>2024</v>
      </c>
      <c r="AI514" s="1520"/>
      <c r="AJ514" s="1520"/>
      <c r="AK514" s="1521"/>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6" t="s">
        <v>420</v>
      </c>
      <c r="C515" s="1374"/>
      <c r="D515" s="1374"/>
      <c r="E515" s="1374"/>
      <c r="F515" s="1374"/>
      <c r="G515" s="1374"/>
      <c r="H515" s="1375"/>
      <c r="I515" s="42" t="s">
        <v>417</v>
      </c>
      <c r="J515" s="42"/>
      <c r="K515" s="42"/>
      <c r="L515" s="42"/>
      <c r="M515" s="42"/>
      <c r="N515" s="42"/>
      <c r="O515" s="42"/>
      <c r="P515" s="42"/>
      <c r="Q515" s="42"/>
      <c r="R515" s="42"/>
      <c r="S515" s="42"/>
      <c r="T515" s="42"/>
      <c r="U515" s="42"/>
      <c r="V515" s="42"/>
      <c r="W515" s="42"/>
      <c r="X515" s="42"/>
      <c r="Y515" s="42"/>
      <c r="Z515" s="42"/>
      <c r="AA515" s="42"/>
      <c r="AB515" s="42"/>
      <c r="AC515" s="1386">
        <v>8</v>
      </c>
      <c r="AD515" s="1387"/>
      <c r="AE515" s="1387"/>
      <c r="AF515" s="1387"/>
      <c r="AG515" s="129" t="s">
        <v>405</v>
      </c>
      <c r="AH515" s="1520">
        <v>2023</v>
      </c>
      <c r="AI515" s="1520"/>
      <c r="AJ515" s="1520"/>
      <c r="AK515" s="1521"/>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7"/>
      <c r="C516" s="1376"/>
      <c r="D516" s="1376"/>
      <c r="E516" s="1376"/>
      <c r="F516" s="1376"/>
      <c r="G516" s="1376"/>
      <c r="H516" s="1377"/>
      <c r="I516" t="s">
        <v>418</v>
      </c>
      <c r="AC516" s="1785">
        <v>9</v>
      </c>
      <c r="AD516" s="1733"/>
      <c r="AE516" s="1733"/>
      <c r="AF516" s="1733"/>
      <c r="AG516" s="13" t="s">
        <v>405</v>
      </c>
      <c r="AH516" s="1520">
        <v>2023</v>
      </c>
      <c r="AI516" s="1520"/>
      <c r="AJ516" s="1520"/>
      <c r="AK516" s="1521"/>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8"/>
      <c r="C517" s="1378"/>
      <c r="D517" s="1378"/>
      <c r="E517" s="1378"/>
      <c r="F517" s="1378"/>
      <c r="G517" s="1378"/>
      <c r="H517" s="1379"/>
      <c r="I517" s="48" t="s">
        <v>419</v>
      </c>
      <c r="J517" s="48"/>
      <c r="K517" s="48"/>
      <c r="L517" s="48"/>
      <c r="M517" s="48"/>
      <c r="N517" s="48"/>
      <c r="O517" s="48"/>
      <c r="P517" s="48"/>
      <c r="Q517" s="48"/>
      <c r="R517" s="48"/>
      <c r="S517" s="48"/>
      <c r="T517" s="48"/>
      <c r="U517" s="48"/>
      <c r="V517" s="48"/>
      <c r="W517" s="48"/>
      <c r="X517" s="48"/>
      <c r="Y517" s="48"/>
      <c r="Z517" s="48"/>
      <c r="AA517" s="48"/>
      <c r="AB517" s="48"/>
      <c r="AC517" s="1785">
        <v>6</v>
      </c>
      <c r="AD517" s="1733"/>
      <c r="AE517" s="1733"/>
      <c r="AF517" s="1733"/>
      <c r="AG517" s="38" t="s">
        <v>405</v>
      </c>
      <c r="AH517" s="1520">
        <v>2025</v>
      </c>
      <c r="AI517" s="1520"/>
      <c r="AJ517" s="1520"/>
      <c r="AK517" s="1521"/>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6" t="s">
        <v>421</v>
      </c>
      <c r="C518" s="1374"/>
      <c r="D518" s="1374"/>
      <c r="E518" s="1374"/>
      <c r="F518" s="1374"/>
      <c r="G518" s="1374"/>
      <c r="H518" s="1375"/>
      <c r="I518" s="41" t="s">
        <v>422</v>
      </c>
      <c r="J518" s="42"/>
      <c r="K518" s="42"/>
      <c r="L518" s="42"/>
      <c r="M518" s="42"/>
      <c r="N518" s="42"/>
      <c r="O518" s="1792" t="s">
        <v>336</v>
      </c>
      <c r="P518" s="1793"/>
      <c r="Q518" s="1793"/>
      <c r="R518" s="1793"/>
      <c r="S518" s="1793"/>
      <c r="T518" s="1793"/>
      <c r="U518" s="1793"/>
      <c r="V518" s="1793"/>
      <c r="W518" s="1793"/>
      <c r="X518" s="1793"/>
      <c r="Y518" s="1793"/>
      <c r="Z518" s="1793"/>
      <c r="AA518" s="1793"/>
      <c r="AB518" s="58"/>
      <c r="AC518" s="1386" t="s">
        <v>601</v>
      </c>
      <c r="AD518" s="1387"/>
      <c r="AE518" s="1387"/>
      <c r="AF518" s="1387"/>
      <c r="AG518" s="129" t="s">
        <v>405</v>
      </c>
      <c r="AH518" s="1520"/>
      <c r="AI518" s="1520"/>
      <c r="AJ518" s="1520"/>
      <c r="AK518" s="1521"/>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7"/>
      <c r="C519" s="1376"/>
      <c r="D519" s="1376"/>
      <c r="E519" s="1376"/>
      <c r="F519" s="1376"/>
      <c r="G519" s="1376"/>
      <c r="H519" s="1377"/>
      <c r="I519" s="114" t="s">
        <v>423</v>
      </c>
      <c r="AB519" s="65"/>
      <c r="AC519" s="1785" t="s">
        <v>601</v>
      </c>
      <c r="AD519" s="1733"/>
      <c r="AE519" s="1733"/>
      <c r="AF519" s="1733"/>
      <c r="AG519" s="13" t="s">
        <v>405</v>
      </c>
      <c r="AH519" s="1520"/>
      <c r="AI519" s="1520"/>
      <c r="AJ519" s="1520"/>
      <c r="AK519" s="1521"/>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7"/>
      <c r="C520" s="1376"/>
      <c r="D520" s="1376"/>
      <c r="E520" s="1376"/>
      <c r="F520" s="1376"/>
      <c r="G520" s="1376"/>
      <c r="H520" s="1377"/>
      <c r="I520" s="47" t="s">
        <v>424</v>
      </c>
      <c r="J520" s="48"/>
      <c r="K520" s="48"/>
      <c r="L520" s="48"/>
      <c r="M520" s="48"/>
      <c r="N520" s="48"/>
      <c r="O520" s="48"/>
      <c r="P520" s="48"/>
      <c r="Q520" s="48"/>
      <c r="R520" s="48"/>
      <c r="S520" s="48"/>
      <c r="T520" s="48"/>
      <c r="U520" s="48"/>
      <c r="V520" s="48"/>
      <c r="W520" s="48"/>
      <c r="X520" s="48"/>
      <c r="Y520" s="48"/>
      <c r="Z520" s="48"/>
      <c r="AA520" s="48"/>
      <c r="AB520" s="49"/>
      <c r="AC520" s="1785" t="s">
        <v>601</v>
      </c>
      <c r="AD520" s="1733"/>
      <c r="AE520" s="1733"/>
      <c r="AF520" s="1733"/>
      <c r="AG520" s="38" t="s">
        <v>405</v>
      </c>
      <c r="AH520" s="1520"/>
      <c r="AI520" s="1520"/>
      <c r="AJ520" s="1520"/>
      <c r="AK520" s="1521"/>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7"/>
      <c r="C521" s="1376"/>
      <c r="D521" s="1376"/>
      <c r="E521" s="1376"/>
      <c r="F521" s="1376"/>
      <c r="G521" s="1376"/>
      <c r="H521" s="1377"/>
      <c r="I521" s="42" t="s">
        <v>425</v>
      </c>
      <c r="J521" s="42"/>
      <c r="K521" s="42"/>
      <c r="L521" s="42"/>
      <c r="M521" s="42"/>
      <c r="N521" s="42"/>
      <c r="O521" s="1792" t="s">
        <v>336</v>
      </c>
      <c r="P521" s="1793"/>
      <c r="Q521" s="1793"/>
      <c r="R521" s="1793"/>
      <c r="S521" s="1793"/>
      <c r="T521" s="1793"/>
      <c r="U521" s="1793"/>
      <c r="V521" s="1793"/>
      <c r="W521" s="1793"/>
      <c r="X521" s="1793"/>
      <c r="Y521" s="1793"/>
      <c r="Z521" s="1793"/>
      <c r="AA521" s="1793"/>
      <c r="AC521" s="1785" t="s">
        <v>601</v>
      </c>
      <c r="AD521" s="1733"/>
      <c r="AE521" s="1733"/>
      <c r="AF521" s="1733"/>
      <c r="AG521" s="13" t="s">
        <v>405</v>
      </c>
      <c r="AH521" s="1520"/>
      <c r="AI521" s="1520"/>
      <c r="AJ521" s="1520"/>
      <c r="AK521" s="1521"/>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7"/>
      <c r="C522" s="1376"/>
      <c r="D522" s="1376"/>
      <c r="E522" s="1376"/>
      <c r="F522" s="1376"/>
      <c r="G522" s="1376"/>
      <c r="H522" s="1377"/>
      <c r="I522" t="s">
        <v>423</v>
      </c>
      <c r="AC522" s="1785" t="s">
        <v>601</v>
      </c>
      <c r="AD522" s="1733"/>
      <c r="AE522" s="1733"/>
      <c r="AF522" s="1733"/>
      <c r="AG522" s="13" t="s">
        <v>405</v>
      </c>
      <c r="AH522" s="1520"/>
      <c r="AI522" s="1520"/>
      <c r="AJ522" s="1520"/>
      <c r="AK522" s="1521"/>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7"/>
      <c r="C523" s="1376"/>
      <c r="D523" s="1376"/>
      <c r="E523" s="1376"/>
      <c r="F523" s="1376"/>
      <c r="G523" s="1376"/>
      <c r="H523" s="1377"/>
      <c r="I523" s="48" t="s">
        <v>424</v>
      </c>
      <c r="J523" s="48"/>
      <c r="K523" s="48"/>
      <c r="L523" s="48"/>
      <c r="M523" s="48"/>
      <c r="N523" s="48"/>
      <c r="O523" s="48"/>
      <c r="P523" s="48"/>
      <c r="Q523" s="48"/>
      <c r="R523" s="48"/>
      <c r="S523" s="48"/>
      <c r="T523" s="48"/>
      <c r="U523" s="48"/>
      <c r="V523" s="48"/>
      <c r="W523" s="48"/>
      <c r="X523" s="48"/>
      <c r="Y523" s="48"/>
      <c r="Z523" s="48"/>
      <c r="AA523" s="48"/>
      <c r="AB523" s="48"/>
      <c r="AC523" s="1785" t="s">
        <v>601</v>
      </c>
      <c r="AD523" s="1733"/>
      <c r="AE523" s="1733"/>
      <c r="AF523" s="1733"/>
      <c r="AG523" s="38" t="s">
        <v>405</v>
      </c>
      <c r="AH523" s="1520"/>
      <c r="AI523" s="1520"/>
      <c r="AJ523" s="1520"/>
      <c r="AK523" s="1521"/>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7"/>
      <c r="C524" s="1376"/>
      <c r="D524" s="1376"/>
      <c r="E524" s="1376"/>
      <c r="F524" s="1376"/>
      <c r="G524" s="1376"/>
      <c r="H524" s="1377"/>
      <c r="I524" s="42" t="s">
        <v>425</v>
      </c>
      <c r="J524" s="42"/>
      <c r="K524" s="42"/>
      <c r="L524" s="42"/>
      <c r="M524" s="42"/>
      <c r="N524" s="42"/>
      <c r="O524" s="1792" t="s">
        <v>336</v>
      </c>
      <c r="P524" s="1793"/>
      <c r="Q524" s="1793"/>
      <c r="R524" s="1793"/>
      <c r="S524" s="1793"/>
      <c r="T524" s="1793"/>
      <c r="U524" s="1793"/>
      <c r="V524" s="1793"/>
      <c r="W524" s="1793"/>
      <c r="X524" s="1793"/>
      <c r="Y524" s="1793"/>
      <c r="Z524" s="1793"/>
      <c r="AA524" s="1793"/>
      <c r="AC524" s="1785" t="s">
        <v>601</v>
      </c>
      <c r="AD524" s="1733"/>
      <c r="AE524" s="1733"/>
      <c r="AF524" s="1733"/>
      <c r="AG524" s="13" t="s">
        <v>405</v>
      </c>
      <c r="AH524" s="1520"/>
      <c r="AI524" s="1520"/>
      <c r="AJ524" s="1520"/>
      <c r="AK524" s="1521"/>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7"/>
      <c r="C525" s="1376"/>
      <c r="D525" s="1376"/>
      <c r="E525" s="1376"/>
      <c r="F525" s="1376"/>
      <c r="G525" s="1376"/>
      <c r="H525" s="1377"/>
      <c r="I525" t="s">
        <v>423</v>
      </c>
      <c r="AC525" s="1785" t="s">
        <v>601</v>
      </c>
      <c r="AD525" s="1733"/>
      <c r="AE525" s="1733"/>
      <c r="AF525" s="1733"/>
      <c r="AG525" s="13" t="s">
        <v>405</v>
      </c>
      <c r="AH525" s="1520"/>
      <c r="AI525" s="1520"/>
      <c r="AJ525" s="1520"/>
      <c r="AK525" s="1521"/>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7"/>
      <c r="C526" s="1376"/>
      <c r="D526" s="1376"/>
      <c r="E526" s="1376"/>
      <c r="F526" s="1376"/>
      <c r="G526" s="1376"/>
      <c r="H526" s="1377"/>
      <c r="I526" s="48" t="s">
        <v>424</v>
      </c>
      <c r="J526" s="48"/>
      <c r="K526" s="48"/>
      <c r="L526" s="48"/>
      <c r="M526" s="48"/>
      <c r="N526" s="48"/>
      <c r="O526" s="48"/>
      <c r="P526" s="48"/>
      <c r="Q526" s="48"/>
      <c r="R526" s="48"/>
      <c r="S526" s="48"/>
      <c r="T526" s="48"/>
      <c r="U526" s="48"/>
      <c r="V526" s="48"/>
      <c r="W526" s="48"/>
      <c r="X526" s="48"/>
      <c r="Y526" s="48"/>
      <c r="Z526" s="48"/>
      <c r="AA526" s="48"/>
      <c r="AB526" s="48"/>
      <c r="AC526" s="1785" t="s">
        <v>601</v>
      </c>
      <c r="AD526" s="1733"/>
      <c r="AE526" s="1733"/>
      <c r="AF526" s="1733"/>
      <c r="AG526" s="38" t="s">
        <v>405</v>
      </c>
      <c r="AH526" s="1520"/>
      <c r="AI526" s="1520"/>
      <c r="AJ526" s="1520"/>
      <c r="AK526" s="1521"/>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7"/>
      <c r="C527" s="1376"/>
      <c r="D527" s="1376"/>
      <c r="E527" s="1376"/>
      <c r="F527" s="1376"/>
      <c r="G527" s="1376"/>
      <c r="H527" s="1377"/>
      <c r="I527" s="42" t="s">
        <v>425</v>
      </c>
      <c r="J527" s="42"/>
      <c r="K527" s="42"/>
      <c r="L527" s="42"/>
      <c r="M527" s="42"/>
      <c r="N527" s="42"/>
      <c r="O527" s="1792" t="s">
        <v>336</v>
      </c>
      <c r="P527" s="1793"/>
      <c r="Q527" s="1793"/>
      <c r="R527" s="1793"/>
      <c r="S527" s="1793"/>
      <c r="T527" s="1793"/>
      <c r="U527" s="1793"/>
      <c r="V527" s="1793"/>
      <c r="W527" s="1793"/>
      <c r="X527" s="1793"/>
      <c r="Y527" s="1793"/>
      <c r="Z527" s="1793"/>
      <c r="AA527" s="1793"/>
      <c r="AC527" s="1785" t="s">
        <v>601</v>
      </c>
      <c r="AD527" s="1733"/>
      <c r="AE527" s="1733"/>
      <c r="AF527" s="1733"/>
      <c r="AG527" s="13" t="s">
        <v>405</v>
      </c>
      <c r="AH527" s="1520"/>
      <c r="AI527" s="1520"/>
      <c r="AJ527" s="1520"/>
      <c r="AK527" s="1521"/>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7"/>
      <c r="C528" s="1376"/>
      <c r="D528" s="1376"/>
      <c r="E528" s="1376"/>
      <c r="F528" s="1376"/>
      <c r="G528" s="1376"/>
      <c r="H528" s="1377"/>
      <c r="I528" t="s">
        <v>423</v>
      </c>
      <c r="AC528" s="1785" t="s">
        <v>601</v>
      </c>
      <c r="AD528" s="1733"/>
      <c r="AE528" s="1733"/>
      <c r="AF528" s="1733"/>
      <c r="AG528" s="13" t="s">
        <v>405</v>
      </c>
      <c r="AH528" s="1520"/>
      <c r="AI528" s="1520"/>
      <c r="AJ528" s="1520"/>
      <c r="AK528" s="1521"/>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7"/>
      <c r="C529" s="1376"/>
      <c r="D529" s="1376"/>
      <c r="E529" s="1376"/>
      <c r="F529" s="1376"/>
      <c r="G529" s="1376"/>
      <c r="H529" s="1377"/>
      <c r="I529" s="48" t="s">
        <v>424</v>
      </c>
      <c r="J529" s="48"/>
      <c r="K529" s="48"/>
      <c r="L529" s="48"/>
      <c r="M529" s="48"/>
      <c r="N529" s="48"/>
      <c r="O529" s="48"/>
      <c r="P529" s="48"/>
      <c r="Q529" s="48"/>
      <c r="R529" s="48"/>
      <c r="S529" s="48"/>
      <c r="T529" s="48"/>
      <c r="U529" s="48"/>
      <c r="V529" s="48"/>
      <c r="W529" s="48"/>
      <c r="X529" s="48"/>
      <c r="Y529" s="48"/>
      <c r="Z529" s="48"/>
      <c r="AA529" s="48"/>
      <c r="AB529" s="48"/>
      <c r="AC529" s="1785" t="s">
        <v>601</v>
      </c>
      <c r="AD529" s="1733"/>
      <c r="AE529" s="1733"/>
      <c r="AF529" s="1733"/>
      <c r="AG529" s="38" t="s">
        <v>405</v>
      </c>
      <c r="AH529" s="1520"/>
      <c r="AI529" s="1520"/>
      <c r="AJ529" s="1520"/>
      <c r="AK529" s="1521"/>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7"/>
      <c r="C530" s="1376"/>
      <c r="D530" s="1376"/>
      <c r="E530" s="1376"/>
      <c r="F530" s="1376"/>
      <c r="G530" s="1376"/>
      <c r="H530" s="1377"/>
      <c r="I530" s="42" t="s">
        <v>425</v>
      </c>
      <c r="J530" s="42"/>
      <c r="K530" s="42"/>
      <c r="L530" s="42"/>
      <c r="M530" s="42"/>
      <c r="N530" s="42"/>
      <c r="O530" s="1792" t="s">
        <v>336</v>
      </c>
      <c r="P530" s="1793"/>
      <c r="Q530" s="1793"/>
      <c r="R530" s="1793"/>
      <c r="S530" s="1793"/>
      <c r="T530" s="1793"/>
      <c r="U530" s="1793"/>
      <c r="V530" s="1793"/>
      <c r="W530" s="1793"/>
      <c r="X530" s="1793"/>
      <c r="Y530" s="1793"/>
      <c r="Z530" s="1793"/>
      <c r="AA530" s="1793"/>
      <c r="AC530" s="1785" t="s">
        <v>601</v>
      </c>
      <c r="AD530" s="1733"/>
      <c r="AE530" s="1733"/>
      <c r="AF530" s="1733"/>
      <c r="AG530" s="13" t="s">
        <v>405</v>
      </c>
      <c r="AH530" s="1520"/>
      <c r="AI530" s="1520"/>
      <c r="AJ530" s="1520"/>
      <c r="AK530" s="1521"/>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7"/>
      <c r="C531" s="1376"/>
      <c r="D531" s="1376"/>
      <c r="E531" s="1376"/>
      <c r="F531" s="1376"/>
      <c r="G531" s="1376"/>
      <c r="H531" s="1377"/>
      <c r="I531" t="s">
        <v>423</v>
      </c>
      <c r="AC531" s="1785" t="s">
        <v>601</v>
      </c>
      <c r="AD531" s="1733"/>
      <c r="AE531" s="1733"/>
      <c r="AF531" s="1733"/>
      <c r="AG531" s="38" t="s">
        <v>405</v>
      </c>
      <c r="AH531" s="1520"/>
      <c r="AI531" s="1520"/>
      <c r="AJ531" s="1520"/>
      <c r="AK531" s="1521"/>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7"/>
      <c r="C532" s="1376"/>
      <c r="D532" s="1376"/>
      <c r="E532" s="1376"/>
      <c r="F532" s="1376"/>
      <c r="G532" s="1376"/>
      <c r="H532" s="1377"/>
      <c r="I532" s="48" t="s">
        <v>424</v>
      </c>
      <c r="J532" s="48"/>
      <c r="K532" s="48"/>
      <c r="L532" s="48"/>
      <c r="M532" s="48"/>
      <c r="N532" s="48"/>
      <c r="O532" s="48"/>
      <c r="P532" s="48"/>
      <c r="Q532" s="48"/>
      <c r="R532" s="48"/>
      <c r="S532" s="48"/>
      <c r="T532" s="48"/>
      <c r="U532" s="48"/>
      <c r="V532" s="48"/>
      <c r="W532" s="48"/>
      <c r="X532" s="48"/>
      <c r="Y532" s="48"/>
      <c r="Z532" s="48"/>
      <c r="AA532" s="48"/>
      <c r="AB532" s="48"/>
      <c r="AC532" s="1785" t="s">
        <v>601</v>
      </c>
      <c r="AD532" s="1733"/>
      <c r="AE532" s="1733"/>
      <c r="AF532" s="1733"/>
      <c r="AG532" s="13" t="s">
        <v>405</v>
      </c>
      <c r="AH532" s="1520"/>
      <c r="AI532" s="1520"/>
      <c r="AJ532" s="1520"/>
      <c r="AK532" s="1521"/>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7"/>
      <c r="C533" s="1376"/>
      <c r="D533" s="1376"/>
      <c r="E533" s="1376"/>
      <c r="F533" s="1376"/>
      <c r="G533" s="1376"/>
      <c r="H533" s="1377"/>
      <c r="I533" s="42" t="s">
        <v>425</v>
      </c>
      <c r="J533" s="42"/>
      <c r="K533" s="42"/>
      <c r="L533" s="42"/>
      <c r="M533" s="42"/>
      <c r="N533" s="42"/>
      <c r="O533" s="1792" t="s">
        <v>336</v>
      </c>
      <c r="P533" s="1793"/>
      <c r="Q533" s="1793"/>
      <c r="R533" s="1793"/>
      <c r="S533" s="1793"/>
      <c r="T533" s="1793"/>
      <c r="U533" s="1793"/>
      <c r="V533" s="1793"/>
      <c r="W533" s="1793"/>
      <c r="X533" s="1793"/>
      <c r="Y533" s="1793"/>
      <c r="Z533" s="1793"/>
      <c r="AA533" s="1793"/>
      <c r="AC533" s="1785" t="s">
        <v>601</v>
      </c>
      <c r="AD533" s="1733"/>
      <c r="AE533" s="1733"/>
      <c r="AF533" s="1733"/>
      <c r="AG533" s="38" t="s">
        <v>405</v>
      </c>
      <c r="AH533" s="1520"/>
      <c r="AI533" s="1520"/>
      <c r="AJ533" s="1520"/>
      <c r="AK533" s="1521"/>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7"/>
      <c r="C534" s="1376"/>
      <c r="D534" s="1376"/>
      <c r="E534" s="1376"/>
      <c r="F534" s="1376"/>
      <c r="G534" s="1376"/>
      <c r="H534" s="1377"/>
      <c r="I534" t="s">
        <v>423</v>
      </c>
      <c r="AC534" s="1785" t="s">
        <v>601</v>
      </c>
      <c r="AD534" s="1733"/>
      <c r="AE534" s="1733"/>
      <c r="AF534" s="1733"/>
      <c r="AG534" s="13" t="s">
        <v>405</v>
      </c>
      <c r="AH534" s="1520"/>
      <c r="AI534" s="1520"/>
      <c r="AJ534" s="1520"/>
      <c r="AK534" s="1521"/>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7"/>
      <c r="C535" s="1376"/>
      <c r="D535" s="1376"/>
      <c r="E535" s="1376"/>
      <c r="F535" s="1376"/>
      <c r="G535" s="1376"/>
      <c r="H535" s="1377"/>
      <c r="I535" s="48" t="s">
        <v>424</v>
      </c>
      <c r="J535" s="48"/>
      <c r="K535" s="48"/>
      <c r="L535" s="48"/>
      <c r="M535" s="48"/>
      <c r="N535" s="48"/>
      <c r="O535" s="48"/>
      <c r="P535" s="48"/>
      <c r="Q535" s="48"/>
      <c r="R535" s="48"/>
      <c r="S535" s="48"/>
      <c r="T535" s="48"/>
      <c r="U535" s="48"/>
      <c r="V535" s="48"/>
      <c r="W535" s="48"/>
      <c r="X535" s="48"/>
      <c r="Y535" s="48"/>
      <c r="Z535" s="48"/>
      <c r="AA535" s="48"/>
      <c r="AB535" s="48"/>
      <c r="AC535" s="1785" t="s">
        <v>601</v>
      </c>
      <c r="AD535" s="1733"/>
      <c r="AE535" s="1733"/>
      <c r="AF535" s="1733"/>
      <c r="AG535" s="38" t="s">
        <v>405</v>
      </c>
      <c r="AH535" s="1520"/>
      <c r="AI535" s="1520"/>
      <c r="AJ535" s="1520"/>
      <c r="AK535" s="1521"/>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7"/>
      <c r="C536" s="1376"/>
      <c r="D536" s="1376"/>
      <c r="E536" s="1376"/>
      <c r="F536" s="1376"/>
      <c r="G536" s="1376"/>
      <c r="H536" s="1377"/>
      <c r="I536" s="42" t="s">
        <v>572</v>
      </c>
      <c r="J536" s="42"/>
      <c r="K536" s="42"/>
      <c r="L536" s="42"/>
      <c r="M536" s="42"/>
      <c r="N536" s="42"/>
      <c r="O536" s="42"/>
      <c r="P536" s="42"/>
      <c r="Q536" s="42"/>
      <c r="R536" s="42"/>
      <c r="S536" s="42"/>
      <c r="T536" s="42"/>
      <c r="U536" s="42"/>
      <c r="V536" s="42"/>
      <c r="W536" s="42"/>
      <c r="AC536" s="1785" t="s">
        <v>601</v>
      </c>
      <c r="AD536" s="1733"/>
      <c r="AE536" s="1733"/>
      <c r="AF536" s="1733"/>
      <c r="AG536" s="38" t="s">
        <v>405</v>
      </c>
      <c r="AH536" s="1520"/>
      <c r="AI536" s="1520"/>
      <c r="AJ536" s="1520"/>
      <c r="AK536" s="1521"/>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7"/>
      <c r="C537" s="1376"/>
      <c r="D537" s="1376"/>
      <c r="E537" s="1376"/>
      <c r="F537" s="1376"/>
      <c r="G537" s="1376"/>
      <c r="H537" s="1377"/>
      <c r="I537" t="s">
        <v>573</v>
      </c>
      <c r="AC537" s="1785" t="s">
        <v>601</v>
      </c>
      <c r="AD537" s="1733"/>
      <c r="AE537" s="1733"/>
      <c r="AF537" s="1733"/>
      <c r="AG537" s="13" t="s">
        <v>405</v>
      </c>
      <c r="AH537" s="1520"/>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7"/>
      <c r="C538" s="1376"/>
      <c r="D538" s="1376"/>
      <c r="E538" s="1376"/>
      <c r="F538" s="1376"/>
      <c r="G538" s="1376"/>
      <c r="H538" s="1377"/>
      <c r="I538" t="s">
        <v>574</v>
      </c>
      <c r="AC538" s="1785" t="s">
        <v>601</v>
      </c>
      <c r="AD538" s="1733"/>
      <c r="AE538" s="1733"/>
      <c r="AF538" s="1733"/>
      <c r="AG538" s="38" t="s">
        <v>405</v>
      </c>
      <c r="AH538" s="1520"/>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7"/>
      <c r="C539" s="1376"/>
      <c r="D539" s="1376"/>
      <c r="E539" s="1376"/>
      <c r="F539" s="1376"/>
      <c r="G539" s="1376"/>
      <c r="H539" s="1377"/>
      <c r="I539" t="s">
        <v>575</v>
      </c>
      <c r="AC539" s="1785" t="s">
        <v>601</v>
      </c>
      <c r="AD539" s="1733"/>
      <c r="AE539" s="1733"/>
      <c r="AF539" s="1733"/>
      <c r="AG539" s="38" t="s">
        <v>405</v>
      </c>
      <c r="AH539" s="1520"/>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8"/>
      <c r="C540" s="1378"/>
      <c r="D540" s="1378"/>
      <c r="E540" s="1378"/>
      <c r="F540" s="1378"/>
      <c r="G540" s="1378"/>
      <c r="H540" s="1379"/>
      <c r="I540" s="48" t="s">
        <v>461</v>
      </c>
      <c r="J540" s="48"/>
      <c r="K540" s="48"/>
      <c r="L540" s="48"/>
      <c r="M540" s="48"/>
      <c r="N540" s="48"/>
      <c r="O540" s="48"/>
      <c r="P540" s="48"/>
      <c r="Q540" s="48"/>
      <c r="R540" s="48"/>
      <c r="S540" s="48"/>
      <c r="T540" s="48"/>
      <c r="U540" s="48"/>
      <c r="V540" s="48"/>
      <c r="W540" s="48"/>
      <c r="X540" s="48"/>
      <c r="Y540" s="48"/>
      <c r="Z540" s="48"/>
      <c r="AA540" s="48"/>
      <c r="AB540" s="48"/>
      <c r="AC540" s="1785" t="s">
        <v>601</v>
      </c>
      <c r="AD540" s="1733"/>
      <c r="AE540" s="1733"/>
      <c r="AF540" s="1733"/>
      <c r="AG540" s="38" t="s">
        <v>405</v>
      </c>
      <c r="AH540" s="1520"/>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2" t="s">
        <v>553</v>
      </c>
      <c r="B542" s="1262"/>
      <c r="C542" s="1262"/>
      <c r="D542" s="1262"/>
      <c r="E542" s="1262"/>
      <c r="F542" s="1262"/>
      <c r="G542" s="1262"/>
      <c r="H542" s="1262"/>
      <c r="I542" s="1262"/>
      <c r="J542" s="1262"/>
      <c r="K542" s="1262"/>
      <c r="L542" s="1262"/>
      <c r="M542" s="1262"/>
      <c r="N542" s="1262"/>
      <c r="O542" s="1262"/>
      <c r="P542" s="1262"/>
      <c r="Q542" s="1262"/>
      <c r="R542" s="1262"/>
      <c r="S542" s="1262"/>
      <c r="T542" s="1262"/>
      <c r="U542" s="1262"/>
      <c r="V542" s="1262"/>
      <c r="W542" s="1262"/>
      <c r="X542" s="1262"/>
      <c r="Y542" s="1262"/>
      <c r="Z542" s="1262"/>
      <c r="AA542" s="1262"/>
      <c r="AB542" s="1262"/>
      <c r="AC542" s="1262"/>
      <c r="AD542" s="1262"/>
      <c r="AE542" s="1262"/>
      <c r="AF542" s="1262"/>
      <c r="AG542" s="1262"/>
      <c r="AH542" s="1262"/>
      <c r="AI542" s="1262"/>
      <c r="AJ542" s="1262"/>
      <c r="AK542" s="1262"/>
      <c r="AL542" s="1262"/>
      <c r="AM542" s="1262"/>
      <c r="AN542" s="1262"/>
      <c r="AO542" s="1262"/>
      <c r="AP542" s="1262"/>
      <c r="AQ542" s="1262"/>
      <c r="AR542" s="1262"/>
      <c r="AS542" s="126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2"/>
      <c r="B543" s="1262"/>
      <c r="C543" s="1262"/>
      <c r="D543" s="1262"/>
      <c r="E543" s="1262"/>
      <c r="F543" s="1262"/>
      <c r="G543" s="1262"/>
      <c r="H543" s="1262"/>
      <c r="I543" s="1262"/>
      <c r="J543" s="1262"/>
      <c r="K543" s="1262"/>
      <c r="L543" s="1262"/>
      <c r="M543" s="1262"/>
      <c r="N543" s="1262"/>
      <c r="O543" s="1262"/>
      <c r="P543" s="1262"/>
      <c r="Q543" s="1262"/>
      <c r="R543" s="1262"/>
      <c r="S543" s="1262"/>
      <c r="T543" s="1262"/>
      <c r="U543" s="1262"/>
      <c r="V543" s="1262"/>
      <c r="W543" s="1262"/>
      <c r="X543" s="1262"/>
      <c r="Y543" s="1262"/>
      <c r="Z543" s="1262"/>
      <c r="AA543" s="1262"/>
      <c r="AB543" s="1262"/>
      <c r="AC543" s="1262"/>
      <c r="AD543" s="1262"/>
      <c r="AE543" s="1262"/>
      <c r="AF543" s="1262"/>
      <c r="AG543" s="1262"/>
      <c r="AH543" s="1262"/>
      <c r="AI543" s="1262"/>
      <c r="AJ543" s="1262"/>
      <c r="AK543" s="1262"/>
      <c r="AL543" s="1262"/>
      <c r="AM543" s="1262"/>
      <c r="AN543" s="1262"/>
      <c r="AO543" s="1262"/>
      <c r="AP543" s="1262"/>
      <c r="AQ543" s="1262"/>
      <c r="AR543" s="1262"/>
      <c r="AS543" s="126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6" t="s">
        <v>2524</v>
      </c>
      <c r="C549" s="1787"/>
      <c r="D549" s="1787"/>
      <c r="E549" s="1787"/>
      <c r="F549" s="1787"/>
      <c r="G549" s="1787"/>
      <c r="H549" s="1787"/>
      <c r="I549" s="1787"/>
      <c r="J549" s="1787"/>
      <c r="K549" s="1787"/>
      <c r="L549" s="1788"/>
      <c r="M549" s="1371" t="s">
        <v>2525</v>
      </c>
      <c r="N549" s="1371"/>
      <c r="O549" s="1371"/>
      <c r="P549" s="1371"/>
      <c r="Q549" s="1786" t="s">
        <v>2551</v>
      </c>
      <c r="R549" s="1787"/>
      <c r="S549" s="1788"/>
      <c r="T549" s="1786" t="s">
        <v>2552</v>
      </c>
      <c r="U549" s="1787"/>
      <c r="V549" s="1788"/>
      <c r="W549" s="1786" t="s">
        <v>463</v>
      </c>
      <c r="X549" s="1787"/>
      <c r="Y549" s="1788"/>
      <c r="Z549" s="1786" t="s">
        <v>2114</v>
      </c>
      <c r="AA549" s="1787"/>
      <c r="AB549" s="1787"/>
      <c r="AC549" s="1787"/>
      <c r="AD549" s="1787"/>
      <c r="AE549" s="1786" t="s">
        <v>1935</v>
      </c>
      <c r="AF549" s="1787"/>
      <c r="AG549" s="1787"/>
      <c r="AH549" s="1788"/>
      <c r="AI549" s="1786" t="s">
        <v>1936</v>
      </c>
      <c r="AJ549" s="1787"/>
      <c r="AK549" s="1787"/>
      <c r="AL549" s="1788"/>
      <c r="AM549" s="1786" t="s">
        <v>464</v>
      </c>
      <c r="AN549" s="1787"/>
      <c r="AO549" s="1787"/>
      <c r="AP549" s="1787"/>
      <c r="AQ549" s="1787"/>
      <c r="AR549" s="1787"/>
      <c r="AS549" s="1788"/>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61" t="s">
        <v>2729</v>
      </c>
      <c r="D550" s="1361"/>
      <c r="E550" s="1361"/>
      <c r="F550" s="1361"/>
      <c r="G550" s="1361"/>
      <c r="H550" s="1361"/>
      <c r="I550" s="1361"/>
      <c r="J550" s="1361"/>
      <c r="K550" s="1361"/>
      <c r="L550" s="1361"/>
      <c r="M550" s="1361" t="s">
        <v>2541</v>
      </c>
      <c r="N550" s="1361"/>
      <c r="O550" s="1361"/>
      <c r="P550" s="1361"/>
      <c r="Q550" s="1364">
        <f>15*12</f>
        <v>180</v>
      </c>
      <c r="R550" s="1364"/>
      <c r="S550" s="1365"/>
      <c r="T550" s="1363">
        <v>480</v>
      </c>
      <c r="U550" s="1364"/>
      <c r="V550" s="1365"/>
      <c r="W550" s="1623">
        <v>5.5E-2</v>
      </c>
      <c r="X550" s="1624"/>
      <c r="Y550" s="1625"/>
      <c r="Z550" s="1366" t="s">
        <v>2730</v>
      </c>
      <c r="AA550" s="1366"/>
      <c r="AB550" s="1366"/>
      <c r="AC550" s="1366"/>
      <c r="AD550" s="1366"/>
      <c r="AE550" s="1803"/>
      <c r="AF550" s="1804"/>
      <c r="AG550" s="1804"/>
      <c r="AH550" s="1805"/>
      <c r="AI550" s="1809"/>
      <c r="AJ550" s="1810"/>
      <c r="AK550" s="1810"/>
      <c r="AL550" s="1811"/>
      <c r="AM550" s="1806">
        <f>24000000+(SUM('Sources and Uses Budget'!T105,'Sources and Uses Budget'!S105,'Sources and Uses Budget'!D105,'Sources and Uses Budget'!C4)*52.5%)*0</f>
        <v>24000000</v>
      </c>
      <c r="AN550" s="1807"/>
      <c r="AO550" s="1807"/>
      <c r="AP550" s="1807"/>
      <c r="AQ550" s="1807"/>
      <c r="AR550" s="1807"/>
      <c r="AS550" s="1808"/>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61" t="s">
        <v>2652</v>
      </c>
      <c r="D551" s="1661"/>
      <c r="E551" s="1661"/>
      <c r="F551" s="1661"/>
      <c r="G551" s="1661"/>
      <c r="H551" s="1661"/>
      <c r="I551" s="1661"/>
      <c r="J551" s="1661"/>
      <c r="K551" s="1661"/>
      <c r="L551" s="1661"/>
      <c r="M551" s="1361" t="s">
        <v>2540</v>
      </c>
      <c r="N551" s="1361"/>
      <c r="O551" s="1361"/>
      <c r="P551" s="1361"/>
      <c r="Q551" s="1363">
        <v>180</v>
      </c>
      <c r="R551" s="1364"/>
      <c r="S551" s="1365"/>
      <c r="T551" s="1363">
        <v>480</v>
      </c>
      <c r="U551" s="1364"/>
      <c r="V551" s="1365"/>
      <c r="W551" s="1623">
        <v>5.7500000000000002E-2</v>
      </c>
      <c r="X551" s="1624"/>
      <c r="Y551" s="1625"/>
      <c r="Z551" s="1366" t="s">
        <v>2730</v>
      </c>
      <c r="AA551" s="1366"/>
      <c r="AB551" s="1366"/>
      <c r="AC551" s="1366"/>
      <c r="AD551" s="1366"/>
      <c r="AE551" s="1803"/>
      <c r="AF551" s="1804"/>
      <c r="AG551" s="1804"/>
      <c r="AH551" s="1805"/>
      <c r="AI551" s="1809"/>
      <c r="AJ551" s="1810"/>
      <c r="AK551" s="1810"/>
      <c r="AL551" s="1811"/>
      <c r="AM551" s="1806">
        <v>5400000</v>
      </c>
      <c r="AN551" s="1807"/>
      <c r="AO551" s="1807"/>
      <c r="AP551" s="1807"/>
      <c r="AQ551" s="1807"/>
      <c r="AR551" s="1807"/>
      <c r="AS551" s="1808"/>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61" t="s">
        <v>2756</v>
      </c>
      <c r="D552" s="1661"/>
      <c r="E552" s="1661"/>
      <c r="F552" s="1661"/>
      <c r="G552" s="1661"/>
      <c r="H552" s="1661"/>
      <c r="I552" s="1661"/>
      <c r="J552" s="1661"/>
      <c r="K552" s="1661"/>
      <c r="L552" s="1661"/>
      <c r="M552" s="1361" t="s">
        <v>2550</v>
      </c>
      <c r="N552" s="1361"/>
      <c r="O552" s="1361"/>
      <c r="P552" s="1361"/>
      <c r="Q552" s="1363"/>
      <c r="R552" s="1364"/>
      <c r="S552" s="1365"/>
      <c r="T552" s="1363"/>
      <c r="U552" s="1364"/>
      <c r="V552" s="1365"/>
      <c r="W552" s="1623"/>
      <c r="X552" s="1624"/>
      <c r="Y552" s="1625"/>
      <c r="Z552" s="1366" t="s">
        <v>1327</v>
      </c>
      <c r="AA552" s="1366"/>
      <c r="AB552" s="1366"/>
      <c r="AC552" s="1366"/>
      <c r="AD552" s="1366"/>
      <c r="AE552" s="1803"/>
      <c r="AF552" s="1804"/>
      <c r="AG552" s="1804"/>
      <c r="AH552" s="1805"/>
      <c r="AI552" s="1809"/>
      <c r="AJ552" s="1810"/>
      <c r="AK552" s="1810"/>
      <c r="AL552" s="1811"/>
      <c r="AM552" s="1806">
        <v>73500</v>
      </c>
      <c r="AN552" s="1807"/>
      <c r="AO552" s="1807"/>
      <c r="AP552" s="1807"/>
      <c r="AQ552" s="1807"/>
      <c r="AR552" s="1807"/>
      <c r="AS552" s="1808"/>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661" t="s">
        <v>2650</v>
      </c>
      <c r="D553" s="1661"/>
      <c r="E553" s="1661"/>
      <c r="F553" s="1661"/>
      <c r="G553" s="1661"/>
      <c r="H553" s="1661"/>
      <c r="I553" s="1661"/>
      <c r="J553" s="1661"/>
      <c r="K553" s="1661"/>
      <c r="L553" s="1661"/>
      <c r="M553" s="1361" t="s">
        <v>2543</v>
      </c>
      <c r="N553" s="1361"/>
      <c r="O553" s="1361"/>
      <c r="P553" s="1361"/>
      <c r="Q553" s="1363"/>
      <c r="R553" s="1364"/>
      <c r="S553" s="1365"/>
      <c r="T553" s="1363"/>
      <c r="U553" s="1364"/>
      <c r="V553" s="1365"/>
      <c r="W553" s="1623"/>
      <c r="X553" s="1624"/>
      <c r="Y553" s="1625"/>
      <c r="Z553" s="1366" t="s">
        <v>1327</v>
      </c>
      <c r="AA553" s="1366"/>
      <c r="AB553" s="1366"/>
      <c r="AC553" s="1366"/>
      <c r="AD553" s="1366"/>
      <c r="AE553" s="1803"/>
      <c r="AF553" s="1804"/>
      <c r="AG553" s="1804"/>
      <c r="AH553" s="1805"/>
      <c r="AI553" s="1809"/>
      <c r="AJ553" s="1810"/>
      <c r="AK553" s="1810"/>
      <c r="AL553" s="1811"/>
      <c r="AM553" s="1806">
        <v>557384</v>
      </c>
      <c r="AN553" s="1807"/>
      <c r="AO553" s="1807"/>
      <c r="AP553" s="1807"/>
      <c r="AQ553" s="1807"/>
      <c r="AR553" s="1807"/>
      <c r="AS553" s="1808"/>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61" t="s">
        <v>2757</v>
      </c>
      <c r="D554" s="1661"/>
      <c r="E554" s="1661"/>
      <c r="F554" s="1661"/>
      <c r="G554" s="1661"/>
      <c r="H554" s="1661"/>
      <c r="I554" s="1661"/>
      <c r="J554" s="1661"/>
      <c r="K554" s="1661"/>
      <c r="L554" s="1661"/>
      <c r="M554" s="1361" t="s">
        <v>2529</v>
      </c>
      <c r="N554" s="1361"/>
      <c r="O554" s="1361"/>
      <c r="P554" s="1361"/>
      <c r="Q554" s="1363"/>
      <c r="R554" s="1364"/>
      <c r="S554" s="1365"/>
      <c r="T554" s="1363"/>
      <c r="U554" s="1364"/>
      <c r="V554" s="1365"/>
      <c r="W554" s="1623"/>
      <c r="X554" s="1624"/>
      <c r="Y554" s="1625"/>
      <c r="Z554" s="1366" t="s">
        <v>1327</v>
      </c>
      <c r="AA554" s="1366"/>
      <c r="AB554" s="1366"/>
      <c r="AC554" s="1366"/>
      <c r="AD554" s="1366"/>
      <c r="AE554" s="1803"/>
      <c r="AF554" s="1804"/>
      <c r="AG554" s="1804"/>
      <c r="AH554" s="1805"/>
      <c r="AI554" s="1809"/>
      <c r="AJ554" s="1810"/>
      <c r="AK554" s="1810"/>
      <c r="AL554" s="1811"/>
      <c r="AM554" s="1806">
        <f>313438*0+16000+173367+74204+65867</f>
        <v>329438</v>
      </c>
      <c r="AN554" s="1807"/>
      <c r="AO554" s="1807"/>
      <c r="AP554" s="1807"/>
      <c r="AQ554" s="1807"/>
      <c r="AR554" s="1807"/>
      <c r="AS554" s="1808"/>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661" t="s">
        <v>1921</v>
      </c>
      <c r="D555" s="1661"/>
      <c r="E555" s="1661"/>
      <c r="F555" s="1661"/>
      <c r="G555" s="1661"/>
      <c r="H555" s="1661"/>
      <c r="I555" s="1661"/>
      <c r="J555" s="1661"/>
      <c r="K555" s="1661"/>
      <c r="L555" s="1661"/>
      <c r="M555" s="1361" t="s">
        <v>2528</v>
      </c>
      <c r="N555" s="1361"/>
      <c r="O555" s="1361"/>
      <c r="P555" s="1361"/>
      <c r="Q555" s="1363"/>
      <c r="R555" s="1364"/>
      <c r="S555" s="1365"/>
      <c r="T555" s="1363"/>
      <c r="U555" s="1364"/>
      <c r="V555" s="1365"/>
      <c r="W555" s="1623"/>
      <c r="X555" s="1624"/>
      <c r="Y555" s="1625"/>
      <c r="Z555" s="1366" t="s">
        <v>1327</v>
      </c>
      <c r="AA555" s="1366"/>
      <c r="AB555" s="1366"/>
      <c r="AC555" s="1366"/>
      <c r="AD555" s="1366"/>
      <c r="AE555" s="1803"/>
      <c r="AF555" s="1804"/>
      <c r="AG555" s="1804"/>
      <c r="AH555" s="1805"/>
      <c r="AI555" s="1809"/>
      <c r="AJ555" s="1810"/>
      <c r="AK555" s="1810"/>
      <c r="AL555" s="1811"/>
      <c r="AM555" s="1806">
        <v>619627</v>
      </c>
      <c r="AN555" s="1807"/>
      <c r="AO555" s="1807"/>
      <c r="AP555" s="1807"/>
      <c r="AQ555" s="1807"/>
      <c r="AR555" s="1807"/>
      <c r="AS555" s="1808"/>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661" t="s">
        <v>2758</v>
      </c>
      <c r="D556" s="1661"/>
      <c r="E556" s="1661"/>
      <c r="F556" s="1661"/>
      <c r="G556" s="1661"/>
      <c r="H556" s="1661"/>
      <c r="I556" s="1661"/>
      <c r="J556" s="1661"/>
      <c r="K556" s="1661"/>
      <c r="L556" s="1661"/>
      <c r="M556" s="1361" t="s">
        <v>2536</v>
      </c>
      <c r="N556" s="1361"/>
      <c r="O556" s="1361"/>
      <c r="P556" s="1361"/>
      <c r="Q556" s="1363"/>
      <c r="R556" s="1364"/>
      <c r="S556" s="1365"/>
      <c r="T556" s="1363"/>
      <c r="U556" s="1364"/>
      <c r="V556" s="1365"/>
      <c r="W556" s="1623"/>
      <c r="X556" s="1624"/>
      <c r="Y556" s="1625"/>
      <c r="Z556" s="1366" t="s">
        <v>1327</v>
      </c>
      <c r="AA556" s="1366"/>
      <c r="AB556" s="1366"/>
      <c r="AC556" s="1366"/>
      <c r="AD556" s="1366"/>
      <c r="AE556" s="1803"/>
      <c r="AF556" s="1804"/>
      <c r="AG556" s="1804"/>
      <c r="AH556" s="1805"/>
      <c r="AI556" s="1809"/>
      <c r="AJ556" s="1810"/>
      <c r="AK556" s="1810"/>
      <c r="AL556" s="1811"/>
      <c r="AM556" s="1806">
        <v>10000000</v>
      </c>
      <c r="AN556" s="1807"/>
      <c r="AO556" s="1807"/>
      <c r="AP556" s="1807"/>
      <c r="AQ556" s="1807"/>
      <c r="AR556" s="1807"/>
      <c r="AS556" s="1808"/>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661" t="s">
        <v>2759</v>
      </c>
      <c r="D557" s="1661"/>
      <c r="E557" s="1661"/>
      <c r="F557" s="1661"/>
      <c r="G557" s="1661"/>
      <c r="H557" s="1661"/>
      <c r="I557" s="1661"/>
      <c r="J557" s="1661"/>
      <c r="K557" s="1661"/>
      <c r="L557" s="1661"/>
      <c r="M557" s="1361" t="s">
        <v>2532</v>
      </c>
      <c r="N557" s="1361"/>
      <c r="O557" s="1361"/>
      <c r="P557" s="1361"/>
      <c r="Q557" s="1363"/>
      <c r="R557" s="1364"/>
      <c r="S557" s="1365"/>
      <c r="T557" s="1363"/>
      <c r="U557" s="1364"/>
      <c r="V557" s="1365"/>
      <c r="W557" s="1623"/>
      <c r="X557" s="1624"/>
      <c r="Y557" s="1625"/>
      <c r="Z557" s="1366" t="s">
        <v>1327</v>
      </c>
      <c r="AA557" s="1366"/>
      <c r="AB557" s="1366"/>
      <c r="AC557" s="1366"/>
      <c r="AD557" s="1366"/>
      <c r="AE557" s="1803"/>
      <c r="AF557" s="1804"/>
      <c r="AG557" s="1804"/>
      <c r="AH557" s="1805"/>
      <c r="AI557" s="1809"/>
      <c r="AJ557" s="1810"/>
      <c r="AK557" s="1810"/>
      <c r="AL557" s="1811"/>
      <c r="AM557" s="1806">
        <v>6243832</v>
      </c>
      <c r="AN557" s="1807"/>
      <c r="AO557" s="1807"/>
      <c r="AP557" s="1807"/>
      <c r="AQ557" s="1807"/>
      <c r="AR557" s="1807"/>
      <c r="AS557" s="1808"/>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661"/>
      <c r="D558" s="1661"/>
      <c r="E558" s="1661"/>
      <c r="F558" s="1661"/>
      <c r="G558" s="1661"/>
      <c r="H558" s="1661"/>
      <c r="I558" s="1661"/>
      <c r="J558" s="1661"/>
      <c r="K558" s="1661"/>
      <c r="L558" s="1661"/>
      <c r="M558" s="1361" t="s">
        <v>1327</v>
      </c>
      <c r="N558" s="1361"/>
      <c r="O558" s="1361"/>
      <c r="P558" s="1361"/>
      <c r="Q558" s="1363"/>
      <c r="R558" s="1364"/>
      <c r="S558" s="1365"/>
      <c r="T558" s="1363"/>
      <c r="U558" s="1364"/>
      <c r="V558" s="1365"/>
      <c r="W558" s="1623"/>
      <c r="X558" s="1624"/>
      <c r="Y558" s="1625"/>
      <c r="Z558" s="1366" t="s">
        <v>1327</v>
      </c>
      <c r="AA558" s="1366"/>
      <c r="AB558" s="1366"/>
      <c r="AC558" s="1366"/>
      <c r="AD558" s="1366"/>
      <c r="AE558" s="1803"/>
      <c r="AF558" s="1804"/>
      <c r="AG558" s="1804"/>
      <c r="AH558" s="1805"/>
      <c r="AI558" s="1809"/>
      <c r="AJ558" s="1810"/>
      <c r="AK558" s="1810"/>
      <c r="AL558" s="1811"/>
      <c r="AM558" s="1806"/>
      <c r="AN558" s="1807"/>
      <c r="AO558" s="1807"/>
      <c r="AP558" s="1807"/>
      <c r="AQ558" s="1807"/>
      <c r="AR558" s="1807"/>
      <c r="AS558" s="1808"/>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61"/>
      <c r="D559" s="1661"/>
      <c r="E559" s="1661"/>
      <c r="F559" s="1661"/>
      <c r="G559" s="1661"/>
      <c r="H559" s="1661"/>
      <c r="I559" s="1661"/>
      <c r="J559" s="1661"/>
      <c r="K559" s="1661"/>
      <c r="L559" s="1661"/>
      <c r="M559" s="1361" t="s">
        <v>1327</v>
      </c>
      <c r="N559" s="1361"/>
      <c r="O559" s="1361"/>
      <c r="P559" s="1361"/>
      <c r="Q559" s="1363"/>
      <c r="R559" s="1364"/>
      <c r="S559" s="1365"/>
      <c r="T559" s="1363"/>
      <c r="U559" s="1364"/>
      <c r="V559" s="1365"/>
      <c r="W559" s="1623"/>
      <c r="X559" s="1624"/>
      <c r="Y559" s="1625"/>
      <c r="Z559" s="1366" t="s">
        <v>1327</v>
      </c>
      <c r="AA559" s="1366"/>
      <c r="AB559" s="1366"/>
      <c r="AC559" s="1366"/>
      <c r="AD559" s="1366"/>
      <c r="AE559" s="1803"/>
      <c r="AF559" s="1804"/>
      <c r="AG559" s="1804"/>
      <c r="AH559" s="1805"/>
      <c r="AI559" s="1809"/>
      <c r="AJ559" s="1810"/>
      <c r="AK559" s="1810"/>
      <c r="AL559" s="1811"/>
      <c r="AM559" s="1806"/>
      <c r="AN559" s="1807"/>
      <c r="AO559" s="1807"/>
      <c r="AP559" s="1807"/>
      <c r="AQ559" s="1807"/>
      <c r="AR559" s="1807"/>
      <c r="AS559" s="1808"/>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61"/>
      <c r="D560" s="1661"/>
      <c r="E560" s="1661"/>
      <c r="F560" s="1661"/>
      <c r="G560" s="1661"/>
      <c r="H560" s="1661"/>
      <c r="I560" s="1661"/>
      <c r="J560" s="1661"/>
      <c r="K560" s="1661"/>
      <c r="L560" s="1661"/>
      <c r="M560" s="1361" t="s">
        <v>1327</v>
      </c>
      <c r="N560" s="1361"/>
      <c r="O560" s="1361"/>
      <c r="P560" s="1361"/>
      <c r="Q560" s="1363"/>
      <c r="R560" s="1364"/>
      <c r="S560" s="1365"/>
      <c r="T560" s="1363"/>
      <c r="U560" s="1364"/>
      <c r="V560" s="1365"/>
      <c r="W560" s="1623"/>
      <c r="X560" s="1624"/>
      <c r="Y560" s="1625"/>
      <c r="Z560" s="1366" t="s">
        <v>1327</v>
      </c>
      <c r="AA560" s="1366"/>
      <c r="AB560" s="1366"/>
      <c r="AC560" s="1366"/>
      <c r="AD560" s="1366"/>
      <c r="AE560" s="1803"/>
      <c r="AF560" s="1804"/>
      <c r="AG560" s="1804"/>
      <c r="AH560" s="1805"/>
      <c r="AI560" s="1809"/>
      <c r="AJ560" s="1810"/>
      <c r="AK560" s="1810"/>
      <c r="AL560" s="1811"/>
      <c r="AM560" s="1806"/>
      <c r="AN560" s="1807"/>
      <c r="AO560" s="1807"/>
      <c r="AP560" s="1807"/>
      <c r="AQ560" s="1807"/>
      <c r="AR560" s="1807"/>
      <c r="AS560" s="1808"/>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61"/>
      <c r="D561" s="1661"/>
      <c r="E561" s="1661"/>
      <c r="F561" s="1661"/>
      <c r="G561" s="1661"/>
      <c r="H561" s="1661"/>
      <c r="I561" s="1661"/>
      <c r="J561" s="1661"/>
      <c r="K561" s="1661"/>
      <c r="L561" s="1661"/>
      <c r="M561" s="1361" t="s">
        <v>1327</v>
      </c>
      <c r="N561" s="1361"/>
      <c r="O561" s="1361"/>
      <c r="P561" s="1361"/>
      <c r="Q561" s="1363"/>
      <c r="R561" s="1364"/>
      <c r="S561" s="1365"/>
      <c r="T561" s="1363"/>
      <c r="U561" s="1364"/>
      <c r="V561" s="1365"/>
      <c r="W561" s="1623"/>
      <c r="X561" s="1624"/>
      <c r="Y561" s="1625"/>
      <c r="Z561" s="1366" t="s">
        <v>1327</v>
      </c>
      <c r="AA561" s="1366"/>
      <c r="AB561" s="1366"/>
      <c r="AC561" s="1366"/>
      <c r="AD561" s="1366"/>
      <c r="AE561" s="1803"/>
      <c r="AF561" s="1804"/>
      <c r="AG561" s="1804"/>
      <c r="AH561" s="1805"/>
      <c r="AI561" s="1809"/>
      <c r="AJ561" s="1810"/>
      <c r="AK561" s="1810"/>
      <c r="AL561" s="1811"/>
      <c r="AM561" s="1806"/>
      <c r="AN561" s="1807"/>
      <c r="AO561" s="1807"/>
      <c r="AP561" s="1807"/>
      <c r="AQ561" s="1807"/>
      <c r="AR561" s="1807"/>
      <c r="AS561" s="1808"/>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80" t="s">
        <v>128</v>
      </c>
      <c r="C562" s="1581"/>
      <c r="D562" s="1581"/>
      <c r="E562" s="1581"/>
      <c r="F562" s="1581"/>
      <c r="G562" s="1581"/>
      <c r="H562" s="1581"/>
      <c r="I562" s="1581"/>
      <c r="J562" s="1581"/>
      <c r="K562" s="1581"/>
      <c r="L562" s="1581"/>
      <c r="M562" s="1581"/>
      <c r="N562" s="1581"/>
      <c r="O562" s="1581"/>
      <c r="P562" s="1581"/>
      <c r="Q562" s="1581"/>
      <c r="R562" s="1581"/>
      <c r="S562" s="1581"/>
      <c r="T562" s="1581"/>
      <c r="U562" s="1742"/>
      <c r="V562" s="1581"/>
      <c r="W562" s="1581"/>
      <c r="X562" s="1581"/>
      <c r="Y562" s="1581"/>
      <c r="Z562" s="1581"/>
      <c r="AA562" s="1581"/>
      <c r="AB562" s="1581"/>
      <c r="AC562" s="1581"/>
      <c r="AD562" s="1581"/>
      <c r="AE562" s="1581"/>
      <c r="AF562" s="1581"/>
      <c r="AG562" s="1581"/>
      <c r="AH562" s="1581"/>
      <c r="AI562" s="1581"/>
      <c r="AJ562" s="1581"/>
      <c r="AK562" s="1581"/>
      <c r="AL562" s="1582"/>
      <c r="AM562" s="1590">
        <f>SUM(AM550:AS561)</f>
        <v>47223781</v>
      </c>
      <c r="AN562" s="1591"/>
      <c r="AO562" s="1591"/>
      <c r="AP562" s="1591"/>
      <c r="AQ562" s="1591"/>
      <c r="AR562" s="1591"/>
      <c r="AS562" s="159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353" t="str">
        <f>C550</f>
        <v>Tax Exempt Loan Berkadia</v>
      </c>
      <c r="H564" s="1353"/>
      <c r="I564" s="1353"/>
      <c r="J564" s="1353"/>
      <c r="K564" s="1353"/>
      <c r="L564" s="1353"/>
      <c r="M564" s="1353"/>
      <c r="N564" s="1353"/>
      <c r="O564" s="1353"/>
      <c r="P564" s="1353"/>
      <c r="Q564" s="1353"/>
      <c r="R564" s="1353"/>
      <c r="S564" s="8"/>
      <c r="T564" s="55" t="s">
        <v>114</v>
      </c>
      <c r="U564" t="s">
        <v>473</v>
      </c>
      <c r="Z564" s="1353" t="str">
        <f>C551</f>
        <v>Taxable Tail - Berkadia</v>
      </c>
      <c r="AA564" s="1353"/>
      <c r="AB564" s="1353"/>
      <c r="AC564" s="1353"/>
      <c r="AD564" s="1353"/>
      <c r="AE564" s="1353"/>
      <c r="AF564" s="1353"/>
      <c r="AG564" s="1353"/>
      <c r="AH564" s="1353"/>
      <c r="AI564" s="1353"/>
      <c r="AJ564" s="1353"/>
      <c r="AK564" s="135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4" t="s">
        <v>2760</v>
      </c>
      <c r="H565" s="1354"/>
      <c r="I565" s="1354"/>
      <c r="J565" s="1354"/>
      <c r="K565" s="1354"/>
      <c r="L565" s="1354"/>
      <c r="M565" s="1354"/>
      <c r="N565" s="1354"/>
      <c r="O565" s="1354"/>
      <c r="P565" s="1354"/>
      <c r="Q565" s="1354"/>
      <c r="R565" s="1354"/>
      <c r="S565" s="8"/>
      <c r="T565" s="22"/>
      <c r="U565" t="s">
        <v>86</v>
      </c>
      <c r="Z565" s="1354" t="s">
        <v>2760</v>
      </c>
      <c r="AA565" s="1354"/>
      <c r="AB565" s="1354"/>
      <c r="AC565" s="1354"/>
      <c r="AD565" s="1354"/>
      <c r="AE565" s="1354"/>
      <c r="AF565" s="1354"/>
      <c r="AG565" s="1354"/>
      <c r="AH565" s="1354"/>
      <c r="AI565" s="1354"/>
      <c r="AJ565" s="1354"/>
      <c r="AK565" s="1354"/>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54" t="s">
        <v>2761</v>
      </c>
      <c r="H566" s="1354"/>
      <c r="I566" s="1354"/>
      <c r="J566" s="1354"/>
      <c r="K566" s="1354"/>
      <c r="L566" s="1354"/>
      <c r="M566" s="1354"/>
      <c r="N566" s="1354"/>
      <c r="O566" s="1354"/>
      <c r="P566" s="1354"/>
      <c r="Q566" s="1354"/>
      <c r="R566" s="1354"/>
      <c r="T566" s="22"/>
      <c r="U566" t="s">
        <v>590</v>
      </c>
      <c r="Z566" s="1362" t="s">
        <v>2761</v>
      </c>
      <c r="AA566" s="1362"/>
      <c r="AB566" s="1362"/>
      <c r="AC566" s="1362"/>
      <c r="AD566" s="1362"/>
      <c r="AE566" s="1362"/>
      <c r="AF566" s="1362"/>
      <c r="AG566" s="1362"/>
      <c r="AH566" s="1362"/>
      <c r="AI566" s="1362"/>
      <c r="AJ566" s="1362"/>
      <c r="AK566" s="1362"/>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4" t="s">
        <v>2762</v>
      </c>
      <c r="H567" s="1354"/>
      <c r="I567" s="1354"/>
      <c r="J567" s="1354"/>
      <c r="K567" s="1354"/>
      <c r="L567" s="1354"/>
      <c r="M567" s="1354"/>
      <c r="N567" s="1354"/>
      <c r="O567" s="1354"/>
      <c r="P567" s="1354"/>
      <c r="Q567" s="1354"/>
      <c r="R567" s="1354"/>
      <c r="S567" s="8"/>
      <c r="T567" s="22"/>
      <c r="U567" t="s">
        <v>17</v>
      </c>
      <c r="Z567" s="1362" t="s">
        <v>2762</v>
      </c>
      <c r="AA567" s="1362"/>
      <c r="AB567" s="1362"/>
      <c r="AC567" s="1362"/>
      <c r="AD567" s="1362"/>
      <c r="AE567" s="1362"/>
      <c r="AF567" s="1362"/>
      <c r="AG567" s="1362"/>
      <c r="AH567" s="1362"/>
      <c r="AI567" s="1362"/>
      <c r="AJ567" s="1362"/>
      <c r="AK567" s="136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6" t="s">
        <v>2728</v>
      </c>
      <c r="H568" s="1357"/>
      <c r="I568" s="1357"/>
      <c r="J568" s="1357"/>
      <c r="K568" s="1357"/>
      <c r="L568" s="1357"/>
      <c r="O568" s="33" t="s">
        <v>208</v>
      </c>
      <c r="P568" s="1352"/>
      <c r="Q568" s="1352"/>
      <c r="R568" s="1352"/>
      <c r="S568" s="10"/>
      <c r="T568" s="22"/>
      <c r="U568" t="s">
        <v>318</v>
      </c>
      <c r="Z568" s="1357" t="s">
        <v>2728</v>
      </c>
      <c r="AA568" s="1357"/>
      <c r="AB568" s="1357"/>
      <c r="AC568" s="1357"/>
      <c r="AD568" s="1357"/>
      <c r="AE568" s="1357"/>
      <c r="AH568" s="33" t="s">
        <v>208</v>
      </c>
      <c r="AI568" s="1352"/>
      <c r="AJ568" s="1352"/>
      <c r="AK568" s="13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4" t="str">
        <f>M550</f>
        <v>Loan, Tax-Exempt</v>
      </c>
      <c r="I569" s="1354"/>
      <c r="J569" s="1354"/>
      <c r="K569" s="1354"/>
      <c r="L569" s="1354"/>
      <c r="M569" s="1354"/>
      <c r="N569" s="1354"/>
      <c r="O569" s="1354"/>
      <c r="P569" s="1354"/>
      <c r="Q569" s="1354"/>
      <c r="R569" s="1354"/>
      <c r="S569" s="8"/>
      <c r="T569" s="22"/>
      <c r="U569" t="s">
        <v>18</v>
      </c>
      <c r="AA569" s="1354" t="str">
        <f>M551</f>
        <v>Loan, Taxable</v>
      </c>
      <c r="AB569" s="1354"/>
      <c r="AC569" s="1354"/>
      <c r="AD569" s="1354"/>
      <c r="AE569" s="1354"/>
      <c r="AF569" s="1354"/>
      <c r="AG569" s="1354"/>
      <c r="AH569" s="1354"/>
      <c r="AI569" s="1354"/>
      <c r="AJ569" s="1354"/>
      <c r="AK569" s="135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663"/>
      <c r="N570" s="1663"/>
      <c r="O570" s="1663"/>
      <c r="P570" s="1663"/>
      <c r="Q570" s="1663"/>
      <c r="R570" s="1663"/>
      <c r="S570" s="8"/>
      <c r="T570" s="22"/>
      <c r="U570" s="349" t="s">
        <v>1328</v>
      </c>
      <c r="AA570" s="8"/>
      <c r="AB570" s="8"/>
      <c r="AC570" s="8"/>
      <c r="AD570" s="8"/>
      <c r="AE570" s="8"/>
      <c r="AF570" s="1663"/>
      <c r="AG570" s="1663"/>
      <c r="AH570" s="1663"/>
      <c r="AI570" s="1663"/>
      <c r="AJ570" s="1663"/>
      <c r="AK570" s="166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5" t="s">
        <v>555</v>
      </c>
      <c r="O571" s="1355"/>
      <c r="T571" s="22"/>
      <c r="U571" t="s">
        <v>20</v>
      </c>
      <c r="AG571" s="1355" t="s">
        <v>555</v>
      </c>
      <c r="AH571" s="13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353" t="str">
        <f>C552</f>
        <v>CDLAC Returned Performance Deposit</v>
      </c>
      <c r="H573" s="1353"/>
      <c r="I573" s="1353"/>
      <c r="J573" s="1353"/>
      <c r="K573" s="1353"/>
      <c r="L573" s="1353"/>
      <c r="M573" s="1353"/>
      <c r="N573" s="1353"/>
      <c r="O573" s="1353"/>
      <c r="P573" s="1353"/>
      <c r="Q573" s="1353"/>
      <c r="R573" s="1353"/>
      <c r="T573" s="55" t="s">
        <v>591</v>
      </c>
      <c r="U573" t="s">
        <v>473</v>
      </c>
      <c r="Z573" s="1353" t="str">
        <f>C553</f>
        <v>NOI During Rehabilitation</v>
      </c>
      <c r="AA573" s="1353"/>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4" t="s">
        <v>2763</v>
      </c>
      <c r="H574" s="1354"/>
      <c r="I574" s="1354"/>
      <c r="J574" s="1354"/>
      <c r="K574" s="1354"/>
      <c r="L574" s="1354"/>
      <c r="M574" s="1354"/>
      <c r="N574" s="1354"/>
      <c r="O574" s="1354"/>
      <c r="P574" s="1354"/>
      <c r="Q574" s="1354"/>
      <c r="R574" s="1354"/>
      <c r="T574" s="22"/>
      <c r="U574" t="s">
        <v>86</v>
      </c>
      <c r="Z574" s="1354" t="s">
        <v>2764</v>
      </c>
      <c r="AA574" s="1354"/>
      <c r="AB574" s="1354"/>
      <c r="AC574" s="1354"/>
      <c r="AD574" s="1354"/>
      <c r="AE574" s="1354"/>
      <c r="AF574" s="1354"/>
      <c r="AG574" s="1354"/>
      <c r="AH574" s="1354"/>
      <c r="AI574" s="1354"/>
      <c r="AJ574" s="1354"/>
      <c r="AK574" s="135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62" t="s">
        <v>2705</v>
      </c>
      <c r="H575" s="1362"/>
      <c r="I575" s="1362"/>
      <c r="J575" s="1362"/>
      <c r="K575" s="1362"/>
      <c r="L575" s="1362"/>
      <c r="M575" s="1362"/>
      <c r="N575" s="1362"/>
      <c r="O575" s="1362"/>
      <c r="P575" s="1362"/>
      <c r="Q575" s="1362"/>
      <c r="R575" s="1362"/>
      <c r="T575" s="22"/>
      <c r="U575" t="s">
        <v>590</v>
      </c>
      <c r="Z575" s="1362" t="s">
        <v>742</v>
      </c>
      <c r="AA575" s="1362"/>
      <c r="AB575" s="1362"/>
      <c r="AC575" s="1362"/>
      <c r="AD575" s="1362"/>
      <c r="AE575" s="1362"/>
      <c r="AF575" s="1362"/>
      <c r="AG575" s="1362"/>
      <c r="AH575" s="1362"/>
      <c r="AI575" s="1362"/>
      <c r="AJ575" s="1362"/>
      <c r="AK575" s="136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2"/>
      <c r="H576" s="1362"/>
      <c r="I576" s="1362"/>
      <c r="J576" s="1362"/>
      <c r="K576" s="1362"/>
      <c r="L576" s="1362"/>
      <c r="M576" s="1362"/>
      <c r="N576" s="1362"/>
      <c r="O576" s="1362"/>
      <c r="P576" s="1362"/>
      <c r="Q576" s="1362"/>
      <c r="R576" s="1362"/>
      <c r="T576" s="22"/>
      <c r="U576" t="s">
        <v>17</v>
      </c>
      <c r="Z576" s="1362" t="s">
        <v>2663</v>
      </c>
      <c r="AA576" s="1362"/>
      <c r="AB576" s="1362"/>
      <c r="AC576" s="1362"/>
      <c r="AD576" s="1362"/>
      <c r="AE576" s="1362"/>
      <c r="AF576" s="1362"/>
      <c r="AG576" s="1362"/>
      <c r="AH576" s="1362"/>
      <c r="AI576" s="1362"/>
      <c r="AJ576" s="1362"/>
      <c r="AK576" s="136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7"/>
      <c r="H577" s="1357"/>
      <c r="I577" s="1357"/>
      <c r="J577" s="1357"/>
      <c r="K577" s="1357"/>
      <c r="L577" s="1357"/>
      <c r="O577" s="33" t="s">
        <v>208</v>
      </c>
      <c r="P577" s="1352"/>
      <c r="Q577" s="1352"/>
      <c r="R577" s="1352"/>
      <c r="T577" s="22"/>
      <c r="U577" t="s">
        <v>318</v>
      </c>
      <c r="Z577" s="1357" t="s">
        <v>2665</v>
      </c>
      <c r="AA577" s="1357"/>
      <c r="AB577" s="1357"/>
      <c r="AC577" s="1357"/>
      <c r="AD577" s="1357"/>
      <c r="AE577" s="1357"/>
      <c r="AH577" s="33" t="s">
        <v>208</v>
      </c>
      <c r="AI577" s="1352"/>
      <c r="AJ577" s="1352"/>
      <c r="AK577" s="13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4" t="str">
        <f>M552</f>
        <v>Waived Fee</v>
      </c>
      <c r="I578" s="1354"/>
      <c r="J578" s="1354"/>
      <c r="K578" s="1354"/>
      <c r="L578" s="1354"/>
      <c r="M578" s="1354"/>
      <c r="N578" s="1354"/>
      <c r="O578" s="1354"/>
      <c r="P578" s="1354"/>
      <c r="Q578" s="1354"/>
      <c r="R578" s="1354"/>
      <c r="T578" s="22"/>
      <c r="U578" t="s">
        <v>18</v>
      </c>
      <c r="AA578" s="1354" t="str">
        <f>M553</f>
        <v>Net Operating Income</v>
      </c>
      <c r="AB578" s="1354"/>
      <c r="AC578" s="1354"/>
      <c r="AD578" s="1354"/>
      <c r="AE578" s="1354"/>
      <c r="AF578" s="1354"/>
      <c r="AG578" s="1354"/>
      <c r="AH578" s="1354"/>
      <c r="AI578" s="1354"/>
      <c r="AJ578" s="1354"/>
      <c r="AK578" s="135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5" t="s">
        <v>555</v>
      </c>
      <c r="O579" s="1355"/>
      <c r="T579" s="22"/>
      <c r="U579" t="s">
        <v>20</v>
      </c>
      <c r="AG579" s="1355" t="s">
        <v>555</v>
      </c>
      <c r="AH579" s="13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473</v>
      </c>
      <c r="G581" s="1353" t="str">
        <f>C554</f>
        <v>Dev Fee Contribution (STW)</v>
      </c>
      <c r="H581" s="1353"/>
      <c r="I581" s="1353"/>
      <c r="J581" s="1353"/>
      <c r="K581" s="1353"/>
      <c r="L581" s="1353"/>
      <c r="M581" s="1353"/>
      <c r="N581" s="1353"/>
      <c r="O581" s="1353"/>
      <c r="P581" s="1353"/>
      <c r="Q581" s="1353"/>
      <c r="R581" s="1353"/>
      <c r="T581" s="55" t="s">
        <v>594</v>
      </c>
      <c r="U581" t="s">
        <v>473</v>
      </c>
      <c r="Z581" s="1353" t="str">
        <f>C555</f>
        <v>Deferred Developer Fee</v>
      </c>
      <c r="AA581" s="1353"/>
      <c r="AB581" s="1353"/>
      <c r="AC581" s="1353"/>
      <c r="AD581" s="1353"/>
      <c r="AE581" s="1353"/>
      <c r="AF581" s="1353"/>
      <c r="AG581" s="1353"/>
      <c r="AH581" s="1353"/>
      <c r="AI581" s="1353"/>
      <c r="AJ581" s="1353"/>
      <c r="AK581" s="135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4" t="s">
        <v>2659</v>
      </c>
      <c r="H582" s="1354"/>
      <c r="I582" s="1354"/>
      <c r="J582" s="1354"/>
      <c r="K582" s="1354"/>
      <c r="L582" s="1354"/>
      <c r="M582" s="1354"/>
      <c r="N582" s="1354"/>
      <c r="O582" s="1354"/>
      <c r="P582" s="1354"/>
      <c r="Q582" s="1354"/>
      <c r="R582" s="1354"/>
      <c r="T582" s="22"/>
      <c r="U582" t="s">
        <v>86</v>
      </c>
      <c r="Z582" s="1354" t="s">
        <v>2659</v>
      </c>
      <c r="AA582" s="1354"/>
      <c r="AB582" s="1354"/>
      <c r="AC582" s="1354"/>
      <c r="AD582" s="1354"/>
      <c r="AE582" s="1354"/>
      <c r="AF582" s="1354"/>
      <c r="AG582" s="1354"/>
      <c r="AH582" s="1354"/>
      <c r="AI582" s="1354"/>
      <c r="AJ582" s="1354"/>
      <c r="AK582" s="135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54" t="s">
        <v>2661</v>
      </c>
      <c r="H583" s="1354"/>
      <c r="I583" s="1354"/>
      <c r="J583" s="1354"/>
      <c r="K583" s="1354"/>
      <c r="L583" s="1354"/>
      <c r="M583" s="1354"/>
      <c r="N583" s="1354"/>
      <c r="O583" s="1354"/>
      <c r="P583" s="1354"/>
      <c r="Q583" s="1354"/>
      <c r="R583" s="1354"/>
      <c r="T583" s="22"/>
      <c r="U583" t="s">
        <v>590</v>
      </c>
      <c r="Z583" s="1362" t="s">
        <v>2661</v>
      </c>
      <c r="AA583" s="1362"/>
      <c r="AB583" s="1362"/>
      <c r="AC583" s="1362"/>
      <c r="AD583" s="1362"/>
      <c r="AE583" s="1362"/>
      <c r="AF583" s="1362"/>
      <c r="AG583" s="1362"/>
      <c r="AH583" s="1362"/>
      <c r="AI583" s="1362"/>
      <c r="AJ583" s="1362"/>
      <c r="AK583" s="136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4" t="s">
        <v>2663</v>
      </c>
      <c r="H584" s="1354"/>
      <c r="I584" s="1354"/>
      <c r="J584" s="1354"/>
      <c r="K584" s="1354"/>
      <c r="L584" s="1354"/>
      <c r="M584" s="1354"/>
      <c r="N584" s="1354"/>
      <c r="O584" s="1354"/>
      <c r="P584" s="1354"/>
      <c r="Q584" s="1354"/>
      <c r="R584" s="1354"/>
      <c r="T584" s="22"/>
      <c r="U584" t="s">
        <v>17</v>
      </c>
      <c r="Z584" s="1362" t="s">
        <v>2663</v>
      </c>
      <c r="AA584" s="1362"/>
      <c r="AB584" s="1362"/>
      <c r="AC584" s="1362"/>
      <c r="AD584" s="1362"/>
      <c r="AE584" s="1362"/>
      <c r="AF584" s="1362"/>
      <c r="AG584" s="1362"/>
      <c r="AH584" s="1362"/>
      <c r="AI584" s="1362"/>
      <c r="AJ584" s="1362"/>
      <c r="AK584" s="136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7" t="s">
        <v>2665</v>
      </c>
      <c r="H585" s="1357"/>
      <c r="I585" s="1357"/>
      <c r="J585" s="1357"/>
      <c r="K585" s="1357"/>
      <c r="L585" s="1357"/>
      <c r="O585" s="33" t="s">
        <v>208</v>
      </c>
      <c r="P585" s="1352"/>
      <c r="Q585" s="1352"/>
      <c r="R585" s="1352"/>
      <c r="T585" s="22"/>
      <c r="U585" t="s">
        <v>318</v>
      </c>
      <c r="Z585" s="1357" t="s">
        <v>2665</v>
      </c>
      <c r="AA585" s="1357"/>
      <c r="AB585" s="1357"/>
      <c r="AC585" s="1357"/>
      <c r="AD585" s="1357"/>
      <c r="AE585" s="1357"/>
      <c r="AH585" s="33" t="s">
        <v>208</v>
      </c>
      <c r="AI585" s="1352"/>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4" t="str">
        <f>C554</f>
        <v>Dev Fee Contribution (STW)</v>
      </c>
      <c r="I586" s="1354"/>
      <c r="J586" s="1354"/>
      <c r="K586" s="1354"/>
      <c r="L586" s="1354"/>
      <c r="M586" s="1354"/>
      <c r="N586" s="1354"/>
      <c r="O586" s="1354"/>
      <c r="P586" s="1354"/>
      <c r="Q586" s="1354"/>
      <c r="R586" s="1354"/>
      <c r="T586" s="22"/>
      <c r="U586" t="s">
        <v>18</v>
      </c>
      <c r="AA586" s="1354" t="str">
        <f>C555</f>
        <v>Deferred Developer Fee</v>
      </c>
      <c r="AB586" s="1354"/>
      <c r="AC586" s="1354"/>
      <c r="AD586" s="1354"/>
      <c r="AE586" s="1354"/>
      <c r="AF586" s="1354"/>
      <c r="AG586" s="1354"/>
      <c r="AH586" s="1354"/>
      <c r="AI586" s="1354"/>
      <c r="AJ586" s="1354"/>
      <c r="AK586" s="135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5" t="s">
        <v>555</v>
      </c>
      <c r="O587" s="1355"/>
      <c r="T587" s="22"/>
      <c r="U587" t="s">
        <v>20</v>
      </c>
      <c r="AG587" s="1355" t="s">
        <v>555</v>
      </c>
      <c r="AH587" s="1355"/>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353" t="str">
        <f>C556</f>
        <v>Bridge Loan</v>
      </c>
      <c r="H589" s="1353"/>
      <c r="I589" s="1353"/>
      <c r="J589" s="1353"/>
      <c r="K589" s="1353"/>
      <c r="L589" s="1353"/>
      <c r="M589" s="1353"/>
      <c r="N589" s="1353"/>
      <c r="O589" s="1353"/>
      <c r="P589" s="1353"/>
      <c r="Q589" s="1353"/>
      <c r="R589" s="1353"/>
      <c r="T589" s="55" t="s">
        <v>466</v>
      </c>
      <c r="U589" t="s">
        <v>473</v>
      </c>
      <c r="Z589" s="1353" t="str">
        <f>C557</f>
        <v>Equity During Construction</v>
      </c>
      <c r="AA589" s="1353"/>
      <c r="AB589" s="1353"/>
      <c r="AC589" s="1353"/>
      <c r="AD589" s="1353"/>
      <c r="AE589" s="1353"/>
      <c r="AF589" s="1353"/>
      <c r="AG589" s="1353"/>
      <c r="AH589" s="1353"/>
      <c r="AI589" s="1353"/>
      <c r="AJ589" s="1353"/>
      <c r="AK589" s="135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4" t="s">
        <v>2760</v>
      </c>
      <c r="H590" s="1354"/>
      <c r="I590" s="1354"/>
      <c r="J590" s="1354"/>
      <c r="K590" s="1354"/>
      <c r="L590" s="1354"/>
      <c r="M590" s="1354"/>
      <c r="N590" s="1354"/>
      <c r="O590" s="1354"/>
      <c r="P590" s="1354"/>
      <c r="Q590" s="1354"/>
      <c r="R590" s="1354"/>
      <c r="T590" s="22"/>
      <c r="U590" t="s">
        <v>86</v>
      </c>
      <c r="Z590" s="1354" t="s">
        <v>2659</v>
      </c>
      <c r="AA590" s="1354"/>
      <c r="AB590" s="1354"/>
      <c r="AC590" s="1354"/>
      <c r="AD590" s="1354"/>
      <c r="AE590" s="1354"/>
      <c r="AF590" s="1354"/>
      <c r="AG590" s="1354"/>
      <c r="AH590" s="1354"/>
      <c r="AI590" s="1354"/>
      <c r="AJ590" s="1354"/>
      <c r="AK590" s="135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54" t="s">
        <v>2761</v>
      </c>
      <c r="H591" s="1354"/>
      <c r="I591" s="1354"/>
      <c r="J591" s="1354"/>
      <c r="K591" s="1354"/>
      <c r="L591" s="1354"/>
      <c r="M591" s="1354"/>
      <c r="N591" s="1354"/>
      <c r="O591" s="1354"/>
      <c r="P591" s="1354"/>
      <c r="Q591" s="1354"/>
      <c r="R591" s="1354"/>
      <c r="T591" s="22"/>
      <c r="U591" t="s">
        <v>590</v>
      </c>
      <c r="Z591" s="1362" t="s">
        <v>2661</v>
      </c>
      <c r="AA591" s="1362"/>
      <c r="AB591" s="1362"/>
      <c r="AC591" s="1362"/>
      <c r="AD591" s="1362"/>
      <c r="AE591" s="1362"/>
      <c r="AF591" s="1362"/>
      <c r="AG591" s="1362"/>
      <c r="AH591" s="1362"/>
      <c r="AI591" s="1362"/>
      <c r="AJ591" s="1362"/>
      <c r="AK591" s="136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4" t="s">
        <v>2762</v>
      </c>
      <c r="H592" s="1354"/>
      <c r="I592" s="1354"/>
      <c r="J592" s="1354"/>
      <c r="K592" s="1354"/>
      <c r="L592" s="1354"/>
      <c r="M592" s="1354"/>
      <c r="N592" s="1354"/>
      <c r="O592" s="1354"/>
      <c r="P592" s="1354"/>
      <c r="Q592" s="1354"/>
      <c r="R592" s="1354"/>
      <c r="T592" s="22"/>
      <c r="U592" t="s">
        <v>17</v>
      </c>
      <c r="Z592" s="1362" t="s">
        <v>2663</v>
      </c>
      <c r="AA592" s="1362"/>
      <c r="AB592" s="1362"/>
      <c r="AC592" s="1362"/>
      <c r="AD592" s="1362"/>
      <c r="AE592" s="1362"/>
      <c r="AF592" s="1362"/>
      <c r="AG592" s="1362"/>
      <c r="AH592" s="1362"/>
      <c r="AI592" s="1362"/>
      <c r="AJ592" s="1362"/>
      <c r="AK592" s="136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7" t="s">
        <v>2728</v>
      </c>
      <c r="H593" s="1357"/>
      <c r="I593" s="1357"/>
      <c r="J593" s="1357"/>
      <c r="K593" s="1357"/>
      <c r="L593" s="1357"/>
      <c r="M593"/>
      <c r="N593"/>
      <c r="O593" s="33" t="s">
        <v>208</v>
      </c>
      <c r="P593" s="1352"/>
      <c r="Q593" s="1352"/>
      <c r="R593" s="1352"/>
      <c r="S593"/>
      <c r="T593" s="22"/>
      <c r="U593" t="s">
        <v>318</v>
      </c>
      <c r="V593"/>
      <c r="W593"/>
      <c r="X593"/>
      <c r="Y593"/>
      <c r="Z593" s="1357" t="s">
        <v>2665</v>
      </c>
      <c r="AA593" s="1357"/>
      <c r="AB593" s="1357"/>
      <c r="AC593" s="1357"/>
      <c r="AD593" s="1357"/>
      <c r="AE593" s="1357"/>
      <c r="AF593"/>
      <c r="AG593"/>
      <c r="AH593" s="33" t="s">
        <v>208</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4" t="s">
        <v>2765</v>
      </c>
      <c r="I594" s="1354"/>
      <c r="J594" s="1354"/>
      <c r="K594" s="1354"/>
      <c r="L594" s="1354"/>
      <c r="M594" s="1354"/>
      <c r="N594" s="1354"/>
      <c r="O594" s="1354"/>
      <c r="P594" s="1354"/>
      <c r="Q594" s="1354"/>
      <c r="R594" s="1354"/>
      <c r="S594"/>
      <c r="T594" s="22"/>
      <c r="U594" t="s">
        <v>18</v>
      </c>
      <c r="V594"/>
      <c r="W594"/>
      <c r="X594"/>
      <c r="Y594"/>
      <c r="Z594"/>
      <c r="AA594" s="1354"/>
      <c r="AB594" s="1354"/>
      <c r="AC594" s="1354"/>
      <c r="AD594" s="1354"/>
      <c r="AE594" s="1354"/>
      <c r="AF594" s="1354"/>
      <c r="AG594" s="1354"/>
      <c r="AH594" s="1354"/>
      <c r="AI594" s="1354"/>
      <c r="AJ594" s="1354"/>
      <c r="AK594" s="135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5" t="s">
        <v>555</v>
      </c>
      <c r="O595" s="1355"/>
      <c r="P595"/>
      <c r="Q595"/>
      <c r="R595"/>
      <c r="S595"/>
      <c r="T595" s="22"/>
      <c r="U595" t="s">
        <v>20</v>
      </c>
      <c r="V595"/>
      <c r="W595"/>
      <c r="X595"/>
      <c r="Y595"/>
      <c r="Z595"/>
      <c r="AA595"/>
      <c r="AB595"/>
      <c r="AC595"/>
      <c r="AD595"/>
      <c r="AE595"/>
      <c r="AF595"/>
      <c r="AG595" s="1355" t="s">
        <v>555</v>
      </c>
      <c r="AH595" s="1355"/>
      <c r="AI595"/>
      <c r="AJ595"/>
      <c r="AK595"/>
      <c r="AL595"/>
      <c r="AM595"/>
      <c r="AN595"/>
      <c r="AO595"/>
      <c r="AP595"/>
      <c r="AQ595"/>
      <c r="AR595"/>
      <c r="AS595"/>
      <c r="AT595"/>
      <c r="AU595"/>
      <c r="AV595"/>
      <c r="AW595"/>
      <c r="AX595"/>
      <c r="AY595"/>
      <c r="BA595" s="4" t="s">
        <v>326</v>
      </c>
      <c r="BB595" s="3"/>
      <c r="BC595" s="3"/>
      <c r="BD595" s="3"/>
      <c r="BE595" s="121" t="s">
        <v>484</v>
      </c>
      <c r="BF595" s="122"/>
      <c r="BG595" s="1430"/>
      <c r="BH595" s="1431"/>
      <c r="BI595" s="121" t="s">
        <v>485</v>
      </c>
      <c r="BJ595" s="122"/>
      <c r="BK595" s="1430"/>
      <c r="BL595" s="1431"/>
      <c r="BM595" s="3"/>
      <c r="BN595" s="1477" t="s">
        <v>642</v>
      </c>
      <c r="BO595" s="1478"/>
      <c r="BP595" s="1478"/>
      <c r="BQ595" s="1478"/>
      <c r="BR595" s="1479"/>
      <c r="BS595" s="1442" t="s">
        <v>327</v>
      </c>
      <c r="BT595" s="1442"/>
      <c r="BU595" s="1442"/>
      <c r="BV595" s="1442"/>
      <c r="BW595" s="1442"/>
      <c r="BX595" s="1442" t="s">
        <v>164</v>
      </c>
      <c r="BY595" s="1442"/>
      <c r="BZ595" s="1442"/>
      <c r="CA595" s="1442"/>
      <c r="CB595" s="1442"/>
      <c r="CC595" s="1442" t="s">
        <v>165</v>
      </c>
      <c r="CD595" s="1442"/>
      <c r="CE595" s="1442"/>
      <c r="CF595" s="1442"/>
      <c r="CG595" s="1442"/>
      <c r="CH595" s="1442" t="s">
        <v>470</v>
      </c>
      <c r="CI595" s="1442"/>
      <c r="CJ595" s="1442"/>
      <c r="CK595" s="1442"/>
      <c r="CL595" s="1442"/>
      <c r="CM595" s="1442" t="s">
        <v>30</v>
      </c>
      <c r="CN595" s="1442"/>
      <c r="CO595" s="1442"/>
      <c r="CP595" s="1442"/>
      <c r="CQ595" s="1442"/>
      <c r="CR595" s="89"/>
      <c r="CS595" s="1442" t="s">
        <v>642</v>
      </c>
      <c r="CT595" s="1442"/>
      <c r="CU595" s="1442"/>
      <c r="CV595" s="1442"/>
      <c r="CW595" s="1442"/>
      <c r="CX595" s="1442" t="s">
        <v>327</v>
      </c>
      <c r="CY595" s="1442"/>
      <c r="CZ595" s="1442"/>
      <c r="DA595" s="1442"/>
      <c r="DB595" s="1442"/>
      <c r="DC595" s="1442" t="s">
        <v>164</v>
      </c>
      <c r="DD595" s="1442"/>
      <c r="DE595" s="1442"/>
      <c r="DF595" s="1442"/>
      <c r="DG595" s="1442"/>
      <c r="DH595" s="1442" t="s">
        <v>165</v>
      </c>
      <c r="DI595" s="1442"/>
      <c r="DJ595" s="1442"/>
      <c r="DK595" s="1442"/>
      <c r="DL595" s="1442"/>
      <c r="DM595" s="1442" t="s">
        <v>470</v>
      </c>
      <c r="DN595" s="1442"/>
      <c r="DO595" s="1442"/>
      <c r="DP595" s="1442"/>
      <c r="DQ595" s="1442"/>
      <c r="DR595" s="1442" t="s">
        <v>30</v>
      </c>
      <c r="DS595" s="1442"/>
      <c r="DT595" s="1442"/>
      <c r="DU595" s="1442"/>
      <c r="DV595" s="1442"/>
      <c r="DX595" s="1442" t="s">
        <v>642</v>
      </c>
      <c r="DY595" s="1442"/>
      <c r="DZ595" s="1442"/>
      <c r="EA595" s="1442"/>
      <c r="EB595" s="1442"/>
      <c r="EC595" s="1442" t="s">
        <v>327</v>
      </c>
      <c r="ED595" s="1442"/>
      <c r="EE595" s="1442"/>
      <c r="EF595" s="1442"/>
      <c r="EG595" s="1442"/>
      <c r="EH595" s="1442" t="s">
        <v>164</v>
      </c>
      <c r="EI595" s="1442"/>
      <c r="EJ595" s="1442"/>
      <c r="EK595" s="1442"/>
      <c r="EL595" s="1442"/>
      <c r="EM595" s="1442" t="s">
        <v>165</v>
      </c>
      <c r="EN595" s="1442"/>
      <c r="EO595" s="1442"/>
      <c r="EP595" s="1442"/>
      <c r="EQ595" s="1442"/>
      <c r="ER595" s="1442" t="s">
        <v>470</v>
      </c>
      <c r="ES595" s="1442"/>
      <c r="ET595" s="1442"/>
      <c r="EU595" s="1442"/>
      <c r="EV595" s="1442"/>
      <c r="EW595" s="1442" t="s">
        <v>30</v>
      </c>
      <c r="EX595" s="1442"/>
      <c r="EY595" s="1442"/>
      <c r="EZ595" s="1442"/>
      <c r="FA595" s="1442"/>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7">
        <f t="shared" ref="BE596:BE620" si="1">IF(AND(AC714&lt;=0.5,AC714&gt;=0.36),1,0)</f>
        <v>0</v>
      </c>
      <c r="BF596" s="1419"/>
      <c r="BG596" s="1430">
        <f t="shared" ref="BG596:BG620" si="2">IF(BE596=1,G714,0)</f>
        <v>0</v>
      </c>
      <c r="BH596" s="1431"/>
      <c r="BI596" s="1417">
        <f t="shared" ref="BI596:BI620" si="3">IF(AND(AC714&lt;=0.35,AC714&gt;0),1,0)</f>
        <v>0</v>
      </c>
      <c r="BJ596" s="1419"/>
      <c r="BK596" s="1430">
        <f t="shared" ref="BK596:BK620" si="4">IF(BI596=1,G714,0)</f>
        <v>0</v>
      </c>
      <c r="BL596" s="1431"/>
      <c r="BM596" s="3"/>
      <c r="BN596" s="1411">
        <f t="shared" ref="BN596:BN620" si="5">IF(B714="SRO/Studio",G714,0)</f>
        <v>0</v>
      </c>
      <c r="BO596" s="1412"/>
      <c r="BP596" s="1412"/>
      <c r="BQ596" s="1412"/>
      <c r="BR596" s="1413"/>
      <c r="BS596" s="1420">
        <f t="shared" ref="BS596:BS620" si="6">IF(B714="1 Bedroom",G714,0)</f>
        <v>14</v>
      </c>
      <c r="BT596" s="1420"/>
      <c r="BU596" s="1420"/>
      <c r="BV596" s="1420"/>
      <c r="BW596" s="1420"/>
      <c r="BX596" s="1420">
        <f t="shared" ref="BX596:BX620" si="7">IF(B714="2 Bedrooms",G714,0)</f>
        <v>0</v>
      </c>
      <c r="BY596" s="1420"/>
      <c r="BZ596" s="1420"/>
      <c r="CA596" s="1420"/>
      <c r="CB596" s="1420"/>
      <c r="CC596" s="1420">
        <f t="shared" ref="CC596:CC620" si="8">IF(B714="3 Bedrooms",G714,0)</f>
        <v>0</v>
      </c>
      <c r="CD596" s="1420"/>
      <c r="CE596" s="1420"/>
      <c r="CF596" s="1420"/>
      <c r="CG596" s="1420"/>
      <c r="CH596" s="1420">
        <f t="shared" ref="CH596:CH620" si="9">IF(B714="4 Bedrooms",G714,0)</f>
        <v>0</v>
      </c>
      <c r="CI596" s="1420"/>
      <c r="CJ596" s="1420"/>
      <c r="CK596" s="1420"/>
      <c r="CL596" s="1420"/>
      <c r="CM596" s="1420">
        <f t="shared" ref="CM596:CM620" si="10">IF(B714="5 Bedrooms",G714,0)</f>
        <v>0</v>
      </c>
      <c r="CN596" s="1420"/>
      <c r="CO596" s="1420"/>
      <c r="CP596" s="1420"/>
      <c r="CQ596" s="1420"/>
      <c r="CR596" s="6"/>
      <c r="CS596" s="1421">
        <f t="shared" ref="CS596:CS620" si="11">IF(AND(B714="SRO/Studio",AC714&lt;=0.3),G714,0)</f>
        <v>0</v>
      </c>
      <c r="CT596" s="1421"/>
      <c r="CU596" s="1421"/>
      <c r="CV596" s="1421"/>
      <c r="CW596" s="1421"/>
      <c r="CX596" s="1421">
        <f t="shared" ref="CX596:CX620" si="12">IF(AND(B714="1 Bedroom",AC714&lt;=0.3),G714,0)</f>
        <v>0</v>
      </c>
      <c r="CY596" s="1421"/>
      <c r="CZ596" s="1421"/>
      <c r="DA596" s="1421"/>
      <c r="DB596" s="1421"/>
      <c r="DC596" s="1421">
        <f t="shared" ref="DC596:DC620" si="13">IF(AND(B714="2 Bedrooms",AC714&lt;=0.3),G714,0)</f>
        <v>0</v>
      </c>
      <c r="DD596" s="1421"/>
      <c r="DE596" s="1421"/>
      <c r="DF596" s="1421"/>
      <c r="DG596" s="1421"/>
      <c r="DH596" s="1421">
        <f t="shared" ref="DH596:DH620" si="14">IF(AND(B714="3 Bedrooms",AC714&lt;=0.3),G714,0)</f>
        <v>0</v>
      </c>
      <c r="DI596" s="1421"/>
      <c r="DJ596" s="1421"/>
      <c r="DK596" s="1421"/>
      <c r="DL596" s="1421"/>
      <c r="DM596" s="1421">
        <f t="shared" ref="DM596:DM620" si="15">IF(AND(B714="4 Bedrooms",AC714&lt;=0.3),G714,0)</f>
        <v>0</v>
      </c>
      <c r="DN596" s="1421"/>
      <c r="DO596" s="1421"/>
      <c r="DP596" s="1421"/>
      <c r="DQ596" s="1421"/>
      <c r="DR596" s="1421">
        <f t="shared" ref="DR596:DR620" si="16">IF(AND(B714="5 Bedrooms",AC714&lt;=0.3),G714,0)</f>
        <v>0</v>
      </c>
      <c r="DS596" s="1421"/>
      <c r="DT596" s="1421"/>
      <c r="DU596" s="1421"/>
      <c r="DV596" s="1421"/>
      <c r="DX596" s="1417" t="str">
        <f t="shared" ref="DX596:DX620" si="17">IF(BN596&gt;0,O714," ")</f>
        <v xml:space="preserve"> </v>
      </c>
      <c r="DY596" s="1418"/>
      <c r="DZ596" s="1418"/>
      <c r="EA596" s="1418"/>
      <c r="EB596" s="1419"/>
      <c r="EC596" s="1417">
        <f t="shared" ref="EC596:EC620" si="18">IF(BS596&gt;0,O714," ")</f>
        <v>1614</v>
      </c>
      <c r="ED596" s="1418"/>
      <c r="EE596" s="1418"/>
      <c r="EF596" s="1418"/>
      <c r="EG596" s="1419"/>
      <c r="EH596" s="1417" t="str">
        <f t="shared" ref="EH596:EH620" si="19">IF(BX596&gt;0,O714," ")</f>
        <v xml:space="preserve"> </v>
      </c>
      <c r="EI596" s="1418"/>
      <c r="EJ596" s="1418"/>
      <c r="EK596" s="1418"/>
      <c r="EL596" s="1419"/>
      <c r="EM596" s="1417" t="str">
        <f t="shared" ref="EM596:EM620" si="20">IF(CC596&gt;0,O714," ")</f>
        <v xml:space="preserve"> </v>
      </c>
      <c r="EN596" s="1418"/>
      <c r="EO596" s="1418"/>
      <c r="EP596" s="1418"/>
      <c r="EQ596" s="1419"/>
      <c r="ER596" s="1417" t="str">
        <f t="shared" ref="ER596:ER620" si="21">IF(CH596&gt;0,O714," ")</f>
        <v xml:space="preserve"> </v>
      </c>
      <c r="ES596" s="1418"/>
      <c r="ET596" s="1418"/>
      <c r="EU596" s="1418"/>
      <c r="EV596" s="1419"/>
      <c r="EW596" s="1417" t="str">
        <f t="shared" ref="EW596:EW620" si="22">IF(CM596&gt;0,O714," ")</f>
        <v xml:space="preserve"> </v>
      </c>
      <c r="EX596" s="1418"/>
      <c r="EY596" s="1418"/>
      <c r="EZ596" s="1418"/>
      <c r="FA596" s="1419"/>
    </row>
    <row r="597" spans="1:157" s="4" customFormat="1" ht="12.95" customHeight="1">
      <c r="A597" s="55" t="s">
        <v>471</v>
      </c>
      <c r="B597" t="s">
        <v>473</v>
      </c>
      <c r="C597"/>
      <c r="D597"/>
      <c r="E597"/>
      <c r="F597"/>
      <c r="G597" s="1353">
        <f>C558</f>
        <v>0</v>
      </c>
      <c r="H597" s="1353"/>
      <c r="I597" s="1353"/>
      <c r="J597" s="1353"/>
      <c r="K597" s="1353"/>
      <c r="L597" s="1353"/>
      <c r="M597" s="1353"/>
      <c r="N597" s="1353"/>
      <c r="O597" s="1353"/>
      <c r="P597" s="1353"/>
      <c r="Q597" s="1353"/>
      <c r="R597" s="1353"/>
      <c r="S597"/>
      <c r="T597" s="55" t="s">
        <v>655</v>
      </c>
      <c r="U597" t="s">
        <v>473</v>
      </c>
      <c r="V597"/>
      <c r="W597"/>
      <c r="X597"/>
      <c r="Y597"/>
      <c r="Z597" s="1353">
        <f>C559</f>
        <v>0</v>
      </c>
      <c r="AA597" s="1353"/>
      <c r="AB597" s="1353"/>
      <c r="AC597" s="1353"/>
      <c r="AD597" s="1353"/>
      <c r="AE597" s="1353"/>
      <c r="AF597" s="1353"/>
      <c r="AG597" s="1353"/>
      <c r="AH597" s="1353"/>
      <c r="AI597" s="1353"/>
      <c r="AJ597" s="1353"/>
      <c r="AK597" s="1353"/>
      <c r="AL597"/>
      <c r="AM597"/>
      <c r="AN597"/>
      <c r="AO597"/>
      <c r="AP597"/>
      <c r="AQ597"/>
      <c r="AR597"/>
      <c r="AS597"/>
      <c r="AT597"/>
      <c r="AU597"/>
      <c r="AV597"/>
      <c r="AW597"/>
      <c r="AX597"/>
      <c r="AY597"/>
      <c r="BA597" s="4" t="s">
        <v>164</v>
      </c>
      <c r="BB597" s="3"/>
      <c r="BC597" s="3"/>
      <c r="BD597" s="3"/>
      <c r="BE597" s="1417">
        <f t="shared" si="1"/>
        <v>1</v>
      </c>
      <c r="BF597" s="1419"/>
      <c r="BG597" s="1430">
        <f t="shared" si="2"/>
        <v>1</v>
      </c>
      <c r="BH597" s="1431"/>
      <c r="BI597" s="1417">
        <f t="shared" si="3"/>
        <v>0</v>
      </c>
      <c r="BJ597" s="1419"/>
      <c r="BK597" s="1430">
        <f t="shared" si="4"/>
        <v>0</v>
      </c>
      <c r="BL597" s="1431"/>
      <c r="BM597" s="3"/>
      <c r="BN597" s="1411">
        <f t="shared" si="5"/>
        <v>0</v>
      </c>
      <c r="BO597" s="1412"/>
      <c r="BP597" s="1412"/>
      <c r="BQ597" s="1412"/>
      <c r="BR597" s="1413"/>
      <c r="BS597" s="1420">
        <f t="shared" si="6"/>
        <v>1</v>
      </c>
      <c r="BT597" s="1420"/>
      <c r="BU597" s="1420"/>
      <c r="BV597" s="1420"/>
      <c r="BW597" s="1420"/>
      <c r="BX597" s="1420">
        <f t="shared" si="7"/>
        <v>0</v>
      </c>
      <c r="BY597" s="1420"/>
      <c r="BZ597" s="1420"/>
      <c r="CA597" s="1420"/>
      <c r="CB597" s="1420"/>
      <c r="CC597" s="1420">
        <f t="shared" si="8"/>
        <v>0</v>
      </c>
      <c r="CD597" s="1420"/>
      <c r="CE597" s="1420"/>
      <c r="CF597" s="1420"/>
      <c r="CG597" s="1420"/>
      <c r="CH597" s="1420">
        <f t="shared" si="9"/>
        <v>0</v>
      </c>
      <c r="CI597" s="1420"/>
      <c r="CJ597" s="1420"/>
      <c r="CK597" s="1420"/>
      <c r="CL597" s="1420"/>
      <c r="CM597" s="1420">
        <f t="shared" si="10"/>
        <v>0</v>
      </c>
      <c r="CN597" s="1420"/>
      <c r="CO597" s="1420"/>
      <c r="CP597" s="1420"/>
      <c r="CQ597" s="1420"/>
      <c r="CR597" s="6"/>
      <c r="CS597" s="1421">
        <f t="shared" si="11"/>
        <v>0</v>
      </c>
      <c r="CT597" s="1421"/>
      <c r="CU597" s="1421"/>
      <c r="CV597" s="1421"/>
      <c r="CW597" s="1421"/>
      <c r="CX597" s="1421">
        <f t="shared" si="12"/>
        <v>0</v>
      </c>
      <c r="CY597" s="1421"/>
      <c r="CZ597" s="1421"/>
      <c r="DA597" s="1421"/>
      <c r="DB597" s="1421"/>
      <c r="DC597" s="1421">
        <f t="shared" si="13"/>
        <v>0</v>
      </c>
      <c r="DD597" s="1421"/>
      <c r="DE597" s="1421"/>
      <c r="DF597" s="1421"/>
      <c r="DG597" s="1421"/>
      <c r="DH597" s="1421">
        <f t="shared" si="14"/>
        <v>0</v>
      </c>
      <c r="DI597" s="1421"/>
      <c r="DJ597" s="1421"/>
      <c r="DK597" s="1421"/>
      <c r="DL597" s="1421"/>
      <c r="DM597" s="1421">
        <f t="shared" si="15"/>
        <v>0</v>
      </c>
      <c r="DN597" s="1421"/>
      <c r="DO597" s="1421"/>
      <c r="DP597" s="1421"/>
      <c r="DQ597" s="1421"/>
      <c r="DR597" s="1421">
        <f t="shared" si="16"/>
        <v>0</v>
      </c>
      <c r="DS597" s="1421"/>
      <c r="DT597" s="1421"/>
      <c r="DU597" s="1421"/>
      <c r="DV597" s="1421"/>
      <c r="DX597" s="1417" t="str">
        <f t="shared" si="17"/>
        <v xml:space="preserve"> </v>
      </c>
      <c r="DY597" s="1418"/>
      <c r="DZ597" s="1418"/>
      <c r="EA597" s="1418"/>
      <c r="EB597" s="1419"/>
      <c r="EC597" s="1417">
        <f t="shared" si="18"/>
        <v>1336</v>
      </c>
      <c r="ED597" s="1418"/>
      <c r="EE597" s="1418"/>
      <c r="EF597" s="1418"/>
      <c r="EG597" s="1419"/>
      <c r="EH597" s="1417" t="str">
        <f t="shared" si="19"/>
        <v xml:space="preserve"> </v>
      </c>
      <c r="EI597" s="1418"/>
      <c r="EJ597" s="1418"/>
      <c r="EK597" s="1418"/>
      <c r="EL597" s="1419"/>
      <c r="EM597" s="1417" t="str">
        <f t="shared" si="20"/>
        <v xml:space="preserve"> </v>
      </c>
      <c r="EN597" s="1418"/>
      <c r="EO597" s="1418"/>
      <c r="EP597" s="1418"/>
      <c r="EQ597" s="1419"/>
      <c r="ER597" s="1417" t="str">
        <f t="shared" si="21"/>
        <v xml:space="preserve"> </v>
      </c>
      <c r="ES597" s="1418"/>
      <c r="ET597" s="1418"/>
      <c r="EU597" s="1418"/>
      <c r="EV597" s="1419"/>
      <c r="EW597" s="1417" t="str">
        <f t="shared" si="22"/>
        <v xml:space="preserve"> </v>
      </c>
      <c r="EX597" s="1418"/>
      <c r="EY597" s="1418"/>
      <c r="EZ597" s="1418"/>
      <c r="FA597" s="1419"/>
    </row>
    <row r="598" spans="1:157" ht="12.95" customHeight="1">
      <c r="A598" s="22"/>
      <c r="B598" t="s">
        <v>86</v>
      </c>
      <c r="G598" s="1354"/>
      <c r="H598" s="1354"/>
      <c r="I598" s="1354"/>
      <c r="J598" s="1354"/>
      <c r="K598" s="1354"/>
      <c r="L598" s="1354"/>
      <c r="M598" s="1354"/>
      <c r="N598" s="1354"/>
      <c r="O598" s="1354"/>
      <c r="P598" s="1354"/>
      <c r="Q598" s="1354"/>
      <c r="R598" s="1354"/>
      <c r="T598" s="22"/>
      <c r="U598" t="s">
        <v>86</v>
      </c>
      <c r="Z598" s="1354"/>
      <c r="AA598" s="1354"/>
      <c r="AB598" s="1354"/>
      <c r="AC598" s="1354"/>
      <c r="AD598" s="1354"/>
      <c r="AE598" s="1354"/>
      <c r="AF598" s="1354"/>
      <c r="AG598" s="1354"/>
      <c r="AH598" s="1354"/>
      <c r="AI598" s="1354"/>
      <c r="AJ598" s="1354"/>
      <c r="AK598" s="1354"/>
      <c r="BA598" s="4" t="s">
        <v>165</v>
      </c>
      <c r="BB598" s="3"/>
      <c r="BC598" s="3"/>
      <c r="BD598" s="3"/>
      <c r="BE598" s="1417">
        <f t="shared" si="1"/>
        <v>0</v>
      </c>
      <c r="BF598" s="1419"/>
      <c r="BG598" s="1430">
        <f t="shared" si="2"/>
        <v>0</v>
      </c>
      <c r="BH598" s="1431"/>
      <c r="BI598" s="1417">
        <f t="shared" si="3"/>
        <v>1</v>
      </c>
      <c r="BJ598" s="1419"/>
      <c r="BK598" s="1430">
        <f t="shared" si="4"/>
        <v>3</v>
      </c>
      <c r="BL598" s="1431"/>
      <c r="BM598" s="3"/>
      <c r="BN598" s="1411">
        <f t="shared" si="5"/>
        <v>0</v>
      </c>
      <c r="BO598" s="1412"/>
      <c r="BP598" s="1412"/>
      <c r="BQ598" s="1412"/>
      <c r="BR598" s="1413"/>
      <c r="BS598" s="1420">
        <f t="shared" si="6"/>
        <v>3</v>
      </c>
      <c r="BT598" s="1420"/>
      <c r="BU598" s="1420"/>
      <c r="BV598" s="1420"/>
      <c r="BW598" s="1420"/>
      <c r="BX598" s="1420">
        <f t="shared" si="7"/>
        <v>0</v>
      </c>
      <c r="BY598" s="1420"/>
      <c r="BZ598" s="1420"/>
      <c r="CA598" s="1420"/>
      <c r="CB598" s="1420"/>
      <c r="CC598" s="1420">
        <f t="shared" si="8"/>
        <v>0</v>
      </c>
      <c r="CD598" s="1420"/>
      <c r="CE598" s="1420"/>
      <c r="CF598" s="1420"/>
      <c r="CG598" s="1420"/>
      <c r="CH598" s="1420">
        <f t="shared" si="9"/>
        <v>0</v>
      </c>
      <c r="CI598" s="1420"/>
      <c r="CJ598" s="1420"/>
      <c r="CK598" s="1420"/>
      <c r="CL598" s="1420"/>
      <c r="CM598" s="1420">
        <f t="shared" si="10"/>
        <v>0</v>
      </c>
      <c r="CN598" s="1420"/>
      <c r="CO598" s="1420"/>
      <c r="CP598" s="1420"/>
      <c r="CQ598" s="1420"/>
      <c r="CR598" s="6"/>
      <c r="CS598" s="1421">
        <f t="shared" si="11"/>
        <v>0</v>
      </c>
      <c r="CT598" s="1421"/>
      <c r="CU598" s="1421"/>
      <c r="CV598" s="1421"/>
      <c r="CW598" s="1421"/>
      <c r="CX598" s="1421">
        <f t="shared" si="12"/>
        <v>3</v>
      </c>
      <c r="CY598" s="1421"/>
      <c r="CZ598" s="1421"/>
      <c r="DA598" s="1421"/>
      <c r="DB598" s="1421"/>
      <c r="DC598" s="1421">
        <f t="shared" si="13"/>
        <v>0</v>
      </c>
      <c r="DD598" s="1421"/>
      <c r="DE598" s="1421"/>
      <c r="DF598" s="1421"/>
      <c r="DG598" s="1421"/>
      <c r="DH598" s="1421">
        <f t="shared" si="14"/>
        <v>0</v>
      </c>
      <c r="DI598" s="1421"/>
      <c r="DJ598" s="1421"/>
      <c r="DK598" s="1421"/>
      <c r="DL598" s="1421"/>
      <c r="DM598" s="1421">
        <f t="shared" si="15"/>
        <v>0</v>
      </c>
      <c r="DN598" s="1421"/>
      <c r="DO598" s="1421"/>
      <c r="DP598" s="1421"/>
      <c r="DQ598" s="1421"/>
      <c r="DR598" s="1421">
        <f t="shared" si="16"/>
        <v>0</v>
      </c>
      <c r="DS598" s="1421"/>
      <c r="DT598" s="1421"/>
      <c r="DU598" s="1421"/>
      <c r="DV598" s="1421"/>
      <c r="DX598" s="1417" t="str">
        <f t="shared" si="17"/>
        <v xml:space="preserve"> </v>
      </c>
      <c r="DY598" s="1418"/>
      <c r="DZ598" s="1418"/>
      <c r="EA598" s="1418"/>
      <c r="EB598" s="1419"/>
      <c r="EC598" s="1417">
        <f t="shared" si="18"/>
        <v>781</v>
      </c>
      <c r="ED598" s="1418"/>
      <c r="EE598" s="1418"/>
      <c r="EF598" s="1418"/>
      <c r="EG598" s="1419"/>
      <c r="EH598" s="1417" t="str">
        <f t="shared" si="19"/>
        <v xml:space="preserve"> </v>
      </c>
      <c r="EI598" s="1418"/>
      <c r="EJ598" s="1418"/>
      <c r="EK598" s="1418"/>
      <c r="EL598" s="1419"/>
      <c r="EM598" s="1417" t="str">
        <f t="shared" si="20"/>
        <v xml:space="preserve"> </v>
      </c>
      <c r="EN598" s="1418"/>
      <c r="EO598" s="1418"/>
      <c r="EP598" s="1418"/>
      <c r="EQ598" s="1419"/>
      <c r="ER598" s="1417" t="str">
        <f t="shared" si="21"/>
        <v xml:space="preserve"> </v>
      </c>
      <c r="ES598" s="1418"/>
      <c r="ET598" s="1418"/>
      <c r="EU598" s="1418"/>
      <c r="EV598" s="1419"/>
      <c r="EW598" s="1417" t="str">
        <f t="shared" si="22"/>
        <v xml:space="preserve"> </v>
      </c>
      <c r="EX598" s="1418"/>
      <c r="EY598" s="1418"/>
      <c r="EZ598" s="1418"/>
      <c r="FA598" s="1419"/>
    </row>
    <row r="599" spans="1:157" ht="12.95" customHeight="1">
      <c r="A599" s="22"/>
      <c r="B599" t="s">
        <v>590</v>
      </c>
      <c r="G599" s="1354"/>
      <c r="H599" s="1354"/>
      <c r="I599" s="1354"/>
      <c r="J599" s="1354"/>
      <c r="K599" s="1354"/>
      <c r="L599" s="1354"/>
      <c r="M599" s="1354"/>
      <c r="N599" s="1354"/>
      <c r="O599" s="1354"/>
      <c r="P599" s="1354"/>
      <c r="Q599" s="1354"/>
      <c r="R599" s="1354"/>
      <c r="T599" s="22"/>
      <c r="U599" t="s">
        <v>590</v>
      </c>
      <c r="Z599" s="1362"/>
      <c r="AA599" s="1362"/>
      <c r="AB599" s="1362"/>
      <c r="AC599" s="1362"/>
      <c r="AD599" s="1362"/>
      <c r="AE599" s="1362"/>
      <c r="AF599" s="1362"/>
      <c r="AG599" s="1362"/>
      <c r="AH599" s="1362"/>
      <c r="AI599" s="1362"/>
      <c r="AJ599" s="1362"/>
      <c r="AK599" s="1362"/>
      <c r="BA599" s="4" t="s">
        <v>166</v>
      </c>
      <c r="BB599" s="3"/>
      <c r="BC599" s="3"/>
      <c r="BD599" s="3"/>
      <c r="BE599" s="1417">
        <f t="shared" si="1"/>
        <v>0</v>
      </c>
      <c r="BF599" s="1419"/>
      <c r="BG599" s="1430">
        <f t="shared" si="2"/>
        <v>0</v>
      </c>
      <c r="BH599" s="1431"/>
      <c r="BI599" s="1417">
        <f t="shared" si="3"/>
        <v>0</v>
      </c>
      <c r="BJ599" s="1419"/>
      <c r="BK599" s="1430">
        <f t="shared" si="4"/>
        <v>0</v>
      </c>
      <c r="BL599" s="1431"/>
      <c r="BM599" s="3"/>
      <c r="BN599" s="1411">
        <f t="shared" si="5"/>
        <v>0</v>
      </c>
      <c r="BO599" s="1412"/>
      <c r="BP599" s="1412"/>
      <c r="BQ599" s="1412"/>
      <c r="BR599" s="1413"/>
      <c r="BS599" s="1420">
        <f t="shared" si="6"/>
        <v>0</v>
      </c>
      <c r="BT599" s="1420"/>
      <c r="BU599" s="1420"/>
      <c r="BV599" s="1420"/>
      <c r="BW599" s="1420"/>
      <c r="BX599" s="1420">
        <f t="shared" si="7"/>
        <v>0</v>
      </c>
      <c r="BY599" s="1420"/>
      <c r="BZ599" s="1420"/>
      <c r="CA599" s="1420"/>
      <c r="CB599" s="1420"/>
      <c r="CC599" s="1420">
        <f t="shared" si="8"/>
        <v>0</v>
      </c>
      <c r="CD599" s="1420"/>
      <c r="CE599" s="1420"/>
      <c r="CF599" s="1420"/>
      <c r="CG599" s="1420"/>
      <c r="CH599" s="1420">
        <f t="shared" si="9"/>
        <v>0</v>
      </c>
      <c r="CI599" s="1420"/>
      <c r="CJ599" s="1420"/>
      <c r="CK599" s="1420"/>
      <c r="CL599" s="1420"/>
      <c r="CM599" s="1420">
        <f t="shared" si="10"/>
        <v>0</v>
      </c>
      <c r="CN599" s="1420"/>
      <c r="CO599" s="1420"/>
      <c r="CP599" s="1420"/>
      <c r="CQ599" s="1420"/>
      <c r="CR599" s="6"/>
      <c r="CS599" s="1421">
        <f t="shared" si="11"/>
        <v>0</v>
      </c>
      <c r="CT599" s="1421"/>
      <c r="CU599" s="1421"/>
      <c r="CV599" s="1421"/>
      <c r="CW599" s="1421"/>
      <c r="CX599" s="1421">
        <f t="shared" si="12"/>
        <v>0</v>
      </c>
      <c r="CY599" s="1421"/>
      <c r="CZ599" s="1421"/>
      <c r="DA599" s="1421"/>
      <c r="DB599" s="1421"/>
      <c r="DC599" s="1421">
        <f t="shared" si="13"/>
        <v>0</v>
      </c>
      <c r="DD599" s="1421"/>
      <c r="DE599" s="1421"/>
      <c r="DF599" s="1421"/>
      <c r="DG599" s="1421"/>
      <c r="DH599" s="1421">
        <f t="shared" si="14"/>
        <v>0</v>
      </c>
      <c r="DI599" s="1421"/>
      <c r="DJ599" s="1421"/>
      <c r="DK599" s="1421"/>
      <c r="DL599" s="1421"/>
      <c r="DM599" s="1421">
        <f t="shared" si="15"/>
        <v>0</v>
      </c>
      <c r="DN599" s="1421"/>
      <c r="DO599" s="1421"/>
      <c r="DP599" s="1421"/>
      <c r="DQ599" s="1421"/>
      <c r="DR599" s="1421">
        <f t="shared" si="16"/>
        <v>0</v>
      </c>
      <c r="DS599" s="1421"/>
      <c r="DT599" s="1421"/>
      <c r="DU599" s="1421"/>
      <c r="DV599" s="1421"/>
      <c r="DX599" s="1417" t="str">
        <f t="shared" si="17"/>
        <v xml:space="preserve"> </v>
      </c>
      <c r="DY599" s="1418"/>
      <c r="DZ599" s="1418"/>
      <c r="EA599" s="1418"/>
      <c r="EB599" s="1419"/>
      <c r="EC599" s="1417" t="str">
        <f t="shared" si="18"/>
        <v xml:space="preserve"> </v>
      </c>
      <c r="ED599" s="1418"/>
      <c r="EE599" s="1418"/>
      <c r="EF599" s="1418"/>
      <c r="EG599" s="1419"/>
      <c r="EH599" s="1417" t="str">
        <f t="shared" si="19"/>
        <v xml:space="preserve"> </v>
      </c>
      <c r="EI599" s="1418"/>
      <c r="EJ599" s="1418"/>
      <c r="EK599" s="1418"/>
      <c r="EL599" s="1419"/>
      <c r="EM599" s="1417" t="str">
        <f t="shared" si="20"/>
        <v xml:space="preserve"> </v>
      </c>
      <c r="EN599" s="1418"/>
      <c r="EO599" s="1418"/>
      <c r="EP599" s="1418"/>
      <c r="EQ599" s="1419"/>
      <c r="ER599" s="1417" t="str">
        <f t="shared" si="21"/>
        <v xml:space="preserve"> </v>
      </c>
      <c r="ES599" s="1418"/>
      <c r="ET599" s="1418"/>
      <c r="EU599" s="1418"/>
      <c r="EV599" s="1419"/>
      <c r="EW599" s="1417" t="str">
        <f t="shared" si="22"/>
        <v xml:space="preserve"> </v>
      </c>
      <c r="EX599" s="1418"/>
      <c r="EY599" s="1418"/>
      <c r="EZ599" s="1418"/>
      <c r="FA599" s="1419"/>
    </row>
    <row r="600" spans="1:157" ht="12.95" customHeight="1">
      <c r="A600" s="22"/>
      <c r="B600" t="s">
        <v>17</v>
      </c>
      <c r="G600" s="1354"/>
      <c r="H600" s="1354"/>
      <c r="I600" s="1354"/>
      <c r="J600" s="1354"/>
      <c r="K600" s="1354"/>
      <c r="L600" s="1354"/>
      <c r="M600" s="1354"/>
      <c r="N600" s="1354"/>
      <c r="O600" s="1354"/>
      <c r="P600" s="1354"/>
      <c r="Q600" s="1354"/>
      <c r="R600" s="1354"/>
      <c r="T600" s="22"/>
      <c r="U600" t="s">
        <v>17</v>
      </c>
      <c r="Z600" s="1362"/>
      <c r="AA600" s="1362"/>
      <c r="AB600" s="1362"/>
      <c r="AC600" s="1362"/>
      <c r="AD600" s="1362"/>
      <c r="AE600" s="1362"/>
      <c r="AF600" s="1362"/>
      <c r="AG600" s="1362"/>
      <c r="AH600" s="1362"/>
      <c r="AI600" s="1362"/>
      <c r="AJ600" s="1362"/>
      <c r="AK600" s="1362"/>
      <c r="BA600" s="4" t="s">
        <v>30</v>
      </c>
      <c r="BB600" s="3"/>
      <c r="BC600" s="3"/>
      <c r="BD600" s="3"/>
      <c r="BE600" s="1417">
        <f t="shared" si="1"/>
        <v>0</v>
      </c>
      <c r="BF600" s="1419"/>
      <c r="BG600" s="1430">
        <f t="shared" si="2"/>
        <v>0</v>
      </c>
      <c r="BH600" s="1431"/>
      <c r="BI600" s="1417">
        <f t="shared" si="3"/>
        <v>0</v>
      </c>
      <c r="BJ600" s="1419"/>
      <c r="BK600" s="1430">
        <f t="shared" si="4"/>
        <v>0</v>
      </c>
      <c r="BL600" s="1431"/>
      <c r="BM600" s="3"/>
      <c r="BN600" s="1411">
        <f t="shared" si="5"/>
        <v>0</v>
      </c>
      <c r="BO600" s="1412"/>
      <c r="BP600" s="1412"/>
      <c r="BQ600" s="1412"/>
      <c r="BR600" s="1413"/>
      <c r="BS600" s="1420">
        <f t="shared" si="6"/>
        <v>0</v>
      </c>
      <c r="BT600" s="1420"/>
      <c r="BU600" s="1420"/>
      <c r="BV600" s="1420"/>
      <c r="BW600" s="1420"/>
      <c r="BX600" s="1420">
        <f t="shared" si="7"/>
        <v>21</v>
      </c>
      <c r="BY600" s="1420"/>
      <c r="BZ600" s="1420"/>
      <c r="CA600" s="1420"/>
      <c r="CB600" s="1420"/>
      <c r="CC600" s="1420">
        <f t="shared" si="8"/>
        <v>0</v>
      </c>
      <c r="CD600" s="1420"/>
      <c r="CE600" s="1420"/>
      <c r="CF600" s="1420"/>
      <c r="CG600" s="1420"/>
      <c r="CH600" s="1420">
        <f t="shared" si="9"/>
        <v>0</v>
      </c>
      <c r="CI600" s="1420"/>
      <c r="CJ600" s="1420"/>
      <c r="CK600" s="1420"/>
      <c r="CL600" s="1420"/>
      <c r="CM600" s="1420">
        <f t="shared" si="10"/>
        <v>0</v>
      </c>
      <c r="CN600" s="1420"/>
      <c r="CO600" s="1420"/>
      <c r="CP600" s="1420"/>
      <c r="CQ600" s="1420"/>
      <c r="CR600" s="6"/>
      <c r="CS600" s="1421">
        <f t="shared" si="11"/>
        <v>0</v>
      </c>
      <c r="CT600" s="1421"/>
      <c r="CU600" s="1421"/>
      <c r="CV600" s="1421"/>
      <c r="CW600" s="1421"/>
      <c r="CX600" s="1421">
        <f t="shared" si="12"/>
        <v>0</v>
      </c>
      <c r="CY600" s="1421"/>
      <c r="CZ600" s="1421"/>
      <c r="DA600" s="1421"/>
      <c r="DB600" s="1421"/>
      <c r="DC600" s="1421">
        <f t="shared" si="13"/>
        <v>0</v>
      </c>
      <c r="DD600" s="1421"/>
      <c r="DE600" s="1421"/>
      <c r="DF600" s="1421"/>
      <c r="DG600" s="1421"/>
      <c r="DH600" s="1421">
        <f t="shared" si="14"/>
        <v>0</v>
      </c>
      <c r="DI600" s="1421"/>
      <c r="DJ600" s="1421"/>
      <c r="DK600" s="1421"/>
      <c r="DL600" s="1421"/>
      <c r="DM600" s="1421">
        <f t="shared" si="15"/>
        <v>0</v>
      </c>
      <c r="DN600" s="1421"/>
      <c r="DO600" s="1421"/>
      <c r="DP600" s="1421"/>
      <c r="DQ600" s="1421"/>
      <c r="DR600" s="1421">
        <f t="shared" si="16"/>
        <v>0</v>
      </c>
      <c r="DS600" s="1421"/>
      <c r="DT600" s="1421"/>
      <c r="DU600" s="1421"/>
      <c r="DV600" s="1421"/>
      <c r="DX600" s="1417" t="str">
        <f t="shared" si="17"/>
        <v xml:space="preserve"> </v>
      </c>
      <c r="DY600" s="1418"/>
      <c r="DZ600" s="1418"/>
      <c r="EA600" s="1418"/>
      <c r="EB600" s="1419"/>
      <c r="EC600" s="1417" t="str">
        <f t="shared" si="18"/>
        <v xml:space="preserve"> </v>
      </c>
      <c r="ED600" s="1418"/>
      <c r="EE600" s="1418"/>
      <c r="EF600" s="1418"/>
      <c r="EG600" s="1419"/>
      <c r="EH600" s="1417">
        <f t="shared" si="19"/>
        <v>1946.32</v>
      </c>
      <c r="EI600" s="1418"/>
      <c r="EJ600" s="1418"/>
      <c r="EK600" s="1418"/>
      <c r="EL600" s="1419"/>
      <c r="EM600" s="1417" t="str">
        <f t="shared" si="20"/>
        <v xml:space="preserve"> </v>
      </c>
      <c r="EN600" s="1418"/>
      <c r="EO600" s="1418"/>
      <c r="EP600" s="1418"/>
      <c r="EQ600" s="1419"/>
      <c r="ER600" s="1417" t="str">
        <f t="shared" si="21"/>
        <v xml:space="preserve"> </v>
      </c>
      <c r="ES600" s="1418"/>
      <c r="ET600" s="1418"/>
      <c r="EU600" s="1418"/>
      <c r="EV600" s="1419"/>
      <c r="EW600" s="1417" t="str">
        <f t="shared" si="22"/>
        <v xml:space="preserve"> </v>
      </c>
      <c r="EX600" s="1418"/>
      <c r="EY600" s="1418"/>
      <c r="EZ600" s="1418"/>
      <c r="FA600" s="1419"/>
    </row>
    <row r="601" spans="1:157" ht="12.95" customHeight="1">
      <c r="A601" s="22"/>
      <c r="B601" t="s">
        <v>318</v>
      </c>
      <c r="G601" s="1357"/>
      <c r="H601" s="1357"/>
      <c r="I601" s="1357"/>
      <c r="J601" s="1357"/>
      <c r="K601" s="1357"/>
      <c r="L601" s="1357"/>
      <c r="O601" s="33" t="s">
        <v>208</v>
      </c>
      <c r="P601" s="1352"/>
      <c r="Q601" s="1352"/>
      <c r="R601" s="1352"/>
      <c r="T601" s="22"/>
      <c r="U601" t="s">
        <v>318</v>
      </c>
      <c r="Z601" s="1357"/>
      <c r="AA601" s="1357"/>
      <c r="AB601" s="1357"/>
      <c r="AC601" s="1357"/>
      <c r="AD601" s="1357"/>
      <c r="AE601" s="1357"/>
      <c r="AH601" s="33" t="s">
        <v>208</v>
      </c>
      <c r="AI601" s="1352"/>
      <c r="AJ601" s="1352"/>
      <c r="AK601" s="1352"/>
      <c r="AZ601" s="3"/>
      <c r="BA601" s="3"/>
      <c r="BB601" s="3"/>
      <c r="BC601" s="3"/>
      <c r="BD601" s="3"/>
      <c r="BE601" s="1417">
        <f t="shared" si="1"/>
        <v>1</v>
      </c>
      <c r="BF601" s="1419"/>
      <c r="BG601" s="1430">
        <f t="shared" si="2"/>
        <v>4</v>
      </c>
      <c r="BH601" s="1431"/>
      <c r="BI601" s="1417">
        <f t="shared" si="3"/>
        <v>0</v>
      </c>
      <c r="BJ601" s="1419"/>
      <c r="BK601" s="1430">
        <f t="shared" si="4"/>
        <v>0</v>
      </c>
      <c r="BL601" s="1431"/>
      <c r="BM601" s="3"/>
      <c r="BN601" s="1411">
        <f t="shared" si="5"/>
        <v>0</v>
      </c>
      <c r="BO601" s="1412"/>
      <c r="BP601" s="1412"/>
      <c r="BQ601" s="1412"/>
      <c r="BR601" s="1413"/>
      <c r="BS601" s="1420">
        <f t="shared" si="6"/>
        <v>0</v>
      </c>
      <c r="BT601" s="1420"/>
      <c r="BU601" s="1420"/>
      <c r="BV601" s="1420"/>
      <c r="BW601" s="1420"/>
      <c r="BX601" s="1420">
        <f t="shared" si="7"/>
        <v>4</v>
      </c>
      <c r="BY601" s="1420"/>
      <c r="BZ601" s="1420"/>
      <c r="CA601" s="1420"/>
      <c r="CB601" s="1420"/>
      <c r="CC601" s="1420">
        <f t="shared" si="8"/>
        <v>0</v>
      </c>
      <c r="CD601" s="1420"/>
      <c r="CE601" s="1420"/>
      <c r="CF601" s="1420"/>
      <c r="CG601" s="1420"/>
      <c r="CH601" s="1420">
        <f t="shared" si="9"/>
        <v>0</v>
      </c>
      <c r="CI601" s="1420"/>
      <c r="CJ601" s="1420"/>
      <c r="CK601" s="1420"/>
      <c r="CL601" s="1420"/>
      <c r="CM601" s="1420">
        <f t="shared" si="10"/>
        <v>0</v>
      </c>
      <c r="CN601" s="1420"/>
      <c r="CO601" s="1420"/>
      <c r="CP601" s="1420"/>
      <c r="CQ601" s="1420"/>
      <c r="CR601" s="6"/>
      <c r="CS601" s="1421">
        <f t="shared" si="11"/>
        <v>0</v>
      </c>
      <c r="CT601" s="1421"/>
      <c r="CU601" s="1421"/>
      <c r="CV601" s="1421"/>
      <c r="CW601" s="1421"/>
      <c r="CX601" s="1421">
        <f t="shared" si="12"/>
        <v>0</v>
      </c>
      <c r="CY601" s="1421"/>
      <c r="CZ601" s="1421"/>
      <c r="DA601" s="1421"/>
      <c r="DB601" s="1421"/>
      <c r="DC601" s="1421">
        <f t="shared" si="13"/>
        <v>0</v>
      </c>
      <c r="DD601" s="1421"/>
      <c r="DE601" s="1421"/>
      <c r="DF601" s="1421"/>
      <c r="DG601" s="1421"/>
      <c r="DH601" s="1421">
        <f t="shared" si="14"/>
        <v>0</v>
      </c>
      <c r="DI601" s="1421"/>
      <c r="DJ601" s="1421"/>
      <c r="DK601" s="1421"/>
      <c r="DL601" s="1421"/>
      <c r="DM601" s="1421">
        <f t="shared" si="15"/>
        <v>0</v>
      </c>
      <c r="DN601" s="1421"/>
      <c r="DO601" s="1421"/>
      <c r="DP601" s="1421"/>
      <c r="DQ601" s="1421"/>
      <c r="DR601" s="1421">
        <f t="shared" si="16"/>
        <v>0</v>
      </c>
      <c r="DS601" s="1421"/>
      <c r="DT601" s="1421"/>
      <c r="DU601" s="1421"/>
      <c r="DV601" s="1421"/>
      <c r="DX601" s="1417" t="str">
        <f t="shared" si="17"/>
        <v xml:space="preserve"> </v>
      </c>
      <c r="DY601" s="1418"/>
      <c r="DZ601" s="1418"/>
      <c r="EA601" s="1418"/>
      <c r="EB601" s="1419"/>
      <c r="EC601" s="1417" t="str">
        <f t="shared" si="18"/>
        <v xml:space="preserve"> </v>
      </c>
      <c r="ED601" s="1418"/>
      <c r="EE601" s="1418"/>
      <c r="EF601" s="1418"/>
      <c r="EG601" s="1419"/>
      <c r="EH601" s="1417">
        <f t="shared" si="19"/>
        <v>1613.32</v>
      </c>
      <c r="EI601" s="1418"/>
      <c r="EJ601" s="1418"/>
      <c r="EK601" s="1418"/>
      <c r="EL601" s="1419"/>
      <c r="EM601" s="1417" t="str">
        <f t="shared" si="20"/>
        <v xml:space="preserve"> </v>
      </c>
      <c r="EN601" s="1418"/>
      <c r="EO601" s="1418"/>
      <c r="EP601" s="1418"/>
      <c r="EQ601" s="1419"/>
      <c r="ER601" s="1417" t="str">
        <f t="shared" si="21"/>
        <v xml:space="preserve"> </v>
      </c>
      <c r="ES601" s="1418"/>
      <c r="ET601" s="1418"/>
      <c r="EU601" s="1418"/>
      <c r="EV601" s="1419"/>
      <c r="EW601" s="1417" t="str">
        <f t="shared" si="22"/>
        <v xml:space="preserve"> </v>
      </c>
      <c r="EX601" s="1418"/>
      <c r="EY601" s="1418"/>
      <c r="EZ601" s="1418"/>
      <c r="FA601" s="1419"/>
    </row>
    <row r="602" spans="1:157" ht="12.95" customHeight="1">
      <c r="A602" s="22"/>
      <c r="B602" t="s">
        <v>18</v>
      </c>
      <c r="H602" s="1354"/>
      <c r="I602" s="1354"/>
      <c r="J602" s="1354"/>
      <c r="K602" s="1354"/>
      <c r="L602" s="1354"/>
      <c r="M602" s="1354"/>
      <c r="N602" s="1354"/>
      <c r="O602" s="1354"/>
      <c r="P602" s="1354"/>
      <c r="Q602" s="1354"/>
      <c r="R602" s="1354"/>
      <c r="T602" s="22"/>
      <c r="U602" t="s">
        <v>18</v>
      </c>
      <c r="AA602" s="1354"/>
      <c r="AB602" s="1354"/>
      <c r="AC602" s="1354"/>
      <c r="AD602" s="1354"/>
      <c r="AE602" s="1354"/>
      <c r="AF602" s="1354"/>
      <c r="AG602" s="1354"/>
      <c r="AH602" s="1354"/>
      <c r="AI602" s="1354"/>
      <c r="AJ602" s="1354"/>
      <c r="AK602" s="1354"/>
      <c r="AZ602" s="3"/>
      <c r="BA602" s="3"/>
      <c r="BB602" s="3"/>
      <c r="BC602" s="3"/>
      <c r="BD602" s="3"/>
      <c r="BE602" s="1417">
        <f t="shared" si="1"/>
        <v>0</v>
      </c>
      <c r="BF602" s="1419"/>
      <c r="BG602" s="1430">
        <f t="shared" si="2"/>
        <v>0</v>
      </c>
      <c r="BH602" s="1431"/>
      <c r="BI602" s="1417">
        <f t="shared" si="3"/>
        <v>1</v>
      </c>
      <c r="BJ602" s="1419"/>
      <c r="BK602" s="1430">
        <f t="shared" si="4"/>
        <v>7</v>
      </c>
      <c r="BL602" s="1431"/>
      <c r="BM602" s="3"/>
      <c r="BN602" s="1411">
        <f t="shared" si="5"/>
        <v>0</v>
      </c>
      <c r="BO602" s="1412"/>
      <c r="BP602" s="1412"/>
      <c r="BQ602" s="1412"/>
      <c r="BR602" s="1413"/>
      <c r="BS602" s="1420">
        <f t="shared" si="6"/>
        <v>0</v>
      </c>
      <c r="BT602" s="1420"/>
      <c r="BU602" s="1420"/>
      <c r="BV602" s="1420"/>
      <c r="BW602" s="1420"/>
      <c r="BX602" s="1420">
        <f t="shared" si="7"/>
        <v>7</v>
      </c>
      <c r="BY602" s="1420"/>
      <c r="BZ602" s="1420"/>
      <c r="CA602" s="1420"/>
      <c r="CB602" s="1420"/>
      <c r="CC602" s="1420">
        <f t="shared" si="8"/>
        <v>0</v>
      </c>
      <c r="CD602" s="1420"/>
      <c r="CE602" s="1420"/>
      <c r="CF602" s="1420"/>
      <c r="CG602" s="1420"/>
      <c r="CH602" s="1420">
        <f t="shared" si="9"/>
        <v>0</v>
      </c>
      <c r="CI602" s="1420"/>
      <c r="CJ602" s="1420"/>
      <c r="CK602" s="1420"/>
      <c r="CL602" s="1420"/>
      <c r="CM602" s="1420">
        <f t="shared" si="10"/>
        <v>0</v>
      </c>
      <c r="CN602" s="1420"/>
      <c r="CO602" s="1420"/>
      <c r="CP602" s="1420"/>
      <c r="CQ602" s="1420"/>
      <c r="CR602" s="6"/>
      <c r="CS602" s="1421">
        <f t="shared" si="11"/>
        <v>0</v>
      </c>
      <c r="CT602" s="1421"/>
      <c r="CU602" s="1421"/>
      <c r="CV602" s="1421"/>
      <c r="CW602" s="1421"/>
      <c r="CX602" s="1421">
        <f t="shared" si="12"/>
        <v>0</v>
      </c>
      <c r="CY602" s="1421"/>
      <c r="CZ602" s="1421"/>
      <c r="DA602" s="1421"/>
      <c r="DB602" s="1421"/>
      <c r="DC602" s="1421">
        <f t="shared" si="13"/>
        <v>7</v>
      </c>
      <c r="DD602" s="1421"/>
      <c r="DE602" s="1421"/>
      <c r="DF602" s="1421"/>
      <c r="DG602" s="1421"/>
      <c r="DH602" s="1421">
        <f t="shared" si="14"/>
        <v>0</v>
      </c>
      <c r="DI602" s="1421"/>
      <c r="DJ602" s="1421"/>
      <c r="DK602" s="1421"/>
      <c r="DL602" s="1421"/>
      <c r="DM602" s="1421">
        <f t="shared" si="15"/>
        <v>0</v>
      </c>
      <c r="DN602" s="1421"/>
      <c r="DO602" s="1421"/>
      <c r="DP602" s="1421"/>
      <c r="DQ602" s="1421"/>
      <c r="DR602" s="1421">
        <f t="shared" si="16"/>
        <v>0</v>
      </c>
      <c r="DS602" s="1421"/>
      <c r="DT602" s="1421"/>
      <c r="DU602" s="1421"/>
      <c r="DV602" s="1421"/>
      <c r="DX602" s="1417" t="str">
        <f t="shared" si="17"/>
        <v xml:space="preserve"> </v>
      </c>
      <c r="DY602" s="1418"/>
      <c r="DZ602" s="1418"/>
      <c r="EA602" s="1418"/>
      <c r="EB602" s="1419"/>
      <c r="EC602" s="1417" t="str">
        <f t="shared" si="18"/>
        <v xml:space="preserve"> </v>
      </c>
      <c r="ED602" s="1418"/>
      <c r="EE602" s="1418"/>
      <c r="EF602" s="1418"/>
      <c r="EG602" s="1419"/>
      <c r="EH602" s="1417">
        <f t="shared" si="19"/>
        <v>947.32</v>
      </c>
      <c r="EI602" s="1418"/>
      <c r="EJ602" s="1418"/>
      <c r="EK602" s="1418"/>
      <c r="EL602" s="1419"/>
      <c r="EM602" s="1417" t="str">
        <f t="shared" si="20"/>
        <v xml:space="preserve"> </v>
      </c>
      <c r="EN602" s="1418"/>
      <c r="EO602" s="1418"/>
      <c r="EP602" s="1418"/>
      <c r="EQ602" s="1419"/>
      <c r="ER602" s="1417" t="str">
        <f t="shared" si="21"/>
        <v xml:space="preserve"> </v>
      </c>
      <c r="ES602" s="1418"/>
      <c r="ET602" s="1418"/>
      <c r="EU602" s="1418"/>
      <c r="EV602" s="1419"/>
      <c r="EW602" s="1417" t="str">
        <f t="shared" si="22"/>
        <v xml:space="preserve"> </v>
      </c>
      <c r="EX602" s="1418"/>
      <c r="EY602" s="1418"/>
      <c r="EZ602" s="1418"/>
      <c r="FA602" s="1419"/>
    </row>
    <row r="603" spans="1:157" ht="12.95" customHeight="1">
      <c r="A603" s="22"/>
      <c r="B603" t="s">
        <v>20</v>
      </c>
      <c r="N603" s="1355" t="s">
        <v>678</v>
      </c>
      <c r="O603" s="1355"/>
      <c r="T603" s="22"/>
      <c r="U603" t="s">
        <v>20</v>
      </c>
      <c r="AG603" s="1355" t="s">
        <v>678</v>
      </c>
      <c r="AH603" s="1355"/>
      <c r="AZ603" s="3"/>
      <c r="BA603" s="3"/>
      <c r="BB603" s="3"/>
      <c r="BC603" s="3"/>
      <c r="BD603" s="3"/>
      <c r="BE603" s="1417">
        <f t="shared" si="1"/>
        <v>0</v>
      </c>
      <c r="BF603" s="1419"/>
      <c r="BG603" s="1430">
        <f t="shared" si="2"/>
        <v>0</v>
      </c>
      <c r="BH603" s="1431"/>
      <c r="BI603" s="1417">
        <f t="shared" si="3"/>
        <v>0</v>
      </c>
      <c r="BJ603" s="1419"/>
      <c r="BK603" s="1430">
        <f t="shared" si="4"/>
        <v>0</v>
      </c>
      <c r="BL603" s="1431"/>
      <c r="BM603" s="3"/>
      <c r="BN603" s="1411">
        <f t="shared" si="5"/>
        <v>0</v>
      </c>
      <c r="BO603" s="1412"/>
      <c r="BP603" s="1412"/>
      <c r="BQ603" s="1412"/>
      <c r="BR603" s="1413"/>
      <c r="BS603" s="1420">
        <f t="shared" si="6"/>
        <v>0</v>
      </c>
      <c r="BT603" s="1420"/>
      <c r="BU603" s="1420"/>
      <c r="BV603" s="1420"/>
      <c r="BW603" s="1420"/>
      <c r="BX603" s="1420">
        <f t="shared" si="7"/>
        <v>0</v>
      </c>
      <c r="BY603" s="1420"/>
      <c r="BZ603" s="1420"/>
      <c r="CA603" s="1420"/>
      <c r="CB603" s="1420"/>
      <c r="CC603" s="1420">
        <f t="shared" si="8"/>
        <v>0</v>
      </c>
      <c r="CD603" s="1420"/>
      <c r="CE603" s="1420"/>
      <c r="CF603" s="1420"/>
      <c r="CG603" s="1420"/>
      <c r="CH603" s="1420">
        <f t="shared" si="9"/>
        <v>0</v>
      </c>
      <c r="CI603" s="1420"/>
      <c r="CJ603" s="1420"/>
      <c r="CK603" s="1420"/>
      <c r="CL603" s="1420"/>
      <c r="CM603" s="1420">
        <f t="shared" si="10"/>
        <v>0</v>
      </c>
      <c r="CN603" s="1420"/>
      <c r="CO603" s="1420"/>
      <c r="CP603" s="1420"/>
      <c r="CQ603" s="1420"/>
      <c r="CR603" s="6"/>
      <c r="CS603" s="1421">
        <f t="shared" si="11"/>
        <v>0</v>
      </c>
      <c r="CT603" s="1421"/>
      <c r="CU603" s="1421"/>
      <c r="CV603" s="1421"/>
      <c r="CW603" s="1421"/>
      <c r="CX603" s="1421">
        <f t="shared" si="12"/>
        <v>0</v>
      </c>
      <c r="CY603" s="1421"/>
      <c r="CZ603" s="1421"/>
      <c r="DA603" s="1421"/>
      <c r="DB603" s="1421"/>
      <c r="DC603" s="1421">
        <f t="shared" si="13"/>
        <v>0</v>
      </c>
      <c r="DD603" s="1421"/>
      <c r="DE603" s="1421"/>
      <c r="DF603" s="1421"/>
      <c r="DG603" s="1421"/>
      <c r="DH603" s="1421">
        <f t="shared" si="14"/>
        <v>0</v>
      </c>
      <c r="DI603" s="1421"/>
      <c r="DJ603" s="1421"/>
      <c r="DK603" s="1421"/>
      <c r="DL603" s="1421"/>
      <c r="DM603" s="1421">
        <f t="shared" si="15"/>
        <v>0</v>
      </c>
      <c r="DN603" s="1421"/>
      <c r="DO603" s="1421"/>
      <c r="DP603" s="1421"/>
      <c r="DQ603" s="1421"/>
      <c r="DR603" s="1421">
        <f t="shared" si="16"/>
        <v>0</v>
      </c>
      <c r="DS603" s="1421"/>
      <c r="DT603" s="1421"/>
      <c r="DU603" s="1421"/>
      <c r="DV603" s="1421"/>
      <c r="DX603" s="1417" t="str">
        <f t="shared" si="17"/>
        <v xml:space="preserve"> </v>
      </c>
      <c r="DY603" s="1418"/>
      <c r="DZ603" s="1418"/>
      <c r="EA603" s="1418"/>
      <c r="EB603" s="1419"/>
      <c r="EC603" s="1417" t="str">
        <f t="shared" si="18"/>
        <v xml:space="preserve"> </v>
      </c>
      <c r="ED603" s="1418"/>
      <c r="EE603" s="1418"/>
      <c r="EF603" s="1418"/>
      <c r="EG603" s="1419"/>
      <c r="EH603" s="1417" t="str">
        <f t="shared" si="19"/>
        <v xml:space="preserve"> </v>
      </c>
      <c r="EI603" s="1418"/>
      <c r="EJ603" s="1418"/>
      <c r="EK603" s="1418"/>
      <c r="EL603" s="1419"/>
      <c r="EM603" s="1417" t="str">
        <f t="shared" si="20"/>
        <v xml:space="preserve"> </v>
      </c>
      <c r="EN603" s="1418"/>
      <c r="EO603" s="1418"/>
      <c r="EP603" s="1418"/>
      <c r="EQ603" s="1419"/>
      <c r="ER603" s="1417" t="str">
        <f t="shared" si="21"/>
        <v xml:space="preserve"> </v>
      </c>
      <c r="ES603" s="1418"/>
      <c r="ET603" s="1418"/>
      <c r="EU603" s="1418"/>
      <c r="EV603" s="1419"/>
      <c r="EW603" s="1417" t="str">
        <f t="shared" si="22"/>
        <v xml:space="preserve"> </v>
      </c>
      <c r="EX603" s="1418"/>
      <c r="EY603" s="1418"/>
      <c r="EZ603" s="1418"/>
      <c r="FA603" s="1419"/>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7">
        <f t="shared" si="1"/>
        <v>0</v>
      </c>
      <c r="BF604" s="1419"/>
      <c r="BG604" s="1430">
        <f t="shared" si="2"/>
        <v>0</v>
      </c>
      <c r="BH604" s="1431"/>
      <c r="BI604" s="1417">
        <f t="shared" si="3"/>
        <v>0</v>
      </c>
      <c r="BJ604" s="1419"/>
      <c r="BK604" s="1430">
        <f t="shared" si="4"/>
        <v>0</v>
      </c>
      <c r="BL604" s="1431"/>
      <c r="BM604" s="3"/>
      <c r="BN604" s="1411">
        <f t="shared" si="5"/>
        <v>0</v>
      </c>
      <c r="BO604" s="1412"/>
      <c r="BP604" s="1412"/>
      <c r="BQ604" s="1412"/>
      <c r="BR604" s="1413"/>
      <c r="BS604" s="1420">
        <f t="shared" si="6"/>
        <v>0</v>
      </c>
      <c r="BT604" s="1420"/>
      <c r="BU604" s="1420"/>
      <c r="BV604" s="1420"/>
      <c r="BW604" s="1420"/>
      <c r="BX604" s="1420">
        <f t="shared" si="7"/>
        <v>0</v>
      </c>
      <c r="BY604" s="1420"/>
      <c r="BZ604" s="1420"/>
      <c r="CA604" s="1420"/>
      <c r="CB604" s="1420"/>
      <c r="CC604" s="1420">
        <f t="shared" si="8"/>
        <v>6</v>
      </c>
      <c r="CD604" s="1420"/>
      <c r="CE604" s="1420"/>
      <c r="CF604" s="1420"/>
      <c r="CG604" s="1420"/>
      <c r="CH604" s="1420">
        <f t="shared" si="9"/>
        <v>0</v>
      </c>
      <c r="CI604" s="1420"/>
      <c r="CJ604" s="1420"/>
      <c r="CK604" s="1420"/>
      <c r="CL604" s="1420"/>
      <c r="CM604" s="1420">
        <f t="shared" si="10"/>
        <v>0</v>
      </c>
      <c r="CN604" s="1420"/>
      <c r="CO604" s="1420"/>
      <c r="CP604" s="1420"/>
      <c r="CQ604" s="1420"/>
      <c r="CR604" s="6"/>
      <c r="CS604" s="1421">
        <f t="shared" si="11"/>
        <v>0</v>
      </c>
      <c r="CT604" s="1421"/>
      <c r="CU604" s="1421"/>
      <c r="CV604" s="1421"/>
      <c r="CW604" s="1421"/>
      <c r="CX604" s="1421">
        <f t="shared" si="12"/>
        <v>0</v>
      </c>
      <c r="CY604" s="1421"/>
      <c r="CZ604" s="1421"/>
      <c r="DA604" s="1421"/>
      <c r="DB604" s="1421"/>
      <c r="DC604" s="1421">
        <f t="shared" si="13"/>
        <v>0</v>
      </c>
      <c r="DD604" s="1421"/>
      <c r="DE604" s="1421"/>
      <c r="DF604" s="1421"/>
      <c r="DG604" s="1421"/>
      <c r="DH604" s="1421">
        <f t="shared" si="14"/>
        <v>0</v>
      </c>
      <c r="DI604" s="1421"/>
      <c r="DJ604" s="1421"/>
      <c r="DK604" s="1421"/>
      <c r="DL604" s="1421"/>
      <c r="DM604" s="1421">
        <f t="shared" si="15"/>
        <v>0</v>
      </c>
      <c r="DN604" s="1421"/>
      <c r="DO604" s="1421"/>
      <c r="DP604" s="1421"/>
      <c r="DQ604" s="1421"/>
      <c r="DR604" s="1421">
        <f t="shared" si="16"/>
        <v>0</v>
      </c>
      <c r="DS604" s="1421"/>
      <c r="DT604" s="1421"/>
      <c r="DU604" s="1421"/>
      <c r="DV604" s="1421"/>
      <c r="DX604" s="1417" t="str">
        <f t="shared" si="17"/>
        <v xml:space="preserve"> </v>
      </c>
      <c r="DY604" s="1418"/>
      <c r="DZ604" s="1418"/>
      <c r="EA604" s="1418"/>
      <c r="EB604" s="1419"/>
      <c r="EC604" s="1417" t="str">
        <f t="shared" si="18"/>
        <v xml:space="preserve"> </v>
      </c>
      <c r="ED604" s="1418"/>
      <c r="EE604" s="1418"/>
      <c r="EF604" s="1418"/>
      <c r="EG604" s="1419"/>
      <c r="EH604" s="1417" t="str">
        <f t="shared" si="19"/>
        <v xml:space="preserve"> </v>
      </c>
      <c r="EI604" s="1418"/>
      <c r="EJ604" s="1418"/>
      <c r="EK604" s="1418"/>
      <c r="EL604" s="1419"/>
      <c r="EM604" s="1417">
        <f t="shared" si="20"/>
        <v>2219</v>
      </c>
      <c r="EN604" s="1418"/>
      <c r="EO604" s="1418"/>
      <c r="EP604" s="1418"/>
      <c r="EQ604" s="1419"/>
      <c r="ER604" s="1417" t="str">
        <f t="shared" si="21"/>
        <v xml:space="preserve"> </v>
      </c>
      <c r="ES604" s="1418"/>
      <c r="ET604" s="1418"/>
      <c r="EU604" s="1418"/>
      <c r="EV604" s="1419"/>
      <c r="EW604" s="1417" t="str">
        <f t="shared" si="22"/>
        <v xml:space="preserve"> </v>
      </c>
      <c r="EX604" s="1418"/>
      <c r="EY604" s="1418"/>
      <c r="EZ604" s="1418"/>
      <c r="FA604" s="1419"/>
    </row>
    <row r="605" spans="1:157" s="4" customFormat="1" ht="12.95" customHeight="1">
      <c r="A605" s="55" t="s">
        <v>364</v>
      </c>
      <c r="B605" t="s">
        <v>473</v>
      </c>
      <c r="C605"/>
      <c r="D605"/>
      <c r="E605"/>
      <c r="F605"/>
      <c r="G605" s="1353">
        <f>C560</f>
        <v>0</v>
      </c>
      <c r="H605" s="1353"/>
      <c r="I605" s="1353"/>
      <c r="J605" s="1353"/>
      <c r="K605" s="1353"/>
      <c r="L605" s="1353"/>
      <c r="M605" s="1353"/>
      <c r="N605" s="1353"/>
      <c r="O605" s="1353"/>
      <c r="P605" s="1353"/>
      <c r="Q605" s="1353"/>
      <c r="R605" s="1353"/>
      <c r="S605"/>
      <c r="T605" s="55" t="s">
        <v>365</v>
      </c>
      <c r="U605" t="s">
        <v>473</v>
      </c>
      <c r="V605"/>
      <c r="W605"/>
      <c r="X605"/>
      <c r="Y605"/>
      <c r="Z605" s="1353">
        <f>C561</f>
        <v>0</v>
      </c>
      <c r="AA605" s="1353"/>
      <c r="AB605" s="1353"/>
      <c r="AC605" s="1353"/>
      <c r="AD605" s="1353"/>
      <c r="AE605" s="1353"/>
      <c r="AF605" s="1353"/>
      <c r="AG605" s="1353"/>
      <c r="AH605" s="1353"/>
      <c r="AI605" s="1353"/>
      <c r="AJ605" s="1353"/>
      <c r="AK605" s="1353"/>
      <c r="AL605"/>
      <c r="AM605"/>
      <c r="AN605"/>
      <c r="AO605"/>
      <c r="AP605"/>
      <c r="AQ605"/>
      <c r="AR605"/>
      <c r="AS605"/>
      <c r="AT605"/>
      <c r="AU605"/>
      <c r="AV605"/>
      <c r="AW605"/>
      <c r="AX605"/>
      <c r="AY605"/>
      <c r="AZ605" s="3"/>
      <c r="BA605" s="3"/>
      <c r="BB605" s="3"/>
      <c r="BC605" s="3"/>
      <c r="BD605" s="3"/>
      <c r="BE605" s="1417">
        <f t="shared" si="1"/>
        <v>1</v>
      </c>
      <c r="BF605" s="1419"/>
      <c r="BG605" s="1430">
        <f t="shared" si="2"/>
        <v>2</v>
      </c>
      <c r="BH605" s="1431"/>
      <c r="BI605" s="1417">
        <f t="shared" si="3"/>
        <v>0</v>
      </c>
      <c r="BJ605" s="1419"/>
      <c r="BK605" s="1430">
        <f t="shared" si="4"/>
        <v>0</v>
      </c>
      <c r="BL605" s="1431"/>
      <c r="BM605" s="3"/>
      <c r="BN605" s="1411">
        <f t="shared" si="5"/>
        <v>0</v>
      </c>
      <c r="BO605" s="1412"/>
      <c r="BP605" s="1412"/>
      <c r="BQ605" s="1412"/>
      <c r="BR605" s="1413"/>
      <c r="BS605" s="1420">
        <f t="shared" si="6"/>
        <v>0</v>
      </c>
      <c r="BT605" s="1420"/>
      <c r="BU605" s="1420"/>
      <c r="BV605" s="1420"/>
      <c r="BW605" s="1420"/>
      <c r="BX605" s="1420">
        <f t="shared" si="7"/>
        <v>0</v>
      </c>
      <c r="BY605" s="1420"/>
      <c r="BZ605" s="1420"/>
      <c r="CA605" s="1420"/>
      <c r="CB605" s="1420"/>
      <c r="CC605" s="1420">
        <f t="shared" si="8"/>
        <v>2</v>
      </c>
      <c r="CD605" s="1420"/>
      <c r="CE605" s="1420"/>
      <c r="CF605" s="1420"/>
      <c r="CG605" s="1420"/>
      <c r="CH605" s="1420">
        <f t="shared" si="9"/>
        <v>0</v>
      </c>
      <c r="CI605" s="1420"/>
      <c r="CJ605" s="1420"/>
      <c r="CK605" s="1420"/>
      <c r="CL605" s="1420"/>
      <c r="CM605" s="1420">
        <f t="shared" si="10"/>
        <v>0</v>
      </c>
      <c r="CN605" s="1420"/>
      <c r="CO605" s="1420"/>
      <c r="CP605" s="1420"/>
      <c r="CQ605" s="1420"/>
      <c r="CR605" s="6"/>
      <c r="CS605" s="1421">
        <f t="shared" si="11"/>
        <v>0</v>
      </c>
      <c r="CT605" s="1421"/>
      <c r="CU605" s="1421"/>
      <c r="CV605" s="1421"/>
      <c r="CW605" s="1421"/>
      <c r="CX605" s="1421">
        <f t="shared" si="12"/>
        <v>0</v>
      </c>
      <c r="CY605" s="1421"/>
      <c r="CZ605" s="1421"/>
      <c r="DA605" s="1421"/>
      <c r="DB605" s="1421"/>
      <c r="DC605" s="1421">
        <f t="shared" si="13"/>
        <v>0</v>
      </c>
      <c r="DD605" s="1421"/>
      <c r="DE605" s="1421"/>
      <c r="DF605" s="1421"/>
      <c r="DG605" s="1421"/>
      <c r="DH605" s="1421">
        <f t="shared" si="14"/>
        <v>0</v>
      </c>
      <c r="DI605" s="1421"/>
      <c r="DJ605" s="1421"/>
      <c r="DK605" s="1421"/>
      <c r="DL605" s="1421"/>
      <c r="DM605" s="1421">
        <f t="shared" si="15"/>
        <v>0</v>
      </c>
      <c r="DN605" s="1421"/>
      <c r="DO605" s="1421"/>
      <c r="DP605" s="1421"/>
      <c r="DQ605" s="1421"/>
      <c r="DR605" s="1421">
        <f t="shared" si="16"/>
        <v>0</v>
      </c>
      <c r="DS605" s="1421"/>
      <c r="DT605" s="1421"/>
      <c r="DU605" s="1421"/>
      <c r="DV605" s="1421"/>
      <c r="DX605" s="1417" t="str">
        <f t="shared" si="17"/>
        <v xml:space="preserve"> </v>
      </c>
      <c r="DY605" s="1418"/>
      <c r="DZ605" s="1418"/>
      <c r="EA605" s="1418"/>
      <c r="EB605" s="1419"/>
      <c r="EC605" s="1417" t="str">
        <f t="shared" si="18"/>
        <v xml:space="preserve"> </v>
      </c>
      <c r="ED605" s="1418"/>
      <c r="EE605" s="1418"/>
      <c r="EF605" s="1418"/>
      <c r="EG605" s="1419"/>
      <c r="EH605" s="1417" t="str">
        <f t="shared" si="19"/>
        <v xml:space="preserve"> </v>
      </c>
      <c r="EI605" s="1418"/>
      <c r="EJ605" s="1418"/>
      <c r="EK605" s="1418"/>
      <c r="EL605" s="1419"/>
      <c r="EM605" s="1417">
        <f t="shared" si="20"/>
        <v>1835</v>
      </c>
      <c r="EN605" s="1418"/>
      <c r="EO605" s="1418"/>
      <c r="EP605" s="1418"/>
      <c r="EQ605" s="1419"/>
      <c r="ER605" s="1417" t="str">
        <f t="shared" si="21"/>
        <v xml:space="preserve"> </v>
      </c>
      <c r="ES605" s="1418"/>
      <c r="ET605" s="1418"/>
      <c r="EU605" s="1418"/>
      <c r="EV605" s="1419"/>
      <c r="EW605" s="1417" t="str">
        <f t="shared" si="22"/>
        <v xml:space="preserve"> </v>
      </c>
      <c r="EX605" s="1418"/>
      <c r="EY605" s="1418"/>
      <c r="EZ605" s="1418"/>
      <c r="FA605" s="1419"/>
    </row>
    <row r="606" spans="1:157" s="4" customFormat="1" ht="12.95" customHeight="1">
      <c r="A606"/>
      <c r="B606" t="s">
        <v>86</v>
      </c>
      <c r="C606"/>
      <c r="D606"/>
      <c r="E606"/>
      <c r="F606"/>
      <c r="G606" s="1354"/>
      <c r="H606" s="1354"/>
      <c r="I606" s="1354"/>
      <c r="J606" s="1354"/>
      <c r="K606" s="1354"/>
      <c r="L606" s="1354"/>
      <c r="M606" s="1354"/>
      <c r="N606" s="1354"/>
      <c r="O606" s="1354"/>
      <c r="P606" s="1354"/>
      <c r="Q606" s="1354"/>
      <c r="R606" s="1354"/>
      <c r="S606"/>
      <c r="T606"/>
      <c r="U606" t="s">
        <v>86</v>
      </c>
      <c r="V606"/>
      <c r="W606"/>
      <c r="X606"/>
      <c r="Y606"/>
      <c r="Z606" s="1354"/>
      <c r="AA606" s="1354"/>
      <c r="AB606" s="1354"/>
      <c r="AC606" s="1354"/>
      <c r="AD606" s="1354"/>
      <c r="AE606" s="1354"/>
      <c r="AF606" s="1354"/>
      <c r="AG606" s="1354"/>
      <c r="AH606" s="1354"/>
      <c r="AI606" s="1354"/>
      <c r="AJ606" s="1354"/>
      <c r="AK606" s="1354"/>
      <c r="AL606"/>
      <c r="AM606"/>
      <c r="AN606"/>
      <c r="AO606"/>
      <c r="AP606"/>
      <c r="AQ606"/>
      <c r="AR606"/>
      <c r="AS606"/>
      <c r="AT606"/>
      <c r="AU606"/>
      <c r="AV606"/>
      <c r="AW606"/>
      <c r="AX606"/>
      <c r="AY606"/>
      <c r="AZ606" s="3"/>
      <c r="BA606" s="3"/>
      <c r="BB606" s="3"/>
      <c r="BC606" s="3"/>
      <c r="BD606" s="3"/>
      <c r="BE606" s="1417">
        <f t="shared" si="1"/>
        <v>0</v>
      </c>
      <c r="BF606" s="1419"/>
      <c r="BG606" s="1430">
        <f t="shared" si="2"/>
        <v>0</v>
      </c>
      <c r="BH606" s="1431"/>
      <c r="BI606" s="1417">
        <f t="shared" si="3"/>
        <v>1</v>
      </c>
      <c r="BJ606" s="1419"/>
      <c r="BK606" s="1430">
        <f t="shared" si="4"/>
        <v>3</v>
      </c>
      <c r="BL606" s="1431"/>
      <c r="BM606" s="3"/>
      <c r="BN606" s="1411">
        <f t="shared" si="5"/>
        <v>0</v>
      </c>
      <c r="BO606" s="1412"/>
      <c r="BP606" s="1412"/>
      <c r="BQ606" s="1412"/>
      <c r="BR606" s="1413"/>
      <c r="BS606" s="1420">
        <f t="shared" si="6"/>
        <v>0</v>
      </c>
      <c r="BT606" s="1420"/>
      <c r="BU606" s="1420"/>
      <c r="BV606" s="1420"/>
      <c r="BW606" s="1420"/>
      <c r="BX606" s="1420">
        <f t="shared" si="7"/>
        <v>0</v>
      </c>
      <c r="BY606" s="1420"/>
      <c r="BZ606" s="1420"/>
      <c r="CA606" s="1420"/>
      <c r="CB606" s="1420"/>
      <c r="CC606" s="1420">
        <f t="shared" si="8"/>
        <v>3</v>
      </c>
      <c r="CD606" s="1420"/>
      <c r="CE606" s="1420"/>
      <c r="CF606" s="1420"/>
      <c r="CG606" s="1420"/>
      <c r="CH606" s="1420">
        <f t="shared" si="9"/>
        <v>0</v>
      </c>
      <c r="CI606" s="1420"/>
      <c r="CJ606" s="1420"/>
      <c r="CK606" s="1420"/>
      <c r="CL606" s="1420"/>
      <c r="CM606" s="1420">
        <f t="shared" si="10"/>
        <v>0</v>
      </c>
      <c r="CN606" s="1420"/>
      <c r="CO606" s="1420"/>
      <c r="CP606" s="1420"/>
      <c r="CQ606" s="1420"/>
      <c r="CR606" s="6"/>
      <c r="CS606" s="1421">
        <f t="shared" si="11"/>
        <v>0</v>
      </c>
      <c r="CT606" s="1421"/>
      <c r="CU606" s="1421"/>
      <c r="CV606" s="1421"/>
      <c r="CW606" s="1421"/>
      <c r="CX606" s="1421">
        <f t="shared" si="12"/>
        <v>0</v>
      </c>
      <c r="CY606" s="1421"/>
      <c r="CZ606" s="1421"/>
      <c r="DA606" s="1421"/>
      <c r="DB606" s="1421"/>
      <c r="DC606" s="1421">
        <f t="shared" si="13"/>
        <v>0</v>
      </c>
      <c r="DD606" s="1421"/>
      <c r="DE606" s="1421"/>
      <c r="DF606" s="1421"/>
      <c r="DG606" s="1421"/>
      <c r="DH606" s="1421">
        <f t="shared" si="14"/>
        <v>3</v>
      </c>
      <c r="DI606" s="1421"/>
      <c r="DJ606" s="1421"/>
      <c r="DK606" s="1421"/>
      <c r="DL606" s="1421"/>
      <c r="DM606" s="1421">
        <f t="shared" si="15"/>
        <v>0</v>
      </c>
      <c r="DN606" s="1421"/>
      <c r="DO606" s="1421"/>
      <c r="DP606" s="1421"/>
      <c r="DQ606" s="1421"/>
      <c r="DR606" s="1421">
        <f t="shared" si="16"/>
        <v>0</v>
      </c>
      <c r="DS606" s="1421"/>
      <c r="DT606" s="1421"/>
      <c r="DU606" s="1421"/>
      <c r="DV606" s="1421"/>
      <c r="DX606" s="1417" t="str">
        <f t="shared" si="17"/>
        <v xml:space="preserve"> </v>
      </c>
      <c r="DY606" s="1418"/>
      <c r="DZ606" s="1418"/>
      <c r="EA606" s="1418"/>
      <c r="EB606" s="1419"/>
      <c r="EC606" s="1417" t="str">
        <f t="shared" si="18"/>
        <v xml:space="preserve"> </v>
      </c>
      <c r="ED606" s="1418"/>
      <c r="EE606" s="1418"/>
      <c r="EF606" s="1418"/>
      <c r="EG606" s="1419"/>
      <c r="EH606" s="1417" t="str">
        <f t="shared" si="19"/>
        <v xml:space="preserve"> </v>
      </c>
      <c r="EI606" s="1418"/>
      <c r="EJ606" s="1418"/>
      <c r="EK606" s="1418"/>
      <c r="EL606" s="1419"/>
      <c r="EM606" s="1417">
        <f t="shared" si="20"/>
        <v>1065</v>
      </c>
      <c r="EN606" s="1418"/>
      <c r="EO606" s="1418"/>
      <c r="EP606" s="1418"/>
      <c r="EQ606" s="1419"/>
      <c r="ER606" s="1417" t="str">
        <f t="shared" si="21"/>
        <v xml:space="preserve"> </v>
      </c>
      <c r="ES606" s="1418"/>
      <c r="ET606" s="1418"/>
      <c r="EU606" s="1418"/>
      <c r="EV606" s="1419"/>
      <c r="EW606" s="1417" t="str">
        <f t="shared" si="22"/>
        <v xml:space="preserve"> </v>
      </c>
      <c r="EX606" s="1418"/>
      <c r="EY606" s="1418"/>
      <c r="EZ606" s="1418"/>
      <c r="FA606" s="1419"/>
    </row>
    <row r="607" spans="1:157" ht="12.95" customHeight="1">
      <c r="B607" t="s">
        <v>590</v>
      </c>
      <c r="G607" s="1354"/>
      <c r="H607" s="1354"/>
      <c r="I607" s="1354"/>
      <c r="J607" s="1354"/>
      <c r="K607" s="1354"/>
      <c r="L607" s="1354"/>
      <c r="M607" s="1354"/>
      <c r="N607" s="1354"/>
      <c r="O607" s="1354"/>
      <c r="P607" s="1354"/>
      <c r="Q607" s="1354"/>
      <c r="R607" s="1354"/>
      <c r="U607" t="s">
        <v>590</v>
      </c>
      <c r="Z607" s="1362"/>
      <c r="AA607" s="1362"/>
      <c r="AB607" s="1362"/>
      <c r="AC607" s="1362"/>
      <c r="AD607" s="1362"/>
      <c r="AE607" s="1362"/>
      <c r="AF607" s="1362"/>
      <c r="AG607" s="1362"/>
      <c r="AH607" s="1362"/>
      <c r="AI607" s="1362"/>
      <c r="AJ607" s="1362"/>
      <c r="AK607" s="1362"/>
      <c r="AZ607" s="3"/>
      <c r="BA607" s="3"/>
      <c r="BB607" s="3"/>
      <c r="BC607" s="3"/>
      <c r="BD607" s="3"/>
      <c r="BE607" s="1417">
        <f t="shared" si="1"/>
        <v>0</v>
      </c>
      <c r="BF607" s="1419"/>
      <c r="BG607" s="1430">
        <f t="shared" si="2"/>
        <v>0</v>
      </c>
      <c r="BH607" s="1431"/>
      <c r="BI607" s="1417">
        <f t="shared" si="3"/>
        <v>0</v>
      </c>
      <c r="BJ607" s="1419"/>
      <c r="BK607" s="1430">
        <f t="shared" si="4"/>
        <v>0</v>
      </c>
      <c r="BL607" s="1431"/>
      <c r="BM607" s="3"/>
      <c r="BN607" s="1411">
        <f t="shared" si="5"/>
        <v>0</v>
      </c>
      <c r="BO607" s="1412"/>
      <c r="BP607" s="1412"/>
      <c r="BQ607" s="1412"/>
      <c r="BR607" s="1413"/>
      <c r="BS607" s="1420">
        <f t="shared" si="6"/>
        <v>0</v>
      </c>
      <c r="BT607" s="1420"/>
      <c r="BU607" s="1420"/>
      <c r="BV607" s="1420"/>
      <c r="BW607" s="1420"/>
      <c r="BX607" s="1420">
        <f t="shared" si="7"/>
        <v>0</v>
      </c>
      <c r="BY607" s="1420"/>
      <c r="BZ607" s="1420"/>
      <c r="CA607" s="1420"/>
      <c r="CB607" s="1420"/>
      <c r="CC607" s="1420">
        <f t="shared" si="8"/>
        <v>0</v>
      </c>
      <c r="CD607" s="1420"/>
      <c r="CE607" s="1420"/>
      <c r="CF607" s="1420"/>
      <c r="CG607" s="1420"/>
      <c r="CH607" s="1420">
        <f t="shared" si="9"/>
        <v>0</v>
      </c>
      <c r="CI607" s="1420"/>
      <c r="CJ607" s="1420"/>
      <c r="CK607" s="1420"/>
      <c r="CL607" s="1420"/>
      <c r="CM607" s="1420">
        <f t="shared" si="10"/>
        <v>0</v>
      </c>
      <c r="CN607" s="1420"/>
      <c r="CO607" s="1420"/>
      <c r="CP607" s="1420"/>
      <c r="CQ607" s="1420"/>
      <c r="CR607" s="6"/>
      <c r="CS607" s="1421">
        <f t="shared" si="11"/>
        <v>0</v>
      </c>
      <c r="CT607" s="1421"/>
      <c r="CU607" s="1421"/>
      <c r="CV607" s="1421"/>
      <c r="CW607" s="1421"/>
      <c r="CX607" s="1421">
        <f t="shared" si="12"/>
        <v>0</v>
      </c>
      <c r="CY607" s="1421"/>
      <c r="CZ607" s="1421"/>
      <c r="DA607" s="1421"/>
      <c r="DB607" s="1421"/>
      <c r="DC607" s="1421">
        <f t="shared" si="13"/>
        <v>0</v>
      </c>
      <c r="DD607" s="1421"/>
      <c r="DE607" s="1421"/>
      <c r="DF607" s="1421"/>
      <c r="DG607" s="1421"/>
      <c r="DH607" s="1421">
        <f t="shared" si="14"/>
        <v>0</v>
      </c>
      <c r="DI607" s="1421"/>
      <c r="DJ607" s="1421"/>
      <c r="DK607" s="1421"/>
      <c r="DL607" s="1421"/>
      <c r="DM607" s="1421">
        <f t="shared" si="15"/>
        <v>0</v>
      </c>
      <c r="DN607" s="1421"/>
      <c r="DO607" s="1421"/>
      <c r="DP607" s="1421"/>
      <c r="DQ607" s="1421"/>
      <c r="DR607" s="1421">
        <f t="shared" si="16"/>
        <v>0</v>
      </c>
      <c r="DS607" s="1421"/>
      <c r="DT607" s="1421"/>
      <c r="DU607" s="1421"/>
      <c r="DV607" s="1421"/>
      <c r="DX607" s="1417" t="str">
        <f t="shared" si="17"/>
        <v xml:space="preserve"> </v>
      </c>
      <c r="DY607" s="1418"/>
      <c r="DZ607" s="1418"/>
      <c r="EA607" s="1418"/>
      <c r="EB607" s="1419"/>
      <c r="EC607" s="1417" t="str">
        <f t="shared" si="18"/>
        <v xml:space="preserve"> </v>
      </c>
      <c r="ED607" s="1418"/>
      <c r="EE607" s="1418"/>
      <c r="EF607" s="1418"/>
      <c r="EG607" s="1419"/>
      <c r="EH607" s="1417" t="str">
        <f t="shared" si="19"/>
        <v xml:space="preserve"> </v>
      </c>
      <c r="EI607" s="1418"/>
      <c r="EJ607" s="1418"/>
      <c r="EK607" s="1418"/>
      <c r="EL607" s="1419"/>
      <c r="EM607" s="1417" t="str">
        <f t="shared" si="20"/>
        <v xml:space="preserve"> </v>
      </c>
      <c r="EN607" s="1418"/>
      <c r="EO607" s="1418"/>
      <c r="EP607" s="1418"/>
      <c r="EQ607" s="1419"/>
      <c r="ER607" s="1417" t="str">
        <f t="shared" si="21"/>
        <v xml:space="preserve"> </v>
      </c>
      <c r="ES607" s="1418"/>
      <c r="ET607" s="1418"/>
      <c r="EU607" s="1418"/>
      <c r="EV607" s="1419"/>
      <c r="EW607" s="1417" t="str">
        <f t="shared" si="22"/>
        <v xml:space="preserve"> </v>
      </c>
      <c r="EX607" s="1418"/>
      <c r="EY607" s="1418"/>
      <c r="EZ607" s="1418"/>
      <c r="FA607" s="1419"/>
    </row>
    <row r="608" spans="1:157" ht="12.95" customHeight="1">
      <c r="B608" t="s">
        <v>17</v>
      </c>
      <c r="G608" s="1354"/>
      <c r="H608" s="1354"/>
      <c r="I608" s="1354"/>
      <c r="J608" s="1354"/>
      <c r="K608" s="1354"/>
      <c r="L608" s="1354"/>
      <c r="M608" s="1354"/>
      <c r="N608" s="1354"/>
      <c r="O608" s="1354"/>
      <c r="P608" s="1354"/>
      <c r="Q608" s="1354"/>
      <c r="R608" s="1354"/>
      <c r="U608" t="s">
        <v>17</v>
      </c>
      <c r="Z608" s="1362"/>
      <c r="AA608" s="1362"/>
      <c r="AB608" s="1362"/>
      <c r="AC608" s="1362"/>
      <c r="AD608" s="1362"/>
      <c r="AE608" s="1362"/>
      <c r="AF608" s="1362"/>
      <c r="AG608" s="1362"/>
      <c r="AH608" s="1362"/>
      <c r="AI608" s="1362"/>
      <c r="AJ608" s="1362"/>
      <c r="AK608" s="1362"/>
      <c r="AZ608" s="3"/>
      <c r="BA608" s="3"/>
      <c r="BB608" s="3"/>
      <c r="BC608" s="3"/>
      <c r="BD608" s="3"/>
      <c r="BE608" s="1417">
        <f t="shared" si="1"/>
        <v>0</v>
      </c>
      <c r="BF608" s="1419"/>
      <c r="BG608" s="1430">
        <f t="shared" si="2"/>
        <v>0</v>
      </c>
      <c r="BH608" s="1431"/>
      <c r="BI608" s="1417">
        <f t="shared" si="3"/>
        <v>0</v>
      </c>
      <c r="BJ608" s="1419"/>
      <c r="BK608" s="1430">
        <f t="shared" si="4"/>
        <v>0</v>
      </c>
      <c r="BL608" s="1431"/>
      <c r="BM608" s="3"/>
      <c r="BN608" s="1411">
        <f t="shared" si="5"/>
        <v>0</v>
      </c>
      <c r="BO608" s="1412"/>
      <c r="BP608" s="1412"/>
      <c r="BQ608" s="1412"/>
      <c r="BR608" s="1413"/>
      <c r="BS608" s="1420">
        <f t="shared" si="6"/>
        <v>0</v>
      </c>
      <c r="BT608" s="1420"/>
      <c r="BU608" s="1420"/>
      <c r="BV608" s="1420"/>
      <c r="BW608" s="1420"/>
      <c r="BX608" s="1420">
        <f t="shared" si="7"/>
        <v>0</v>
      </c>
      <c r="BY608" s="1420"/>
      <c r="BZ608" s="1420"/>
      <c r="CA608" s="1420"/>
      <c r="CB608" s="1420"/>
      <c r="CC608" s="1420">
        <f t="shared" si="8"/>
        <v>0</v>
      </c>
      <c r="CD608" s="1420"/>
      <c r="CE608" s="1420"/>
      <c r="CF608" s="1420"/>
      <c r="CG608" s="1420"/>
      <c r="CH608" s="1420">
        <f t="shared" si="9"/>
        <v>0</v>
      </c>
      <c r="CI608" s="1420"/>
      <c r="CJ608" s="1420"/>
      <c r="CK608" s="1420"/>
      <c r="CL608" s="1420"/>
      <c r="CM608" s="1420">
        <f t="shared" si="10"/>
        <v>0</v>
      </c>
      <c r="CN608" s="1420"/>
      <c r="CO608" s="1420"/>
      <c r="CP608" s="1420"/>
      <c r="CQ608" s="1420"/>
      <c r="CR608" s="6"/>
      <c r="CS608" s="1421">
        <f t="shared" si="11"/>
        <v>0</v>
      </c>
      <c r="CT608" s="1421"/>
      <c r="CU608" s="1421"/>
      <c r="CV608" s="1421"/>
      <c r="CW608" s="1421"/>
      <c r="CX608" s="1421">
        <f t="shared" si="12"/>
        <v>0</v>
      </c>
      <c r="CY608" s="1421"/>
      <c r="CZ608" s="1421"/>
      <c r="DA608" s="1421"/>
      <c r="DB608" s="1421"/>
      <c r="DC608" s="1421">
        <f t="shared" si="13"/>
        <v>0</v>
      </c>
      <c r="DD608" s="1421"/>
      <c r="DE608" s="1421"/>
      <c r="DF608" s="1421"/>
      <c r="DG608" s="1421"/>
      <c r="DH608" s="1421">
        <f t="shared" si="14"/>
        <v>0</v>
      </c>
      <c r="DI608" s="1421"/>
      <c r="DJ608" s="1421"/>
      <c r="DK608" s="1421"/>
      <c r="DL608" s="1421"/>
      <c r="DM608" s="1421">
        <f t="shared" si="15"/>
        <v>0</v>
      </c>
      <c r="DN608" s="1421"/>
      <c r="DO608" s="1421"/>
      <c r="DP608" s="1421"/>
      <c r="DQ608" s="1421"/>
      <c r="DR608" s="1421">
        <f t="shared" si="16"/>
        <v>0</v>
      </c>
      <c r="DS608" s="1421"/>
      <c r="DT608" s="1421"/>
      <c r="DU608" s="1421"/>
      <c r="DV608" s="1421"/>
      <c r="DX608" s="1417" t="str">
        <f t="shared" si="17"/>
        <v xml:space="preserve"> </v>
      </c>
      <c r="DY608" s="1418"/>
      <c r="DZ608" s="1418"/>
      <c r="EA608" s="1418"/>
      <c r="EB608" s="1419"/>
      <c r="EC608" s="1417" t="str">
        <f t="shared" si="18"/>
        <v xml:space="preserve"> </v>
      </c>
      <c r="ED608" s="1418"/>
      <c r="EE608" s="1418"/>
      <c r="EF608" s="1418"/>
      <c r="EG608" s="1419"/>
      <c r="EH608" s="1417" t="str">
        <f t="shared" si="19"/>
        <v xml:space="preserve"> </v>
      </c>
      <c r="EI608" s="1418"/>
      <c r="EJ608" s="1418"/>
      <c r="EK608" s="1418"/>
      <c r="EL608" s="1419"/>
      <c r="EM608" s="1417" t="str">
        <f t="shared" si="20"/>
        <v xml:space="preserve"> </v>
      </c>
      <c r="EN608" s="1418"/>
      <c r="EO608" s="1418"/>
      <c r="EP608" s="1418"/>
      <c r="EQ608" s="1419"/>
      <c r="ER608" s="1417" t="str">
        <f t="shared" si="21"/>
        <v xml:space="preserve"> </v>
      </c>
      <c r="ES608" s="1418"/>
      <c r="ET608" s="1418"/>
      <c r="EU608" s="1418"/>
      <c r="EV608" s="1419"/>
      <c r="EW608" s="1417" t="str">
        <f t="shared" si="22"/>
        <v xml:space="preserve"> </v>
      </c>
      <c r="EX608" s="1418"/>
      <c r="EY608" s="1418"/>
      <c r="EZ608" s="1418"/>
      <c r="FA608" s="1419"/>
    </row>
    <row r="609" spans="1:157" ht="12.95" customHeight="1">
      <c r="B609" t="s">
        <v>318</v>
      </c>
      <c r="G609" s="1357"/>
      <c r="H609" s="1357"/>
      <c r="I609" s="1357"/>
      <c r="J609" s="1357"/>
      <c r="K609" s="1357"/>
      <c r="L609" s="1357"/>
      <c r="O609" s="33" t="s">
        <v>208</v>
      </c>
      <c r="P609" s="1352"/>
      <c r="Q609" s="1352"/>
      <c r="R609" s="1352"/>
      <c r="U609" t="s">
        <v>318</v>
      </c>
      <c r="Z609" s="1357"/>
      <c r="AA609" s="1357"/>
      <c r="AB609" s="1357"/>
      <c r="AC609" s="1357"/>
      <c r="AD609" s="1357"/>
      <c r="AE609" s="1357"/>
      <c r="AH609" s="33" t="s">
        <v>208</v>
      </c>
      <c r="AI609" s="1352"/>
      <c r="AJ609" s="1352"/>
      <c r="AK609" s="1352"/>
      <c r="AZ609" s="3"/>
      <c r="BA609" s="3"/>
      <c r="BB609" s="3"/>
      <c r="BC609" s="3"/>
      <c r="BD609" s="3"/>
      <c r="BE609" s="1417">
        <f t="shared" si="1"/>
        <v>0</v>
      </c>
      <c r="BF609" s="1419"/>
      <c r="BG609" s="1430">
        <f t="shared" si="2"/>
        <v>0</v>
      </c>
      <c r="BH609" s="1431"/>
      <c r="BI609" s="1417">
        <f t="shared" si="3"/>
        <v>0</v>
      </c>
      <c r="BJ609" s="1419"/>
      <c r="BK609" s="1430">
        <f t="shared" si="4"/>
        <v>0</v>
      </c>
      <c r="BL609" s="1431"/>
      <c r="BM609" s="3"/>
      <c r="BN609" s="1411">
        <f t="shared" si="5"/>
        <v>0</v>
      </c>
      <c r="BO609" s="1412"/>
      <c r="BP609" s="1412"/>
      <c r="BQ609" s="1412"/>
      <c r="BR609" s="1413"/>
      <c r="BS609" s="1420">
        <f t="shared" si="6"/>
        <v>0</v>
      </c>
      <c r="BT609" s="1420"/>
      <c r="BU609" s="1420"/>
      <c r="BV609" s="1420"/>
      <c r="BW609" s="1420"/>
      <c r="BX609" s="1420">
        <f t="shared" si="7"/>
        <v>0</v>
      </c>
      <c r="BY609" s="1420"/>
      <c r="BZ609" s="1420"/>
      <c r="CA609" s="1420"/>
      <c r="CB609" s="1420"/>
      <c r="CC609" s="1420">
        <f t="shared" si="8"/>
        <v>0</v>
      </c>
      <c r="CD609" s="1420"/>
      <c r="CE609" s="1420"/>
      <c r="CF609" s="1420"/>
      <c r="CG609" s="1420"/>
      <c r="CH609" s="1420">
        <f t="shared" si="9"/>
        <v>0</v>
      </c>
      <c r="CI609" s="1420"/>
      <c r="CJ609" s="1420"/>
      <c r="CK609" s="1420"/>
      <c r="CL609" s="1420"/>
      <c r="CM609" s="1420">
        <f t="shared" si="10"/>
        <v>0</v>
      </c>
      <c r="CN609" s="1420"/>
      <c r="CO609" s="1420"/>
      <c r="CP609" s="1420"/>
      <c r="CQ609" s="1420"/>
      <c r="CR609" s="6"/>
      <c r="CS609" s="1421">
        <f t="shared" si="11"/>
        <v>0</v>
      </c>
      <c r="CT609" s="1421"/>
      <c r="CU609" s="1421"/>
      <c r="CV609" s="1421"/>
      <c r="CW609" s="1421"/>
      <c r="CX609" s="1421">
        <f t="shared" si="12"/>
        <v>0</v>
      </c>
      <c r="CY609" s="1421"/>
      <c r="CZ609" s="1421"/>
      <c r="DA609" s="1421"/>
      <c r="DB609" s="1421"/>
      <c r="DC609" s="1421">
        <f t="shared" si="13"/>
        <v>0</v>
      </c>
      <c r="DD609" s="1421"/>
      <c r="DE609" s="1421"/>
      <c r="DF609" s="1421"/>
      <c r="DG609" s="1421"/>
      <c r="DH609" s="1421">
        <f t="shared" si="14"/>
        <v>0</v>
      </c>
      <c r="DI609" s="1421"/>
      <c r="DJ609" s="1421"/>
      <c r="DK609" s="1421"/>
      <c r="DL609" s="1421"/>
      <c r="DM609" s="1421">
        <f t="shared" si="15"/>
        <v>0</v>
      </c>
      <c r="DN609" s="1421"/>
      <c r="DO609" s="1421"/>
      <c r="DP609" s="1421"/>
      <c r="DQ609" s="1421"/>
      <c r="DR609" s="1421">
        <f t="shared" si="16"/>
        <v>0</v>
      </c>
      <c r="DS609" s="1421"/>
      <c r="DT609" s="1421"/>
      <c r="DU609" s="1421"/>
      <c r="DV609" s="1421"/>
      <c r="DX609" s="1417" t="str">
        <f t="shared" si="17"/>
        <v xml:space="preserve"> </v>
      </c>
      <c r="DY609" s="1418"/>
      <c r="DZ609" s="1418"/>
      <c r="EA609" s="1418"/>
      <c r="EB609" s="1419"/>
      <c r="EC609" s="1417" t="str">
        <f t="shared" si="18"/>
        <v xml:space="preserve"> </v>
      </c>
      <c r="ED609" s="1418"/>
      <c r="EE609" s="1418"/>
      <c r="EF609" s="1418"/>
      <c r="EG609" s="1419"/>
      <c r="EH609" s="1417" t="str">
        <f t="shared" si="19"/>
        <v xml:space="preserve"> </v>
      </c>
      <c r="EI609" s="1418"/>
      <c r="EJ609" s="1418"/>
      <c r="EK609" s="1418"/>
      <c r="EL609" s="1419"/>
      <c r="EM609" s="1417" t="str">
        <f t="shared" si="20"/>
        <v xml:space="preserve"> </v>
      </c>
      <c r="EN609" s="1418"/>
      <c r="EO609" s="1418"/>
      <c r="EP609" s="1418"/>
      <c r="EQ609" s="1419"/>
      <c r="ER609" s="1417" t="str">
        <f t="shared" si="21"/>
        <v xml:space="preserve"> </v>
      </c>
      <c r="ES609" s="1418"/>
      <c r="ET609" s="1418"/>
      <c r="EU609" s="1418"/>
      <c r="EV609" s="1419"/>
      <c r="EW609" s="1417" t="str">
        <f t="shared" si="22"/>
        <v xml:space="preserve"> </v>
      </c>
      <c r="EX609" s="1418"/>
      <c r="EY609" s="1418"/>
      <c r="EZ609" s="1418"/>
      <c r="FA609" s="1419"/>
    </row>
    <row r="610" spans="1:157" ht="12.95" customHeight="1">
      <c r="B610" t="s">
        <v>18</v>
      </c>
      <c r="H610" s="1354"/>
      <c r="I610" s="1354"/>
      <c r="J610" s="1354"/>
      <c r="K610" s="1354"/>
      <c r="L610" s="1354"/>
      <c r="M610" s="1354"/>
      <c r="N610" s="1354"/>
      <c r="O610" s="1354"/>
      <c r="P610" s="1354"/>
      <c r="Q610" s="1354"/>
      <c r="R610" s="1354"/>
      <c r="U610" t="s">
        <v>18</v>
      </c>
      <c r="AA610" s="1354"/>
      <c r="AB610" s="1354"/>
      <c r="AC610" s="1354"/>
      <c r="AD610" s="1354"/>
      <c r="AE610" s="1354"/>
      <c r="AF610" s="1354"/>
      <c r="AG610" s="1354"/>
      <c r="AH610" s="1354"/>
      <c r="AI610" s="1354"/>
      <c r="AJ610" s="1354"/>
      <c r="AK610" s="1354"/>
      <c r="AZ610" s="3"/>
      <c r="BA610" s="3"/>
      <c r="BB610" s="3"/>
      <c r="BC610" s="3"/>
      <c r="BD610" s="3"/>
      <c r="BE610" s="1417">
        <f t="shared" si="1"/>
        <v>0</v>
      </c>
      <c r="BF610" s="1419"/>
      <c r="BG610" s="1430">
        <f t="shared" si="2"/>
        <v>0</v>
      </c>
      <c r="BH610" s="1431"/>
      <c r="BI610" s="1417">
        <f t="shared" si="3"/>
        <v>0</v>
      </c>
      <c r="BJ610" s="1419"/>
      <c r="BK610" s="1430">
        <f t="shared" si="4"/>
        <v>0</v>
      </c>
      <c r="BL610" s="1431"/>
      <c r="BM610" s="3"/>
      <c r="BN610" s="1411">
        <f t="shared" si="5"/>
        <v>0</v>
      </c>
      <c r="BO610" s="1412"/>
      <c r="BP610" s="1412"/>
      <c r="BQ610" s="1412"/>
      <c r="BR610" s="1413"/>
      <c r="BS610" s="1420">
        <f t="shared" si="6"/>
        <v>0</v>
      </c>
      <c r="BT610" s="1420"/>
      <c r="BU610" s="1420"/>
      <c r="BV610" s="1420"/>
      <c r="BW610" s="1420"/>
      <c r="BX610" s="1420">
        <f t="shared" si="7"/>
        <v>0</v>
      </c>
      <c r="BY610" s="1420"/>
      <c r="BZ610" s="1420"/>
      <c r="CA610" s="1420"/>
      <c r="CB610" s="1420"/>
      <c r="CC610" s="1420">
        <f t="shared" si="8"/>
        <v>0</v>
      </c>
      <c r="CD610" s="1420"/>
      <c r="CE610" s="1420"/>
      <c r="CF610" s="1420"/>
      <c r="CG610" s="1420"/>
      <c r="CH610" s="1420">
        <f t="shared" si="9"/>
        <v>0</v>
      </c>
      <c r="CI610" s="1420"/>
      <c r="CJ610" s="1420"/>
      <c r="CK610" s="1420"/>
      <c r="CL610" s="1420"/>
      <c r="CM610" s="1420">
        <f t="shared" si="10"/>
        <v>0</v>
      </c>
      <c r="CN610" s="1420"/>
      <c r="CO610" s="1420"/>
      <c r="CP610" s="1420"/>
      <c r="CQ610" s="1420"/>
      <c r="CR610" s="6"/>
      <c r="CS610" s="1421">
        <f t="shared" si="11"/>
        <v>0</v>
      </c>
      <c r="CT610" s="1421"/>
      <c r="CU610" s="1421"/>
      <c r="CV610" s="1421"/>
      <c r="CW610" s="1421"/>
      <c r="CX610" s="1421">
        <f t="shared" si="12"/>
        <v>0</v>
      </c>
      <c r="CY610" s="1421"/>
      <c r="CZ610" s="1421"/>
      <c r="DA610" s="1421"/>
      <c r="DB610" s="1421"/>
      <c r="DC610" s="1421">
        <f t="shared" si="13"/>
        <v>0</v>
      </c>
      <c r="DD610" s="1421"/>
      <c r="DE610" s="1421"/>
      <c r="DF610" s="1421"/>
      <c r="DG610" s="1421"/>
      <c r="DH610" s="1421">
        <f t="shared" si="14"/>
        <v>0</v>
      </c>
      <c r="DI610" s="1421"/>
      <c r="DJ610" s="1421"/>
      <c r="DK610" s="1421"/>
      <c r="DL610" s="1421"/>
      <c r="DM610" s="1421">
        <f t="shared" si="15"/>
        <v>0</v>
      </c>
      <c r="DN610" s="1421"/>
      <c r="DO610" s="1421"/>
      <c r="DP610" s="1421"/>
      <c r="DQ610" s="1421"/>
      <c r="DR610" s="1421">
        <f t="shared" si="16"/>
        <v>0</v>
      </c>
      <c r="DS610" s="1421"/>
      <c r="DT610" s="1421"/>
      <c r="DU610" s="1421"/>
      <c r="DV610" s="1421"/>
      <c r="DX610" s="1417" t="str">
        <f t="shared" si="17"/>
        <v xml:space="preserve"> </v>
      </c>
      <c r="DY610" s="1418"/>
      <c r="DZ610" s="1418"/>
      <c r="EA610" s="1418"/>
      <c r="EB610" s="1419"/>
      <c r="EC610" s="1417" t="str">
        <f t="shared" si="18"/>
        <v xml:space="preserve"> </v>
      </c>
      <c r="ED610" s="1418"/>
      <c r="EE610" s="1418"/>
      <c r="EF610" s="1418"/>
      <c r="EG610" s="1419"/>
      <c r="EH610" s="1417" t="str">
        <f t="shared" si="19"/>
        <v xml:space="preserve"> </v>
      </c>
      <c r="EI610" s="1418"/>
      <c r="EJ610" s="1418"/>
      <c r="EK610" s="1418"/>
      <c r="EL610" s="1419"/>
      <c r="EM610" s="1417" t="str">
        <f t="shared" si="20"/>
        <v xml:space="preserve"> </v>
      </c>
      <c r="EN610" s="1418"/>
      <c r="EO610" s="1418"/>
      <c r="EP610" s="1418"/>
      <c r="EQ610" s="1419"/>
      <c r="ER610" s="1417" t="str">
        <f t="shared" si="21"/>
        <v xml:space="preserve"> </v>
      </c>
      <c r="ES610" s="1418"/>
      <c r="ET610" s="1418"/>
      <c r="EU610" s="1418"/>
      <c r="EV610" s="1419"/>
      <c r="EW610" s="1417" t="str">
        <f t="shared" si="22"/>
        <v xml:space="preserve"> </v>
      </c>
      <c r="EX610" s="1418"/>
      <c r="EY610" s="1418"/>
      <c r="EZ610" s="1418"/>
      <c r="FA610" s="1419"/>
    </row>
    <row r="611" spans="1:157" ht="12.95" customHeight="1">
      <c r="B611" t="s">
        <v>20</v>
      </c>
      <c r="N611" s="1355" t="s">
        <v>678</v>
      </c>
      <c r="O611" s="1355"/>
      <c r="U611" t="s">
        <v>20</v>
      </c>
      <c r="AG611" s="1355" t="s">
        <v>678</v>
      </c>
      <c r="AH611" s="1355"/>
      <c r="AZ611" s="3"/>
      <c r="BA611" s="3"/>
      <c r="BB611" s="3"/>
      <c r="BC611" s="3"/>
      <c r="BD611" s="3"/>
      <c r="BE611" s="1417">
        <f t="shared" si="1"/>
        <v>0</v>
      </c>
      <c r="BF611" s="1419"/>
      <c r="BG611" s="1430">
        <f t="shared" si="2"/>
        <v>0</v>
      </c>
      <c r="BH611" s="1431"/>
      <c r="BI611" s="1417">
        <f t="shared" si="3"/>
        <v>0</v>
      </c>
      <c r="BJ611" s="1419"/>
      <c r="BK611" s="1430">
        <f t="shared" si="4"/>
        <v>0</v>
      </c>
      <c r="BL611" s="1431"/>
      <c r="BM611" s="3"/>
      <c r="BN611" s="1411">
        <f t="shared" si="5"/>
        <v>0</v>
      </c>
      <c r="BO611" s="1412"/>
      <c r="BP611" s="1412"/>
      <c r="BQ611" s="1412"/>
      <c r="BR611" s="1413"/>
      <c r="BS611" s="1420">
        <f t="shared" si="6"/>
        <v>0</v>
      </c>
      <c r="BT611" s="1420"/>
      <c r="BU611" s="1420"/>
      <c r="BV611" s="1420"/>
      <c r="BW611" s="1420"/>
      <c r="BX611" s="1420">
        <f t="shared" si="7"/>
        <v>0</v>
      </c>
      <c r="BY611" s="1420"/>
      <c r="BZ611" s="1420"/>
      <c r="CA611" s="1420"/>
      <c r="CB611" s="1420"/>
      <c r="CC611" s="1420">
        <f t="shared" si="8"/>
        <v>0</v>
      </c>
      <c r="CD611" s="1420"/>
      <c r="CE611" s="1420"/>
      <c r="CF611" s="1420"/>
      <c r="CG611" s="1420"/>
      <c r="CH611" s="1420">
        <f t="shared" si="9"/>
        <v>0</v>
      </c>
      <c r="CI611" s="1420"/>
      <c r="CJ611" s="1420"/>
      <c r="CK611" s="1420"/>
      <c r="CL611" s="1420"/>
      <c r="CM611" s="1420">
        <f t="shared" si="10"/>
        <v>0</v>
      </c>
      <c r="CN611" s="1420"/>
      <c r="CO611" s="1420"/>
      <c r="CP611" s="1420"/>
      <c r="CQ611" s="1420"/>
      <c r="CR611" s="6"/>
      <c r="CS611" s="1421">
        <f t="shared" si="11"/>
        <v>0</v>
      </c>
      <c r="CT611" s="1421"/>
      <c r="CU611" s="1421"/>
      <c r="CV611" s="1421"/>
      <c r="CW611" s="1421"/>
      <c r="CX611" s="1421">
        <f t="shared" si="12"/>
        <v>0</v>
      </c>
      <c r="CY611" s="1421"/>
      <c r="CZ611" s="1421"/>
      <c r="DA611" s="1421"/>
      <c r="DB611" s="1421"/>
      <c r="DC611" s="1421">
        <f t="shared" si="13"/>
        <v>0</v>
      </c>
      <c r="DD611" s="1421"/>
      <c r="DE611" s="1421"/>
      <c r="DF611" s="1421"/>
      <c r="DG611" s="1421"/>
      <c r="DH611" s="1421">
        <f t="shared" si="14"/>
        <v>0</v>
      </c>
      <c r="DI611" s="1421"/>
      <c r="DJ611" s="1421"/>
      <c r="DK611" s="1421"/>
      <c r="DL611" s="1421"/>
      <c r="DM611" s="1421">
        <f t="shared" si="15"/>
        <v>0</v>
      </c>
      <c r="DN611" s="1421"/>
      <c r="DO611" s="1421"/>
      <c r="DP611" s="1421"/>
      <c r="DQ611" s="1421"/>
      <c r="DR611" s="1421">
        <f t="shared" si="16"/>
        <v>0</v>
      </c>
      <c r="DS611" s="1421"/>
      <c r="DT611" s="1421"/>
      <c r="DU611" s="1421"/>
      <c r="DV611" s="1421"/>
      <c r="DX611" s="1417" t="str">
        <f t="shared" si="17"/>
        <v xml:space="preserve"> </v>
      </c>
      <c r="DY611" s="1418"/>
      <c r="DZ611" s="1418"/>
      <c r="EA611" s="1418"/>
      <c r="EB611" s="1419"/>
      <c r="EC611" s="1417" t="str">
        <f t="shared" si="18"/>
        <v xml:space="preserve"> </v>
      </c>
      <c r="ED611" s="1418"/>
      <c r="EE611" s="1418"/>
      <c r="EF611" s="1418"/>
      <c r="EG611" s="1419"/>
      <c r="EH611" s="1417" t="str">
        <f t="shared" si="19"/>
        <v xml:space="preserve"> </v>
      </c>
      <c r="EI611" s="1418"/>
      <c r="EJ611" s="1418"/>
      <c r="EK611" s="1418"/>
      <c r="EL611" s="1419"/>
      <c r="EM611" s="1417" t="str">
        <f t="shared" si="20"/>
        <v xml:space="preserve"> </v>
      </c>
      <c r="EN611" s="1418"/>
      <c r="EO611" s="1418"/>
      <c r="EP611" s="1418"/>
      <c r="EQ611" s="1419"/>
      <c r="ER611" s="1417" t="str">
        <f t="shared" si="21"/>
        <v xml:space="preserve"> </v>
      </c>
      <c r="ES611" s="1418"/>
      <c r="ET611" s="1418"/>
      <c r="EU611" s="1418"/>
      <c r="EV611" s="1419"/>
      <c r="EW611" s="1417" t="str">
        <f t="shared" si="22"/>
        <v xml:space="preserve"> </v>
      </c>
      <c r="EX611" s="1418"/>
      <c r="EY611" s="1418"/>
      <c r="EZ611" s="1418"/>
      <c r="FA611" s="1419"/>
    </row>
    <row r="612" spans="1:157" ht="12.95" customHeight="1">
      <c r="AZ612" s="3"/>
      <c r="BA612" s="3"/>
      <c r="BB612" s="3"/>
      <c r="BC612" s="3"/>
      <c r="BD612" s="3"/>
      <c r="BE612" s="1417">
        <f t="shared" si="1"/>
        <v>0</v>
      </c>
      <c r="BF612" s="1419"/>
      <c r="BG612" s="1430">
        <f t="shared" si="2"/>
        <v>0</v>
      </c>
      <c r="BH612" s="1431"/>
      <c r="BI612" s="1417">
        <f t="shared" si="3"/>
        <v>0</v>
      </c>
      <c r="BJ612" s="1419"/>
      <c r="BK612" s="1430">
        <f t="shared" si="4"/>
        <v>0</v>
      </c>
      <c r="BL612" s="1431"/>
      <c r="BM612" s="3"/>
      <c r="BN612" s="1411">
        <f t="shared" si="5"/>
        <v>0</v>
      </c>
      <c r="BO612" s="1412"/>
      <c r="BP612" s="1412"/>
      <c r="BQ612" s="1412"/>
      <c r="BR612" s="1413"/>
      <c r="BS612" s="1420">
        <f t="shared" si="6"/>
        <v>0</v>
      </c>
      <c r="BT612" s="1420"/>
      <c r="BU612" s="1420"/>
      <c r="BV612" s="1420"/>
      <c r="BW612" s="1420"/>
      <c r="BX612" s="1420">
        <f t="shared" si="7"/>
        <v>0</v>
      </c>
      <c r="BY612" s="1420"/>
      <c r="BZ612" s="1420"/>
      <c r="CA612" s="1420"/>
      <c r="CB612" s="1420"/>
      <c r="CC612" s="1420">
        <f t="shared" si="8"/>
        <v>0</v>
      </c>
      <c r="CD612" s="1420"/>
      <c r="CE612" s="1420"/>
      <c r="CF612" s="1420"/>
      <c r="CG612" s="1420"/>
      <c r="CH612" s="1420">
        <f t="shared" si="9"/>
        <v>0</v>
      </c>
      <c r="CI612" s="1420"/>
      <c r="CJ612" s="1420"/>
      <c r="CK612" s="1420"/>
      <c r="CL612" s="1420"/>
      <c r="CM612" s="1420">
        <f t="shared" si="10"/>
        <v>0</v>
      </c>
      <c r="CN612" s="1420"/>
      <c r="CO612" s="1420"/>
      <c r="CP612" s="1420"/>
      <c r="CQ612" s="1420"/>
      <c r="CR612" s="6"/>
      <c r="CS612" s="1421">
        <f t="shared" si="11"/>
        <v>0</v>
      </c>
      <c r="CT612" s="1421"/>
      <c r="CU612" s="1421"/>
      <c r="CV612" s="1421"/>
      <c r="CW612" s="1421"/>
      <c r="CX612" s="1421">
        <f t="shared" si="12"/>
        <v>0</v>
      </c>
      <c r="CY612" s="1421"/>
      <c r="CZ612" s="1421"/>
      <c r="DA612" s="1421"/>
      <c r="DB612" s="1421"/>
      <c r="DC612" s="1421">
        <f t="shared" si="13"/>
        <v>0</v>
      </c>
      <c r="DD612" s="1421"/>
      <c r="DE612" s="1421"/>
      <c r="DF612" s="1421"/>
      <c r="DG612" s="1421"/>
      <c r="DH612" s="1421">
        <f t="shared" si="14"/>
        <v>0</v>
      </c>
      <c r="DI612" s="1421"/>
      <c r="DJ612" s="1421"/>
      <c r="DK612" s="1421"/>
      <c r="DL612" s="1421"/>
      <c r="DM612" s="1421">
        <f t="shared" si="15"/>
        <v>0</v>
      </c>
      <c r="DN612" s="1421"/>
      <c r="DO612" s="1421"/>
      <c r="DP612" s="1421"/>
      <c r="DQ612" s="1421"/>
      <c r="DR612" s="1421">
        <f t="shared" si="16"/>
        <v>0</v>
      </c>
      <c r="DS612" s="1421"/>
      <c r="DT612" s="1421"/>
      <c r="DU612" s="1421"/>
      <c r="DV612" s="1421"/>
      <c r="DX612" s="1417" t="str">
        <f t="shared" si="17"/>
        <v xml:space="preserve"> </v>
      </c>
      <c r="DY612" s="1418"/>
      <c r="DZ612" s="1418"/>
      <c r="EA612" s="1418"/>
      <c r="EB612" s="1419"/>
      <c r="EC612" s="1417" t="str">
        <f t="shared" si="18"/>
        <v xml:space="preserve"> </v>
      </c>
      <c r="ED612" s="1418"/>
      <c r="EE612" s="1418"/>
      <c r="EF612" s="1418"/>
      <c r="EG612" s="1419"/>
      <c r="EH612" s="1417" t="str">
        <f t="shared" si="19"/>
        <v xml:space="preserve"> </v>
      </c>
      <c r="EI612" s="1418"/>
      <c r="EJ612" s="1418"/>
      <c r="EK612" s="1418"/>
      <c r="EL612" s="1419"/>
      <c r="EM612" s="1417" t="str">
        <f t="shared" si="20"/>
        <v xml:space="preserve"> </v>
      </c>
      <c r="EN612" s="1418"/>
      <c r="EO612" s="1418"/>
      <c r="EP612" s="1418"/>
      <c r="EQ612" s="1419"/>
      <c r="ER612" s="1417" t="str">
        <f t="shared" si="21"/>
        <v xml:space="preserve"> </v>
      </c>
      <c r="ES612" s="1418"/>
      <c r="ET612" s="1418"/>
      <c r="EU612" s="1418"/>
      <c r="EV612" s="1419"/>
      <c r="EW612" s="1417" t="str">
        <f t="shared" si="22"/>
        <v xml:space="preserve"> </v>
      </c>
      <c r="EX612" s="1418"/>
      <c r="EY612" s="1418"/>
      <c r="EZ612" s="1418"/>
      <c r="FA612" s="1419"/>
    </row>
    <row r="613" spans="1:157" ht="12.95" customHeight="1">
      <c r="A613" s="1262" t="s">
        <v>554</v>
      </c>
      <c r="B613" s="1262"/>
      <c r="C613" s="1262"/>
      <c r="D613" s="1262"/>
      <c r="E613" s="1262"/>
      <c r="F613" s="1262"/>
      <c r="G613" s="1262"/>
      <c r="H613" s="1262"/>
      <c r="I613" s="1262"/>
      <c r="J613" s="1262"/>
      <c r="K613" s="1262"/>
      <c r="L613" s="1262"/>
      <c r="M613" s="1262"/>
      <c r="N613" s="1262"/>
      <c r="O613" s="1262"/>
      <c r="P613" s="1262"/>
      <c r="Q613" s="1262"/>
      <c r="R613" s="1262"/>
      <c r="S613" s="1262"/>
      <c r="T613" s="1262"/>
      <c r="U613" s="1262"/>
      <c r="V613" s="1262"/>
      <c r="W613" s="1262"/>
      <c r="X613" s="1262"/>
      <c r="Y613" s="1262"/>
      <c r="Z613" s="1262"/>
      <c r="AA613" s="1262"/>
      <c r="AB613" s="1262"/>
      <c r="AC613" s="1262"/>
      <c r="AD613" s="1262"/>
      <c r="AE613" s="1262"/>
      <c r="AF613" s="1262"/>
      <c r="AG613" s="1262"/>
      <c r="AH613" s="1262"/>
      <c r="AI613" s="1262"/>
      <c r="AJ613" s="1262"/>
      <c r="AK613" s="1262"/>
      <c r="AL613" s="1262"/>
      <c r="AM613" s="1262"/>
      <c r="AN613" s="1262"/>
      <c r="AO613" s="1262"/>
      <c r="AP613" s="1262"/>
      <c r="AQ613" s="1262"/>
      <c r="AR613" s="1262"/>
      <c r="AS613" s="1262"/>
      <c r="AT613" s="936"/>
      <c r="AU613" s="936"/>
      <c r="AV613" s="936"/>
      <c r="AW613" s="936"/>
      <c r="AX613" s="936"/>
      <c r="AY613" s="936"/>
      <c r="AZ613" s="3"/>
      <c r="BA613" s="3"/>
      <c r="BB613" s="3"/>
      <c r="BC613" s="3"/>
      <c r="BD613" s="3"/>
      <c r="BE613" s="1417">
        <f t="shared" si="1"/>
        <v>0</v>
      </c>
      <c r="BF613" s="1419"/>
      <c r="BG613" s="1430">
        <f t="shared" si="2"/>
        <v>0</v>
      </c>
      <c r="BH613" s="1431"/>
      <c r="BI613" s="1417">
        <f t="shared" si="3"/>
        <v>0</v>
      </c>
      <c r="BJ613" s="1419"/>
      <c r="BK613" s="1430">
        <f t="shared" si="4"/>
        <v>0</v>
      </c>
      <c r="BL613" s="1431"/>
      <c r="BM613" s="3"/>
      <c r="BN613" s="1411">
        <f t="shared" si="5"/>
        <v>0</v>
      </c>
      <c r="BO613" s="1412"/>
      <c r="BP613" s="1412"/>
      <c r="BQ613" s="1412"/>
      <c r="BR613" s="1413"/>
      <c r="BS613" s="1420">
        <f t="shared" si="6"/>
        <v>0</v>
      </c>
      <c r="BT613" s="1420"/>
      <c r="BU613" s="1420"/>
      <c r="BV613" s="1420"/>
      <c r="BW613" s="1420"/>
      <c r="BX613" s="1420">
        <f t="shared" si="7"/>
        <v>0</v>
      </c>
      <c r="BY613" s="1420"/>
      <c r="BZ613" s="1420"/>
      <c r="CA613" s="1420"/>
      <c r="CB613" s="1420"/>
      <c r="CC613" s="1420">
        <f t="shared" si="8"/>
        <v>0</v>
      </c>
      <c r="CD613" s="1420"/>
      <c r="CE613" s="1420"/>
      <c r="CF613" s="1420"/>
      <c r="CG613" s="1420"/>
      <c r="CH613" s="1420">
        <f t="shared" si="9"/>
        <v>0</v>
      </c>
      <c r="CI613" s="1420"/>
      <c r="CJ613" s="1420"/>
      <c r="CK613" s="1420"/>
      <c r="CL613" s="1420"/>
      <c r="CM613" s="1420">
        <f t="shared" si="10"/>
        <v>0</v>
      </c>
      <c r="CN613" s="1420"/>
      <c r="CO613" s="1420"/>
      <c r="CP613" s="1420"/>
      <c r="CQ613" s="1420"/>
      <c r="CR613" s="6"/>
      <c r="CS613" s="1421">
        <f t="shared" si="11"/>
        <v>0</v>
      </c>
      <c r="CT613" s="1421"/>
      <c r="CU613" s="1421"/>
      <c r="CV613" s="1421"/>
      <c r="CW613" s="1421"/>
      <c r="CX613" s="1421">
        <f t="shared" si="12"/>
        <v>0</v>
      </c>
      <c r="CY613" s="1421"/>
      <c r="CZ613" s="1421"/>
      <c r="DA613" s="1421"/>
      <c r="DB613" s="1421"/>
      <c r="DC613" s="1421">
        <f t="shared" si="13"/>
        <v>0</v>
      </c>
      <c r="DD613" s="1421"/>
      <c r="DE613" s="1421"/>
      <c r="DF613" s="1421"/>
      <c r="DG613" s="1421"/>
      <c r="DH613" s="1421">
        <f t="shared" si="14"/>
        <v>0</v>
      </c>
      <c r="DI613" s="1421"/>
      <c r="DJ613" s="1421"/>
      <c r="DK613" s="1421"/>
      <c r="DL613" s="1421"/>
      <c r="DM613" s="1421">
        <f t="shared" si="15"/>
        <v>0</v>
      </c>
      <c r="DN613" s="1421"/>
      <c r="DO613" s="1421"/>
      <c r="DP613" s="1421"/>
      <c r="DQ613" s="1421"/>
      <c r="DR613" s="1421">
        <f t="shared" si="16"/>
        <v>0</v>
      </c>
      <c r="DS613" s="1421"/>
      <c r="DT613" s="1421"/>
      <c r="DU613" s="1421"/>
      <c r="DV613" s="1421"/>
      <c r="DX613" s="1417" t="str">
        <f t="shared" si="17"/>
        <v xml:space="preserve"> </v>
      </c>
      <c r="DY613" s="1418"/>
      <c r="DZ613" s="1418"/>
      <c r="EA613" s="1418"/>
      <c r="EB613" s="1419"/>
      <c r="EC613" s="1417" t="str">
        <f t="shared" si="18"/>
        <v xml:space="preserve"> </v>
      </c>
      <c r="ED613" s="1418"/>
      <c r="EE613" s="1418"/>
      <c r="EF613" s="1418"/>
      <c r="EG613" s="1419"/>
      <c r="EH613" s="1417" t="str">
        <f t="shared" si="19"/>
        <v xml:space="preserve"> </v>
      </c>
      <c r="EI613" s="1418"/>
      <c r="EJ613" s="1418"/>
      <c r="EK613" s="1418"/>
      <c r="EL613" s="1419"/>
      <c r="EM613" s="1417" t="str">
        <f t="shared" si="20"/>
        <v xml:space="preserve"> </v>
      </c>
      <c r="EN613" s="1418"/>
      <c r="EO613" s="1418"/>
      <c r="EP613" s="1418"/>
      <c r="EQ613" s="1419"/>
      <c r="ER613" s="1417" t="str">
        <f t="shared" si="21"/>
        <v xml:space="preserve"> </v>
      </c>
      <c r="ES613" s="1418"/>
      <c r="ET613" s="1418"/>
      <c r="EU613" s="1418"/>
      <c r="EV613" s="1419"/>
      <c r="EW613" s="1417" t="str">
        <f t="shared" si="22"/>
        <v xml:space="preserve"> </v>
      </c>
      <c r="EX613" s="1418"/>
      <c r="EY613" s="1418"/>
      <c r="EZ613" s="1418"/>
      <c r="FA613" s="1419"/>
    </row>
    <row r="614" spans="1:157" ht="12.95" customHeight="1">
      <c r="A614" s="1262"/>
      <c r="B614" s="1262"/>
      <c r="C614" s="1262"/>
      <c r="D614" s="1262"/>
      <c r="E614" s="1262"/>
      <c r="F614" s="1262"/>
      <c r="G614" s="1262"/>
      <c r="H614" s="1262"/>
      <c r="I614" s="1262"/>
      <c r="J614" s="1262"/>
      <c r="K614" s="1262"/>
      <c r="L614" s="1262"/>
      <c r="M614" s="1262"/>
      <c r="N614" s="1262"/>
      <c r="O614" s="1262"/>
      <c r="P614" s="1262"/>
      <c r="Q614" s="1262"/>
      <c r="R614" s="1262"/>
      <c r="S614" s="1262"/>
      <c r="T614" s="1262"/>
      <c r="U614" s="1262"/>
      <c r="V614" s="1262"/>
      <c r="W614" s="1262"/>
      <c r="X614" s="1262"/>
      <c r="Y614" s="1262"/>
      <c r="Z614" s="1262"/>
      <c r="AA614" s="1262"/>
      <c r="AB614" s="1262"/>
      <c r="AC614" s="1262"/>
      <c r="AD614" s="1262"/>
      <c r="AE614" s="1262"/>
      <c r="AF614" s="1262"/>
      <c r="AG614" s="1262"/>
      <c r="AH614" s="1262"/>
      <c r="AI614" s="1262"/>
      <c r="AJ614" s="1262"/>
      <c r="AK614" s="1262"/>
      <c r="AL614" s="1262"/>
      <c r="AM614" s="1262"/>
      <c r="AN614" s="1262"/>
      <c r="AO614" s="1262"/>
      <c r="AP614" s="1262"/>
      <c r="AQ614" s="1262"/>
      <c r="AR614" s="1262"/>
      <c r="AS614" s="1262"/>
      <c r="AT614" s="936"/>
      <c r="AU614" s="936"/>
      <c r="AV614" s="936"/>
      <c r="AW614" s="936"/>
      <c r="AX614" s="936"/>
      <c r="AY614" s="936"/>
      <c r="AZ614" s="3"/>
      <c r="BA614" s="3"/>
      <c r="BB614" s="3"/>
      <c r="BC614" s="3"/>
      <c r="BD614" s="3"/>
      <c r="BE614" s="1417">
        <f t="shared" si="1"/>
        <v>0</v>
      </c>
      <c r="BF614" s="1419"/>
      <c r="BG614" s="1430">
        <f t="shared" si="2"/>
        <v>0</v>
      </c>
      <c r="BH614" s="1431"/>
      <c r="BI614" s="1417">
        <f t="shared" si="3"/>
        <v>0</v>
      </c>
      <c r="BJ614" s="1419"/>
      <c r="BK614" s="1430">
        <f t="shared" si="4"/>
        <v>0</v>
      </c>
      <c r="BL614" s="1431"/>
      <c r="BM614" s="3"/>
      <c r="BN614" s="1411">
        <f t="shared" si="5"/>
        <v>0</v>
      </c>
      <c r="BO614" s="1412"/>
      <c r="BP614" s="1412"/>
      <c r="BQ614" s="1412"/>
      <c r="BR614" s="1413"/>
      <c r="BS614" s="1420">
        <f t="shared" si="6"/>
        <v>0</v>
      </c>
      <c r="BT614" s="1420"/>
      <c r="BU614" s="1420"/>
      <c r="BV614" s="1420"/>
      <c r="BW614" s="1420"/>
      <c r="BX614" s="1420">
        <f t="shared" si="7"/>
        <v>0</v>
      </c>
      <c r="BY614" s="1420"/>
      <c r="BZ614" s="1420"/>
      <c r="CA614" s="1420"/>
      <c r="CB614" s="1420"/>
      <c r="CC614" s="1420">
        <f t="shared" si="8"/>
        <v>0</v>
      </c>
      <c r="CD614" s="1420"/>
      <c r="CE614" s="1420"/>
      <c r="CF614" s="1420"/>
      <c r="CG614" s="1420"/>
      <c r="CH614" s="1420">
        <f t="shared" si="9"/>
        <v>0</v>
      </c>
      <c r="CI614" s="1420"/>
      <c r="CJ614" s="1420"/>
      <c r="CK614" s="1420"/>
      <c r="CL614" s="1420"/>
      <c r="CM614" s="1420">
        <f t="shared" si="10"/>
        <v>0</v>
      </c>
      <c r="CN614" s="1420"/>
      <c r="CO614" s="1420"/>
      <c r="CP614" s="1420"/>
      <c r="CQ614" s="1420"/>
      <c r="CR614" s="6"/>
      <c r="CS614" s="1421">
        <f t="shared" si="11"/>
        <v>0</v>
      </c>
      <c r="CT614" s="1421"/>
      <c r="CU614" s="1421"/>
      <c r="CV614" s="1421"/>
      <c r="CW614" s="1421"/>
      <c r="CX614" s="1421">
        <f t="shared" si="12"/>
        <v>0</v>
      </c>
      <c r="CY614" s="1421"/>
      <c r="CZ614" s="1421"/>
      <c r="DA614" s="1421"/>
      <c r="DB614" s="1421"/>
      <c r="DC614" s="1421">
        <f t="shared" si="13"/>
        <v>0</v>
      </c>
      <c r="DD614" s="1421"/>
      <c r="DE614" s="1421"/>
      <c r="DF614" s="1421"/>
      <c r="DG614" s="1421"/>
      <c r="DH614" s="1421">
        <f t="shared" si="14"/>
        <v>0</v>
      </c>
      <c r="DI614" s="1421"/>
      <c r="DJ614" s="1421"/>
      <c r="DK614" s="1421"/>
      <c r="DL614" s="1421"/>
      <c r="DM614" s="1421">
        <f t="shared" si="15"/>
        <v>0</v>
      </c>
      <c r="DN614" s="1421"/>
      <c r="DO614" s="1421"/>
      <c r="DP614" s="1421"/>
      <c r="DQ614" s="1421"/>
      <c r="DR614" s="1421">
        <f t="shared" si="16"/>
        <v>0</v>
      </c>
      <c r="DS614" s="1421"/>
      <c r="DT614" s="1421"/>
      <c r="DU614" s="1421"/>
      <c r="DV614" s="1421"/>
      <c r="DX614" s="1417" t="str">
        <f t="shared" si="17"/>
        <v xml:space="preserve"> </v>
      </c>
      <c r="DY614" s="1418"/>
      <c r="DZ614" s="1418"/>
      <c r="EA614" s="1418"/>
      <c r="EB614" s="1419"/>
      <c r="EC614" s="1417" t="str">
        <f t="shared" si="18"/>
        <v xml:space="preserve"> </v>
      </c>
      <c r="ED614" s="1418"/>
      <c r="EE614" s="1418"/>
      <c r="EF614" s="1418"/>
      <c r="EG614" s="1419"/>
      <c r="EH614" s="1417" t="str">
        <f t="shared" si="19"/>
        <v xml:space="preserve"> </v>
      </c>
      <c r="EI614" s="1418"/>
      <c r="EJ614" s="1418"/>
      <c r="EK614" s="1418"/>
      <c r="EL614" s="1419"/>
      <c r="EM614" s="1417" t="str">
        <f t="shared" si="20"/>
        <v xml:space="preserve"> </v>
      </c>
      <c r="EN614" s="1418"/>
      <c r="EO614" s="1418"/>
      <c r="EP614" s="1418"/>
      <c r="EQ614" s="1419"/>
      <c r="ER614" s="1417" t="str">
        <f t="shared" si="21"/>
        <v xml:space="preserve"> </v>
      </c>
      <c r="ES614" s="1418"/>
      <c r="ET614" s="1418"/>
      <c r="EU614" s="1418"/>
      <c r="EV614" s="1419"/>
      <c r="EW614" s="1417" t="str">
        <f t="shared" si="22"/>
        <v xml:space="preserve"> </v>
      </c>
      <c r="EX614" s="1418"/>
      <c r="EY614" s="1418"/>
      <c r="EZ614" s="1418"/>
      <c r="FA614" s="1419"/>
    </row>
    <row r="615" spans="1:157" ht="12.95" customHeight="1">
      <c r="AZ615" s="3"/>
      <c r="BA615" s="3"/>
      <c r="BB615" s="3"/>
      <c r="BC615" s="3"/>
      <c r="BD615" s="3"/>
      <c r="BE615" s="1417">
        <f t="shared" si="1"/>
        <v>0</v>
      </c>
      <c r="BF615" s="1419"/>
      <c r="BG615" s="1430">
        <f t="shared" si="2"/>
        <v>0</v>
      </c>
      <c r="BH615" s="1431"/>
      <c r="BI615" s="1417">
        <f t="shared" si="3"/>
        <v>0</v>
      </c>
      <c r="BJ615" s="1419"/>
      <c r="BK615" s="1430">
        <f t="shared" si="4"/>
        <v>0</v>
      </c>
      <c r="BL615" s="1431"/>
      <c r="BM615" s="3"/>
      <c r="BN615" s="1411">
        <f t="shared" si="5"/>
        <v>0</v>
      </c>
      <c r="BO615" s="1412"/>
      <c r="BP615" s="1412"/>
      <c r="BQ615" s="1412"/>
      <c r="BR615" s="1413"/>
      <c r="BS615" s="1420">
        <f t="shared" si="6"/>
        <v>0</v>
      </c>
      <c r="BT615" s="1420"/>
      <c r="BU615" s="1420"/>
      <c r="BV615" s="1420"/>
      <c r="BW615" s="1420"/>
      <c r="BX615" s="1420">
        <f t="shared" si="7"/>
        <v>0</v>
      </c>
      <c r="BY615" s="1420"/>
      <c r="BZ615" s="1420"/>
      <c r="CA615" s="1420"/>
      <c r="CB615" s="1420"/>
      <c r="CC615" s="1420">
        <f t="shared" si="8"/>
        <v>0</v>
      </c>
      <c r="CD615" s="1420"/>
      <c r="CE615" s="1420"/>
      <c r="CF615" s="1420"/>
      <c r="CG615" s="1420"/>
      <c r="CH615" s="1420">
        <f t="shared" si="9"/>
        <v>0</v>
      </c>
      <c r="CI615" s="1420"/>
      <c r="CJ615" s="1420"/>
      <c r="CK615" s="1420"/>
      <c r="CL615" s="1420"/>
      <c r="CM615" s="1420">
        <f t="shared" si="10"/>
        <v>0</v>
      </c>
      <c r="CN615" s="1420"/>
      <c r="CO615" s="1420"/>
      <c r="CP615" s="1420"/>
      <c r="CQ615" s="1420"/>
      <c r="CR615" s="6"/>
      <c r="CS615" s="1421">
        <f t="shared" si="11"/>
        <v>0</v>
      </c>
      <c r="CT615" s="1421"/>
      <c r="CU615" s="1421"/>
      <c r="CV615" s="1421"/>
      <c r="CW615" s="1421"/>
      <c r="CX615" s="1421">
        <f t="shared" si="12"/>
        <v>0</v>
      </c>
      <c r="CY615" s="1421"/>
      <c r="CZ615" s="1421"/>
      <c r="DA615" s="1421"/>
      <c r="DB615" s="1421"/>
      <c r="DC615" s="1421">
        <f t="shared" si="13"/>
        <v>0</v>
      </c>
      <c r="DD615" s="1421"/>
      <c r="DE615" s="1421"/>
      <c r="DF615" s="1421"/>
      <c r="DG615" s="1421"/>
      <c r="DH615" s="1421">
        <f t="shared" si="14"/>
        <v>0</v>
      </c>
      <c r="DI615" s="1421"/>
      <c r="DJ615" s="1421"/>
      <c r="DK615" s="1421"/>
      <c r="DL615" s="1421"/>
      <c r="DM615" s="1421">
        <f t="shared" si="15"/>
        <v>0</v>
      </c>
      <c r="DN615" s="1421"/>
      <c r="DO615" s="1421"/>
      <c r="DP615" s="1421"/>
      <c r="DQ615" s="1421"/>
      <c r="DR615" s="1421">
        <f t="shared" si="16"/>
        <v>0</v>
      </c>
      <c r="DS615" s="1421"/>
      <c r="DT615" s="1421"/>
      <c r="DU615" s="1421"/>
      <c r="DV615" s="1421"/>
      <c r="DX615" s="1417" t="str">
        <f t="shared" si="17"/>
        <v xml:space="preserve"> </v>
      </c>
      <c r="DY615" s="1418"/>
      <c r="DZ615" s="1418"/>
      <c r="EA615" s="1418"/>
      <c r="EB615" s="1419"/>
      <c r="EC615" s="1417" t="str">
        <f t="shared" si="18"/>
        <v xml:space="preserve"> </v>
      </c>
      <c r="ED615" s="1418"/>
      <c r="EE615" s="1418"/>
      <c r="EF615" s="1418"/>
      <c r="EG615" s="1419"/>
      <c r="EH615" s="1417" t="str">
        <f t="shared" si="19"/>
        <v xml:space="preserve"> </v>
      </c>
      <c r="EI615" s="1418"/>
      <c r="EJ615" s="1418"/>
      <c r="EK615" s="1418"/>
      <c r="EL615" s="1419"/>
      <c r="EM615" s="1417" t="str">
        <f t="shared" si="20"/>
        <v xml:space="preserve"> </v>
      </c>
      <c r="EN615" s="1418"/>
      <c r="EO615" s="1418"/>
      <c r="EP615" s="1418"/>
      <c r="EQ615" s="1419"/>
      <c r="ER615" s="1417" t="str">
        <f t="shared" si="21"/>
        <v xml:space="preserve"> </v>
      </c>
      <c r="ES615" s="1418"/>
      <c r="ET615" s="1418"/>
      <c r="EU615" s="1418"/>
      <c r="EV615" s="1419"/>
      <c r="EW615" s="1417" t="str">
        <f t="shared" si="22"/>
        <v xml:space="preserve"> </v>
      </c>
      <c r="EX615" s="1418"/>
      <c r="EY615" s="1418"/>
      <c r="EZ615" s="1418"/>
      <c r="FA615" s="1419"/>
    </row>
    <row r="616" spans="1:157" ht="12.95" customHeight="1">
      <c r="A616" s="2" t="s">
        <v>321</v>
      </c>
      <c r="B616" s="2"/>
      <c r="C616" s="2" t="s">
        <v>21</v>
      </c>
      <c r="AZ616" s="3"/>
      <c r="BA616" s="3"/>
      <c r="BB616" s="3"/>
      <c r="BC616" s="3"/>
      <c r="BD616" s="3"/>
      <c r="BE616" s="1417">
        <f t="shared" si="1"/>
        <v>0</v>
      </c>
      <c r="BF616" s="1419"/>
      <c r="BG616" s="1430">
        <f t="shared" si="2"/>
        <v>0</v>
      </c>
      <c r="BH616" s="1431"/>
      <c r="BI616" s="1417">
        <f t="shared" si="3"/>
        <v>0</v>
      </c>
      <c r="BJ616" s="1419"/>
      <c r="BK616" s="1430">
        <f t="shared" si="4"/>
        <v>0</v>
      </c>
      <c r="BL616" s="1431"/>
      <c r="BM616" s="3"/>
      <c r="BN616" s="1411">
        <f t="shared" si="5"/>
        <v>0</v>
      </c>
      <c r="BO616" s="1412"/>
      <c r="BP616" s="1412"/>
      <c r="BQ616" s="1412"/>
      <c r="BR616" s="1413"/>
      <c r="BS616" s="1420">
        <f t="shared" si="6"/>
        <v>0</v>
      </c>
      <c r="BT616" s="1420"/>
      <c r="BU616" s="1420"/>
      <c r="BV616" s="1420"/>
      <c r="BW616" s="1420"/>
      <c r="BX616" s="1420">
        <f t="shared" si="7"/>
        <v>0</v>
      </c>
      <c r="BY616" s="1420"/>
      <c r="BZ616" s="1420"/>
      <c r="CA616" s="1420"/>
      <c r="CB616" s="1420"/>
      <c r="CC616" s="1420">
        <f t="shared" si="8"/>
        <v>0</v>
      </c>
      <c r="CD616" s="1420"/>
      <c r="CE616" s="1420"/>
      <c r="CF616" s="1420"/>
      <c r="CG616" s="1420"/>
      <c r="CH616" s="1420">
        <f t="shared" si="9"/>
        <v>0</v>
      </c>
      <c r="CI616" s="1420"/>
      <c r="CJ616" s="1420"/>
      <c r="CK616" s="1420"/>
      <c r="CL616" s="1420"/>
      <c r="CM616" s="1420">
        <f t="shared" si="10"/>
        <v>0</v>
      </c>
      <c r="CN616" s="1420"/>
      <c r="CO616" s="1420"/>
      <c r="CP616" s="1420"/>
      <c r="CQ616" s="1420"/>
      <c r="CR616" s="6"/>
      <c r="CS616" s="1421">
        <f t="shared" si="11"/>
        <v>0</v>
      </c>
      <c r="CT616" s="1421"/>
      <c r="CU616" s="1421"/>
      <c r="CV616" s="1421"/>
      <c r="CW616" s="1421"/>
      <c r="CX616" s="1421">
        <f t="shared" si="12"/>
        <v>0</v>
      </c>
      <c r="CY616" s="1421"/>
      <c r="CZ616" s="1421"/>
      <c r="DA616" s="1421"/>
      <c r="DB616" s="1421"/>
      <c r="DC616" s="1421">
        <f t="shared" si="13"/>
        <v>0</v>
      </c>
      <c r="DD616" s="1421"/>
      <c r="DE616" s="1421"/>
      <c r="DF616" s="1421"/>
      <c r="DG616" s="1421"/>
      <c r="DH616" s="1421">
        <f t="shared" si="14"/>
        <v>0</v>
      </c>
      <c r="DI616" s="1421"/>
      <c r="DJ616" s="1421"/>
      <c r="DK616" s="1421"/>
      <c r="DL616" s="1421"/>
      <c r="DM616" s="1421">
        <f t="shared" si="15"/>
        <v>0</v>
      </c>
      <c r="DN616" s="1421"/>
      <c r="DO616" s="1421"/>
      <c r="DP616" s="1421"/>
      <c r="DQ616" s="1421"/>
      <c r="DR616" s="1421">
        <f t="shared" si="16"/>
        <v>0</v>
      </c>
      <c r="DS616" s="1421"/>
      <c r="DT616" s="1421"/>
      <c r="DU616" s="1421"/>
      <c r="DV616" s="1421"/>
      <c r="DX616" s="1417" t="str">
        <f t="shared" si="17"/>
        <v xml:space="preserve"> </v>
      </c>
      <c r="DY616" s="1418"/>
      <c r="DZ616" s="1418"/>
      <c r="EA616" s="1418"/>
      <c r="EB616" s="1419"/>
      <c r="EC616" s="1417" t="str">
        <f t="shared" si="18"/>
        <v xml:space="preserve"> </v>
      </c>
      <c r="ED616" s="1418"/>
      <c r="EE616" s="1418"/>
      <c r="EF616" s="1418"/>
      <c r="EG616" s="1419"/>
      <c r="EH616" s="1417" t="str">
        <f t="shared" si="19"/>
        <v xml:space="preserve"> </v>
      </c>
      <c r="EI616" s="1418"/>
      <c r="EJ616" s="1418"/>
      <c r="EK616" s="1418"/>
      <c r="EL616" s="1419"/>
      <c r="EM616" s="1417" t="str">
        <f t="shared" si="20"/>
        <v xml:space="preserve"> </v>
      </c>
      <c r="EN616" s="1418"/>
      <c r="EO616" s="1418"/>
      <c r="EP616" s="1418"/>
      <c r="EQ616" s="1419"/>
      <c r="ER616" s="1417" t="str">
        <f t="shared" si="21"/>
        <v xml:space="preserve"> </v>
      </c>
      <c r="ES616" s="1418"/>
      <c r="ET616" s="1418"/>
      <c r="EU616" s="1418"/>
      <c r="EV616" s="1419"/>
      <c r="EW616" s="1417" t="str">
        <f t="shared" si="22"/>
        <v xml:space="preserve"> </v>
      </c>
      <c r="EX616" s="1418"/>
      <c r="EY616" s="1418"/>
      <c r="EZ616" s="1418"/>
      <c r="FA616" s="1419"/>
    </row>
    <row r="617" spans="1:157" ht="12.95" customHeight="1">
      <c r="A617" s="2"/>
      <c r="B617" s="2"/>
      <c r="C617" s="2"/>
      <c r="AZ617" s="3"/>
      <c r="BA617" s="3"/>
      <c r="BB617" s="3"/>
      <c r="BC617" s="3"/>
      <c r="BD617" s="3"/>
      <c r="BE617" s="1417">
        <f t="shared" si="1"/>
        <v>0</v>
      </c>
      <c r="BF617" s="1419"/>
      <c r="BG617" s="1430">
        <f t="shared" si="2"/>
        <v>0</v>
      </c>
      <c r="BH617" s="1431"/>
      <c r="BI617" s="1417">
        <f t="shared" si="3"/>
        <v>0</v>
      </c>
      <c r="BJ617" s="1419"/>
      <c r="BK617" s="1430">
        <f t="shared" si="4"/>
        <v>0</v>
      </c>
      <c r="BL617" s="1431"/>
      <c r="BM617" s="3"/>
      <c r="BN617" s="1411">
        <f t="shared" si="5"/>
        <v>0</v>
      </c>
      <c r="BO617" s="1412"/>
      <c r="BP617" s="1412"/>
      <c r="BQ617" s="1412"/>
      <c r="BR617" s="1413"/>
      <c r="BS617" s="1420">
        <f t="shared" si="6"/>
        <v>0</v>
      </c>
      <c r="BT617" s="1420"/>
      <c r="BU617" s="1420"/>
      <c r="BV617" s="1420"/>
      <c r="BW617" s="1420"/>
      <c r="BX617" s="1420">
        <f t="shared" si="7"/>
        <v>0</v>
      </c>
      <c r="BY617" s="1420"/>
      <c r="BZ617" s="1420"/>
      <c r="CA617" s="1420"/>
      <c r="CB617" s="1420"/>
      <c r="CC617" s="1420">
        <f t="shared" si="8"/>
        <v>0</v>
      </c>
      <c r="CD617" s="1420"/>
      <c r="CE617" s="1420"/>
      <c r="CF617" s="1420"/>
      <c r="CG617" s="1420"/>
      <c r="CH617" s="1420">
        <f t="shared" si="9"/>
        <v>0</v>
      </c>
      <c r="CI617" s="1420"/>
      <c r="CJ617" s="1420"/>
      <c r="CK617" s="1420"/>
      <c r="CL617" s="1420"/>
      <c r="CM617" s="1420">
        <f t="shared" si="10"/>
        <v>0</v>
      </c>
      <c r="CN617" s="1420"/>
      <c r="CO617" s="1420"/>
      <c r="CP617" s="1420"/>
      <c r="CQ617" s="1420"/>
      <c r="CR617" s="6"/>
      <c r="CS617" s="1421">
        <f t="shared" si="11"/>
        <v>0</v>
      </c>
      <c r="CT617" s="1421"/>
      <c r="CU617" s="1421"/>
      <c r="CV617" s="1421"/>
      <c r="CW617" s="1421"/>
      <c r="CX617" s="1421">
        <f t="shared" si="12"/>
        <v>0</v>
      </c>
      <c r="CY617" s="1421"/>
      <c r="CZ617" s="1421"/>
      <c r="DA617" s="1421"/>
      <c r="DB617" s="1421"/>
      <c r="DC617" s="1421">
        <f t="shared" si="13"/>
        <v>0</v>
      </c>
      <c r="DD617" s="1421"/>
      <c r="DE617" s="1421"/>
      <c r="DF617" s="1421"/>
      <c r="DG617" s="1421"/>
      <c r="DH617" s="1421">
        <f t="shared" si="14"/>
        <v>0</v>
      </c>
      <c r="DI617" s="1421"/>
      <c r="DJ617" s="1421"/>
      <c r="DK617" s="1421"/>
      <c r="DL617" s="1421"/>
      <c r="DM617" s="1421">
        <f t="shared" si="15"/>
        <v>0</v>
      </c>
      <c r="DN617" s="1421"/>
      <c r="DO617" s="1421"/>
      <c r="DP617" s="1421"/>
      <c r="DQ617" s="1421"/>
      <c r="DR617" s="1421">
        <f t="shared" si="16"/>
        <v>0</v>
      </c>
      <c r="DS617" s="1421"/>
      <c r="DT617" s="1421"/>
      <c r="DU617" s="1421"/>
      <c r="DV617" s="1421"/>
      <c r="DX617" s="1417" t="str">
        <f t="shared" si="17"/>
        <v xml:space="preserve"> </v>
      </c>
      <c r="DY617" s="1418"/>
      <c r="DZ617" s="1418"/>
      <c r="EA617" s="1418"/>
      <c r="EB617" s="1419"/>
      <c r="EC617" s="1417" t="str">
        <f t="shared" si="18"/>
        <v xml:space="preserve"> </v>
      </c>
      <c r="ED617" s="1418"/>
      <c r="EE617" s="1418"/>
      <c r="EF617" s="1418"/>
      <c r="EG617" s="1419"/>
      <c r="EH617" s="1417" t="str">
        <f t="shared" si="19"/>
        <v xml:space="preserve"> </v>
      </c>
      <c r="EI617" s="1418"/>
      <c r="EJ617" s="1418"/>
      <c r="EK617" s="1418"/>
      <c r="EL617" s="1419"/>
      <c r="EM617" s="1417" t="str">
        <f t="shared" si="20"/>
        <v xml:space="preserve"> </v>
      </c>
      <c r="EN617" s="1418"/>
      <c r="EO617" s="1418"/>
      <c r="EP617" s="1418"/>
      <c r="EQ617" s="1419"/>
      <c r="ER617" s="1417" t="str">
        <f t="shared" si="21"/>
        <v xml:space="preserve"> </v>
      </c>
      <c r="ES617" s="1418"/>
      <c r="ET617" s="1418"/>
      <c r="EU617" s="1418"/>
      <c r="EV617" s="1419"/>
      <c r="EW617" s="1417" t="str">
        <f t="shared" si="22"/>
        <v xml:space="preserve"> </v>
      </c>
      <c r="EX617" s="1418"/>
      <c r="EY617" s="1418"/>
      <c r="EZ617" s="1418"/>
      <c r="FA617" s="1419"/>
    </row>
    <row r="618" spans="1:157" ht="12.95" customHeight="1">
      <c r="C618" s="2" t="s">
        <v>2522</v>
      </c>
      <c r="AZ618" s="3"/>
      <c r="BA618" s="3"/>
      <c r="BB618" s="3"/>
      <c r="BC618" s="3"/>
      <c r="BD618" s="3"/>
      <c r="BE618" s="1417">
        <f t="shared" si="1"/>
        <v>0</v>
      </c>
      <c r="BF618" s="1419"/>
      <c r="BG618" s="1430">
        <f t="shared" si="2"/>
        <v>0</v>
      </c>
      <c r="BH618" s="1431"/>
      <c r="BI618" s="1417">
        <f t="shared" si="3"/>
        <v>0</v>
      </c>
      <c r="BJ618" s="1419"/>
      <c r="BK618" s="1430">
        <f t="shared" si="4"/>
        <v>0</v>
      </c>
      <c r="BL618" s="1431"/>
      <c r="BM618" s="3"/>
      <c r="BN618" s="1411">
        <f t="shared" si="5"/>
        <v>0</v>
      </c>
      <c r="BO618" s="1412"/>
      <c r="BP618" s="1412"/>
      <c r="BQ618" s="1412"/>
      <c r="BR618" s="1413"/>
      <c r="BS618" s="1420">
        <f t="shared" si="6"/>
        <v>0</v>
      </c>
      <c r="BT618" s="1420"/>
      <c r="BU618" s="1420"/>
      <c r="BV618" s="1420"/>
      <c r="BW618" s="1420"/>
      <c r="BX618" s="1420">
        <f t="shared" si="7"/>
        <v>0</v>
      </c>
      <c r="BY618" s="1420"/>
      <c r="BZ618" s="1420"/>
      <c r="CA618" s="1420"/>
      <c r="CB618" s="1420"/>
      <c r="CC618" s="1420">
        <f t="shared" si="8"/>
        <v>0</v>
      </c>
      <c r="CD618" s="1420"/>
      <c r="CE618" s="1420"/>
      <c r="CF618" s="1420"/>
      <c r="CG618" s="1420"/>
      <c r="CH618" s="1420">
        <f t="shared" si="9"/>
        <v>0</v>
      </c>
      <c r="CI618" s="1420"/>
      <c r="CJ618" s="1420"/>
      <c r="CK618" s="1420"/>
      <c r="CL618" s="1420"/>
      <c r="CM618" s="1420">
        <f t="shared" si="10"/>
        <v>0</v>
      </c>
      <c r="CN618" s="1420"/>
      <c r="CO618" s="1420"/>
      <c r="CP618" s="1420"/>
      <c r="CQ618" s="1420"/>
      <c r="CR618" s="6"/>
      <c r="CS618" s="1421">
        <f t="shared" si="11"/>
        <v>0</v>
      </c>
      <c r="CT618" s="1421"/>
      <c r="CU618" s="1421"/>
      <c r="CV618" s="1421"/>
      <c r="CW618" s="1421"/>
      <c r="CX618" s="1421">
        <f t="shared" si="12"/>
        <v>0</v>
      </c>
      <c r="CY618" s="1421"/>
      <c r="CZ618" s="1421"/>
      <c r="DA618" s="1421"/>
      <c r="DB618" s="1421"/>
      <c r="DC618" s="1421">
        <f t="shared" si="13"/>
        <v>0</v>
      </c>
      <c r="DD618" s="1421"/>
      <c r="DE618" s="1421"/>
      <c r="DF618" s="1421"/>
      <c r="DG618" s="1421"/>
      <c r="DH618" s="1421">
        <f t="shared" si="14"/>
        <v>0</v>
      </c>
      <c r="DI618" s="1421"/>
      <c r="DJ618" s="1421"/>
      <c r="DK618" s="1421"/>
      <c r="DL618" s="1421"/>
      <c r="DM618" s="1421">
        <f t="shared" si="15"/>
        <v>0</v>
      </c>
      <c r="DN618" s="1421"/>
      <c r="DO618" s="1421"/>
      <c r="DP618" s="1421"/>
      <c r="DQ618" s="1421"/>
      <c r="DR618" s="1421">
        <f t="shared" si="16"/>
        <v>0</v>
      </c>
      <c r="DS618" s="1421"/>
      <c r="DT618" s="1421"/>
      <c r="DU618" s="1421"/>
      <c r="DV618" s="1421"/>
      <c r="DX618" s="1417" t="str">
        <f t="shared" si="17"/>
        <v xml:space="preserve"> </v>
      </c>
      <c r="DY618" s="1418"/>
      <c r="DZ618" s="1418"/>
      <c r="EA618" s="1418"/>
      <c r="EB618" s="1419"/>
      <c r="EC618" s="1417" t="str">
        <f t="shared" si="18"/>
        <v xml:space="preserve"> </v>
      </c>
      <c r="ED618" s="1418"/>
      <c r="EE618" s="1418"/>
      <c r="EF618" s="1418"/>
      <c r="EG618" s="1419"/>
      <c r="EH618" s="1417" t="str">
        <f t="shared" si="19"/>
        <v xml:space="preserve"> </v>
      </c>
      <c r="EI618" s="1418"/>
      <c r="EJ618" s="1418"/>
      <c r="EK618" s="1418"/>
      <c r="EL618" s="1419"/>
      <c r="EM618" s="1417" t="str">
        <f t="shared" si="20"/>
        <v xml:space="preserve"> </v>
      </c>
      <c r="EN618" s="1418"/>
      <c r="EO618" s="1418"/>
      <c r="EP618" s="1418"/>
      <c r="EQ618" s="1419"/>
      <c r="ER618" s="1417" t="str">
        <f t="shared" si="21"/>
        <v xml:space="preserve"> </v>
      </c>
      <c r="ES618" s="1418"/>
      <c r="ET618" s="1418"/>
      <c r="EU618" s="1418"/>
      <c r="EV618" s="1419"/>
      <c r="EW618" s="1417" t="str">
        <f t="shared" si="22"/>
        <v xml:space="preserve"> </v>
      </c>
      <c r="EX618" s="1418"/>
      <c r="EY618" s="1418"/>
      <c r="EZ618" s="1418"/>
      <c r="FA618" s="1419"/>
    </row>
    <row r="619" spans="1:157" ht="12.95" customHeight="1">
      <c r="B619" s="547"/>
      <c r="C619" s="2"/>
      <c r="AZ619" s="3"/>
      <c r="BA619" s="3"/>
      <c r="BB619" s="3"/>
      <c r="BC619" s="3"/>
      <c r="BD619" s="3"/>
      <c r="BE619" s="1417">
        <f t="shared" si="1"/>
        <v>0</v>
      </c>
      <c r="BF619" s="1419"/>
      <c r="BG619" s="1430">
        <f t="shared" si="2"/>
        <v>0</v>
      </c>
      <c r="BH619" s="1431"/>
      <c r="BI619" s="1417">
        <f t="shared" si="3"/>
        <v>0</v>
      </c>
      <c r="BJ619" s="1419"/>
      <c r="BK619" s="1430">
        <f t="shared" si="4"/>
        <v>0</v>
      </c>
      <c r="BL619" s="1431"/>
      <c r="BM619" s="3"/>
      <c r="BN619" s="1411">
        <f t="shared" si="5"/>
        <v>0</v>
      </c>
      <c r="BO619" s="1412"/>
      <c r="BP619" s="1412"/>
      <c r="BQ619" s="1412"/>
      <c r="BR619" s="1413"/>
      <c r="BS619" s="1420">
        <f t="shared" si="6"/>
        <v>0</v>
      </c>
      <c r="BT619" s="1420"/>
      <c r="BU619" s="1420"/>
      <c r="BV619" s="1420"/>
      <c r="BW619" s="1420"/>
      <c r="BX619" s="1420">
        <f t="shared" si="7"/>
        <v>0</v>
      </c>
      <c r="BY619" s="1420"/>
      <c r="BZ619" s="1420"/>
      <c r="CA619" s="1420"/>
      <c r="CB619" s="1420"/>
      <c r="CC619" s="1420">
        <f t="shared" si="8"/>
        <v>0</v>
      </c>
      <c r="CD619" s="1420"/>
      <c r="CE619" s="1420"/>
      <c r="CF619" s="1420"/>
      <c r="CG619" s="1420"/>
      <c r="CH619" s="1420">
        <f t="shared" si="9"/>
        <v>0</v>
      </c>
      <c r="CI619" s="1420"/>
      <c r="CJ619" s="1420"/>
      <c r="CK619" s="1420"/>
      <c r="CL619" s="1420"/>
      <c r="CM619" s="1420">
        <f t="shared" si="10"/>
        <v>0</v>
      </c>
      <c r="CN619" s="1420"/>
      <c r="CO619" s="1420"/>
      <c r="CP619" s="1420"/>
      <c r="CQ619" s="1420"/>
      <c r="CR619" s="6"/>
      <c r="CS619" s="1421">
        <f t="shared" si="11"/>
        <v>0</v>
      </c>
      <c r="CT619" s="1421"/>
      <c r="CU619" s="1421"/>
      <c r="CV619" s="1421"/>
      <c r="CW619" s="1421"/>
      <c r="CX619" s="1421">
        <f t="shared" si="12"/>
        <v>0</v>
      </c>
      <c r="CY619" s="1421"/>
      <c r="CZ619" s="1421"/>
      <c r="DA619" s="1421"/>
      <c r="DB619" s="1421"/>
      <c r="DC619" s="1421">
        <f t="shared" si="13"/>
        <v>0</v>
      </c>
      <c r="DD619" s="1421"/>
      <c r="DE619" s="1421"/>
      <c r="DF619" s="1421"/>
      <c r="DG619" s="1421"/>
      <c r="DH619" s="1421">
        <f t="shared" si="14"/>
        <v>0</v>
      </c>
      <c r="DI619" s="1421"/>
      <c r="DJ619" s="1421"/>
      <c r="DK619" s="1421"/>
      <c r="DL619" s="1421"/>
      <c r="DM619" s="1421">
        <f t="shared" si="15"/>
        <v>0</v>
      </c>
      <c r="DN619" s="1421"/>
      <c r="DO619" s="1421"/>
      <c r="DP619" s="1421"/>
      <c r="DQ619" s="1421"/>
      <c r="DR619" s="1421">
        <f t="shared" si="16"/>
        <v>0</v>
      </c>
      <c r="DS619" s="1421"/>
      <c r="DT619" s="1421"/>
      <c r="DU619" s="1421"/>
      <c r="DV619" s="1421"/>
      <c r="DX619" s="1417" t="str">
        <f t="shared" si="17"/>
        <v xml:space="preserve"> </v>
      </c>
      <c r="DY619" s="1418"/>
      <c r="DZ619" s="1418"/>
      <c r="EA619" s="1418"/>
      <c r="EB619" s="1419"/>
      <c r="EC619" s="1417" t="str">
        <f t="shared" si="18"/>
        <v xml:space="preserve"> </v>
      </c>
      <c r="ED619" s="1418"/>
      <c r="EE619" s="1418"/>
      <c r="EF619" s="1418"/>
      <c r="EG619" s="1419"/>
      <c r="EH619" s="1417" t="str">
        <f t="shared" si="19"/>
        <v xml:space="preserve"> </v>
      </c>
      <c r="EI619" s="1418"/>
      <c r="EJ619" s="1418"/>
      <c r="EK619" s="1418"/>
      <c r="EL619" s="1419"/>
      <c r="EM619" s="1417" t="str">
        <f t="shared" si="20"/>
        <v xml:space="preserve"> </v>
      </c>
      <c r="EN619" s="1418"/>
      <c r="EO619" s="1418"/>
      <c r="EP619" s="1418"/>
      <c r="EQ619" s="1419"/>
      <c r="ER619" s="1417" t="str">
        <f t="shared" si="21"/>
        <v xml:space="preserve"> </v>
      </c>
      <c r="ES619" s="1418"/>
      <c r="ET619" s="1418"/>
      <c r="EU619" s="1418"/>
      <c r="EV619" s="1419"/>
      <c r="EW619" s="1417" t="str">
        <f t="shared" si="22"/>
        <v xml:space="preserve"> </v>
      </c>
      <c r="EX619" s="1418"/>
      <c r="EY619" s="1418"/>
      <c r="EZ619" s="1418"/>
      <c r="FA619" s="1419"/>
    </row>
    <row r="620" spans="1:157" ht="12.95" customHeight="1">
      <c r="B620" s="1372" t="s">
        <v>2524</v>
      </c>
      <c r="C620" s="1372"/>
      <c r="D620" s="1372"/>
      <c r="E620" s="1372"/>
      <c r="F620" s="1372"/>
      <c r="G620" s="1372"/>
      <c r="H620" s="1372"/>
      <c r="I620" s="1372"/>
      <c r="J620" s="1372"/>
      <c r="K620" s="1372"/>
      <c r="L620" s="1372"/>
      <c r="M620" s="1371" t="s">
        <v>2525</v>
      </c>
      <c r="N620" s="1371"/>
      <c r="O620" s="1371"/>
      <c r="P620" s="1371"/>
      <c r="Q620" s="1371" t="s">
        <v>2115</v>
      </c>
      <c r="R620" s="1371"/>
      <c r="S620" s="1371"/>
      <c r="T620" s="1371" t="s">
        <v>2113</v>
      </c>
      <c r="U620" s="1371"/>
      <c r="V620" s="1371"/>
      <c r="W620" s="1370" t="s">
        <v>463</v>
      </c>
      <c r="X620" s="1370"/>
      <c r="Y620" s="1370"/>
      <c r="Z620" s="1374" t="s">
        <v>2554</v>
      </c>
      <c r="AA620" s="1374"/>
      <c r="AB620" s="1375"/>
      <c r="AC620" s="1613" t="s">
        <v>1935</v>
      </c>
      <c r="AD620" s="1614"/>
      <c r="AE620" s="1615"/>
      <c r="AF620" s="1736" t="s">
        <v>2312</v>
      </c>
      <c r="AG620" s="1374"/>
      <c r="AH620" s="1374"/>
      <c r="AI620" s="1374"/>
      <c r="AJ620" s="1375"/>
      <c r="AK620" s="1603" t="s">
        <v>2313</v>
      </c>
      <c r="AL620" s="1604"/>
      <c r="AM620" s="1604"/>
      <c r="AN620" s="1605"/>
      <c r="AO620" s="1371" t="s">
        <v>464</v>
      </c>
      <c r="AP620" s="1371"/>
      <c r="AQ620" s="1371"/>
      <c r="AR620" s="1371"/>
      <c r="AS620" s="1371"/>
      <c r="AZ620" s="3"/>
      <c r="BA620" s="3"/>
      <c r="BB620" s="3"/>
      <c r="BC620" s="3"/>
      <c r="BD620" s="3"/>
      <c r="BE620" s="1417">
        <f t="shared" si="1"/>
        <v>0</v>
      </c>
      <c r="BF620" s="1419"/>
      <c r="BG620" s="1430">
        <f t="shared" si="2"/>
        <v>0</v>
      </c>
      <c r="BH620" s="1431"/>
      <c r="BI620" s="1417">
        <f t="shared" si="3"/>
        <v>0</v>
      </c>
      <c r="BJ620" s="1419"/>
      <c r="BK620" s="1430">
        <f t="shared" si="4"/>
        <v>0</v>
      </c>
      <c r="BL620" s="1431"/>
      <c r="BM620" s="3"/>
      <c r="BN620" s="1411">
        <f t="shared" si="5"/>
        <v>0</v>
      </c>
      <c r="BO620" s="1412"/>
      <c r="BP620" s="1412"/>
      <c r="BQ620" s="1412"/>
      <c r="BR620" s="1413"/>
      <c r="BS620" s="1420">
        <f t="shared" si="6"/>
        <v>0</v>
      </c>
      <c r="BT620" s="1420"/>
      <c r="BU620" s="1420"/>
      <c r="BV620" s="1420"/>
      <c r="BW620" s="1420"/>
      <c r="BX620" s="1420">
        <f t="shared" si="7"/>
        <v>0</v>
      </c>
      <c r="BY620" s="1420"/>
      <c r="BZ620" s="1420"/>
      <c r="CA620" s="1420"/>
      <c r="CB620" s="1420"/>
      <c r="CC620" s="1420">
        <f t="shared" si="8"/>
        <v>0</v>
      </c>
      <c r="CD620" s="1420"/>
      <c r="CE620" s="1420"/>
      <c r="CF620" s="1420"/>
      <c r="CG620" s="1420"/>
      <c r="CH620" s="1420">
        <f t="shared" si="9"/>
        <v>0</v>
      </c>
      <c r="CI620" s="1420"/>
      <c r="CJ620" s="1420"/>
      <c r="CK620" s="1420"/>
      <c r="CL620" s="1420"/>
      <c r="CM620" s="1420">
        <f t="shared" si="10"/>
        <v>0</v>
      </c>
      <c r="CN620" s="1420"/>
      <c r="CO620" s="1420"/>
      <c r="CP620" s="1420"/>
      <c r="CQ620" s="1420"/>
      <c r="CR620" s="6"/>
      <c r="CS620" s="1421">
        <f t="shared" si="11"/>
        <v>0</v>
      </c>
      <c r="CT620" s="1421"/>
      <c r="CU620" s="1421"/>
      <c r="CV620" s="1421"/>
      <c r="CW620" s="1421"/>
      <c r="CX620" s="1421">
        <f t="shared" si="12"/>
        <v>0</v>
      </c>
      <c r="CY620" s="1421"/>
      <c r="CZ620" s="1421"/>
      <c r="DA620" s="1421"/>
      <c r="DB620" s="1421"/>
      <c r="DC620" s="1421">
        <f t="shared" si="13"/>
        <v>0</v>
      </c>
      <c r="DD620" s="1421"/>
      <c r="DE620" s="1421"/>
      <c r="DF620" s="1421"/>
      <c r="DG620" s="1421"/>
      <c r="DH620" s="1421">
        <f t="shared" si="14"/>
        <v>0</v>
      </c>
      <c r="DI620" s="1421"/>
      <c r="DJ620" s="1421"/>
      <c r="DK620" s="1421"/>
      <c r="DL620" s="1421"/>
      <c r="DM620" s="1421">
        <f t="shared" si="15"/>
        <v>0</v>
      </c>
      <c r="DN620" s="1421"/>
      <c r="DO620" s="1421"/>
      <c r="DP620" s="1421"/>
      <c r="DQ620" s="1421"/>
      <c r="DR620" s="1421">
        <f t="shared" si="16"/>
        <v>0</v>
      </c>
      <c r="DS620" s="1421"/>
      <c r="DT620" s="1421"/>
      <c r="DU620" s="1421"/>
      <c r="DV620" s="1421"/>
      <c r="DX620" s="1417" t="str">
        <f t="shared" si="17"/>
        <v xml:space="preserve"> </v>
      </c>
      <c r="DY620" s="1418"/>
      <c r="DZ620" s="1418"/>
      <c r="EA620" s="1418"/>
      <c r="EB620" s="1419"/>
      <c r="EC620" s="1417" t="str">
        <f t="shared" si="18"/>
        <v xml:space="preserve"> </v>
      </c>
      <c r="ED620" s="1418"/>
      <c r="EE620" s="1418"/>
      <c r="EF620" s="1418"/>
      <c r="EG620" s="1419"/>
      <c r="EH620" s="1417" t="str">
        <f t="shared" si="19"/>
        <v xml:space="preserve"> </v>
      </c>
      <c r="EI620" s="1418"/>
      <c r="EJ620" s="1418"/>
      <c r="EK620" s="1418"/>
      <c r="EL620" s="1419"/>
      <c r="EM620" s="1417" t="str">
        <f t="shared" si="20"/>
        <v xml:space="preserve"> </v>
      </c>
      <c r="EN620" s="1418"/>
      <c r="EO620" s="1418"/>
      <c r="EP620" s="1418"/>
      <c r="EQ620" s="1419"/>
      <c r="ER620" s="1417" t="str">
        <f t="shared" si="21"/>
        <v xml:space="preserve"> </v>
      </c>
      <c r="ES620" s="1418"/>
      <c r="ET620" s="1418"/>
      <c r="EU620" s="1418"/>
      <c r="EV620" s="1419"/>
      <c r="EW620" s="1417" t="str">
        <f t="shared" si="22"/>
        <v xml:space="preserve"> </v>
      </c>
      <c r="EX620" s="1418"/>
      <c r="EY620" s="1418"/>
      <c r="EZ620" s="1418"/>
      <c r="FA620" s="1419"/>
    </row>
    <row r="621" spans="1:157" ht="12.95" customHeight="1">
      <c r="B621" s="1372"/>
      <c r="C621" s="1372"/>
      <c r="D621" s="1372"/>
      <c r="E621" s="1372"/>
      <c r="F621" s="1372"/>
      <c r="G621" s="1372"/>
      <c r="H621" s="1372"/>
      <c r="I621" s="1372"/>
      <c r="J621" s="1372"/>
      <c r="K621" s="1372"/>
      <c r="L621" s="1372"/>
      <c r="M621" s="1371"/>
      <c r="N621" s="1371"/>
      <c r="O621" s="1371"/>
      <c r="P621" s="1371"/>
      <c r="Q621" s="1371"/>
      <c r="R621" s="1371"/>
      <c r="S621" s="1371"/>
      <c r="T621" s="1371"/>
      <c r="U621" s="1371"/>
      <c r="V621" s="1371"/>
      <c r="W621" s="1370"/>
      <c r="X621" s="1370"/>
      <c r="Y621" s="1370"/>
      <c r="Z621" s="1376"/>
      <c r="AA621" s="1376"/>
      <c r="AB621" s="1377"/>
      <c r="AC621" s="1616"/>
      <c r="AD621" s="1617"/>
      <c r="AE621" s="1618"/>
      <c r="AF621" s="1737"/>
      <c r="AG621" s="1376"/>
      <c r="AH621" s="1376"/>
      <c r="AI621" s="1376"/>
      <c r="AJ621" s="1377"/>
      <c r="AK621" s="1606"/>
      <c r="AL621" s="1607"/>
      <c r="AM621" s="1607"/>
      <c r="AN621" s="1608"/>
      <c r="AO621" s="1371"/>
      <c r="AP621" s="1371"/>
      <c r="AQ621" s="1371"/>
      <c r="AR621" s="1371"/>
      <c r="AS621" s="1371"/>
      <c r="AZ621" s="3"/>
      <c r="BA621" s="3"/>
      <c r="BB621" s="3"/>
      <c r="BC621" s="3"/>
      <c r="BD621" s="3"/>
      <c r="BE621" s="3"/>
      <c r="BF621" s="3"/>
      <c r="BG621" s="1417">
        <f>SUM(BG596:BH620)</f>
        <v>7</v>
      </c>
      <c r="BH621" s="1419"/>
      <c r="BI621" s="3"/>
      <c r="BJ621" s="3"/>
      <c r="BK621" s="1417">
        <f>SUM(BK596:BL620)</f>
        <v>13</v>
      </c>
      <c r="BL621" s="1419"/>
      <c r="BM621" s="3"/>
      <c r="BN621" s="1417">
        <f>SUM(BN596:BR620)</f>
        <v>0</v>
      </c>
      <c r="BO621" s="1418"/>
      <c r="BP621" s="1418"/>
      <c r="BQ621" s="1418"/>
      <c r="BR621" s="1419"/>
      <c r="BS621" s="1422">
        <f>SUM(BS596:BW620)</f>
        <v>18</v>
      </c>
      <c r="BT621" s="1422"/>
      <c r="BU621" s="1422"/>
      <c r="BV621" s="1422"/>
      <c r="BW621" s="1422"/>
      <c r="BX621" s="1422">
        <f>SUM(BX596:CB620)</f>
        <v>32</v>
      </c>
      <c r="BY621" s="1422"/>
      <c r="BZ621" s="1422"/>
      <c r="CA621" s="1422"/>
      <c r="CB621" s="1422"/>
      <c r="CC621" s="1422">
        <f>SUM(CC596:CG620)</f>
        <v>11</v>
      </c>
      <c r="CD621" s="1422"/>
      <c r="CE621" s="1422"/>
      <c r="CF621" s="1422"/>
      <c r="CG621" s="1422"/>
      <c r="CH621" s="1422">
        <f>SUM(CH596:CL620)</f>
        <v>0</v>
      </c>
      <c r="CI621" s="1422"/>
      <c r="CJ621" s="1422"/>
      <c r="CK621" s="1422"/>
      <c r="CL621" s="1422"/>
      <c r="CM621" s="1422">
        <f>SUM(CM596:CQ620)</f>
        <v>0</v>
      </c>
      <c r="CN621" s="1422"/>
      <c r="CO621" s="1422"/>
      <c r="CP621" s="1422"/>
      <c r="CQ621" s="1422"/>
      <c r="CR621" s="386"/>
      <c r="CS621" s="1422">
        <f>SUM(CS596:CW620)</f>
        <v>0</v>
      </c>
      <c r="CT621" s="1422"/>
      <c r="CU621" s="1422"/>
      <c r="CV621" s="1422"/>
      <c r="CW621" s="1422"/>
      <c r="CX621" s="1422">
        <f>SUM(CX596:DB620)</f>
        <v>3</v>
      </c>
      <c r="CY621" s="1422"/>
      <c r="CZ621" s="1422"/>
      <c r="DA621" s="1422"/>
      <c r="DB621" s="1422"/>
      <c r="DC621" s="1422">
        <f>SUM(DC596:DG620)</f>
        <v>7</v>
      </c>
      <c r="DD621" s="1422"/>
      <c r="DE621" s="1422"/>
      <c r="DF621" s="1422"/>
      <c r="DG621" s="1422"/>
      <c r="DH621" s="1422">
        <f>SUM(DH596:DL620)</f>
        <v>3</v>
      </c>
      <c r="DI621" s="1422"/>
      <c r="DJ621" s="1422"/>
      <c r="DK621" s="1422"/>
      <c r="DL621" s="1422"/>
      <c r="DM621" s="1422">
        <f>SUM(DM596:DQ620)</f>
        <v>0</v>
      </c>
      <c r="DN621" s="1422"/>
      <c r="DO621" s="1422"/>
      <c r="DP621" s="1422"/>
      <c r="DQ621" s="1422"/>
      <c r="DR621" s="1422">
        <f>SUM(DR596:DV620)</f>
        <v>0</v>
      </c>
      <c r="DS621" s="1422"/>
      <c r="DT621" s="1422"/>
      <c r="DU621" s="1422"/>
      <c r="DV621" s="1422"/>
      <c r="DX621" s="1422">
        <f>SUM(DX596:EB620)</f>
        <v>0</v>
      </c>
      <c r="DY621" s="1422"/>
      <c r="DZ621" s="1422"/>
      <c r="EA621" s="1422"/>
      <c r="EB621" s="1422"/>
      <c r="EC621" s="1422">
        <f>SUM(EC596:EG620)</f>
        <v>3731</v>
      </c>
      <c r="ED621" s="1422"/>
      <c r="EE621" s="1422"/>
      <c r="EF621" s="1422"/>
      <c r="EG621" s="1422"/>
      <c r="EH621" s="1422">
        <f>SUM(EH596:EL620)</f>
        <v>4506.96</v>
      </c>
      <c r="EI621" s="1422"/>
      <c r="EJ621" s="1422"/>
      <c r="EK621" s="1422"/>
      <c r="EL621" s="1422"/>
      <c r="EM621" s="1422">
        <f>SUM(EM596:EQ620)</f>
        <v>5119</v>
      </c>
      <c r="EN621" s="1422"/>
      <c r="EO621" s="1422"/>
      <c r="EP621" s="1422"/>
      <c r="EQ621" s="1422"/>
      <c r="ER621" s="1422">
        <f>SUM(ER596:EV620)</f>
        <v>0</v>
      </c>
      <c r="ES621" s="1422"/>
      <c r="ET621" s="1422"/>
      <c r="EU621" s="1422"/>
      <c r="EV621" s="1422"/>
      <c r="EW621" s="1422">
        <f>SUM(EW596:FA620)</f>
        <v>0</v>
      </c>
      <c r="EX621" s="1422"/>
      <c r="EY621" s="1422"/>
      <c r="EZ621" s="1422"/>
      <c r="FA621" s="1422"/>
    </row>
    <row r="622" spans="1:157" ht="12.95" customHeight="1">
      <c r="B622" s="1372"/>
      <c r="C622" s="1372"/>
      <c r="D622" s="1372"/>
      <c r="E622" s="1372"/>
      <c r="F622" s="1372"/>
      <c r="G622" s="1372"/>
      <c r="H622" s="1372"/>
      <c r="I622" s="1372"/>
      <c r="J622" s="1372"/>
      <c r="K622" s="1372"/>
      <c r="L622" s="1372"/>
      <c r="M622" s="1371"/>
      <c r="N622" s="1371"/>
      <c r="O622" s="1371"/>
      <c r="P622" s="1371"/>
      <c r="Q622" s="1371"/>
      <c r="R622" s="1371"/>
      <c r="S622" s="1371"/>
      <c r="T622" s="1371"/>
      <c r="U622" s="1371"/>
      <c r="V622" s="1371"/>
      <c r="W622" s="1370"/>
      <c r="X622" s="1370"/>
      <c r="Y622" s="1370"/>
      <c r="Z622" s="1378"/>
      <c r="AA622" s="1378"/>
      <c r="AB622" s="1379"/>
      <c r="AC622" s="1619"/>
      <c r="AD622" s="1620"/>
      <c r="AE622" s="1621"/>
      <c r="AF622" s="1738"/>
      <c r="AG622" s="1378"/>
      <c r="AH622" s="1378"/>
      <c r="AI622" s="1378"/>
      <c r="AJ622" s="1379"/>
      <c r="AK622" s="1609"/>
      <c r="AL622" s="1610"/>
      <c r="AM622" s="1610"/>
      <c r="AN622" s="1611"/>
      <c r="AO622" s="1371"/>
      <c r="AP622" s="1371"/>
      <c r="AQ622" s="1371"/>
      <c r="AR622" s="1371"/>
      <c r="AS622" s="1371"/>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7">
        <f>BN621+BS621+BX621+CC621+CH621+CM621</f>
        <v>61</v>
      </c>
      <c r="CN622" s="1418"/>
      <c r="CO622" s="1418"/>
      <c r="CP622" s="1418"/>
      <c r="CQ622" s="1419"/>
      <c r="CR622" s="386"/>
      <c r="CS622" s="3"/>
      <c r="CT622" s="3"/>
      <c r="CU622" s="3"/>
      <c r="CV622" s="3"/>
      <c r="CW622" s="3"/>
      <c r="CX622" s="3"/>
      <c r="CY622" s="3"/>
      <c r="CZ622" s="3"/>
      <c r="DA622" s="3"/>
      <c r="DB622" s="3"/>
      <c r="DC622" s="3"/>
      <c r="DD622" s="3"/>
      <c r="DE622" s="3"/>
      <c r="DF622" s="3"/>
    </row>
    <row r="623" spans="1:157" ht="12.95" customHeight="1">
      <c r="B623" s="51" t="s">
        <v>113</v>
      </c>
      <c r="C623" s="1373" t="s">
        <v>2766</v>
      </c>
      <c r="D623" s="1373"/>
      <c r="E623" s="1373"/>
      <c r="F623" s="1373"/>
      <c r="G623" s="1373"/>
      <c r="H623" s="1373"/>
      <c r="I623" s="1373"/>
      <c r="J623" s="1373"/>
      <c r="K623" s="1373"/>
      <c r="L623" s="1373"/>
      <c r="M623" s="1392" t="s">
        <v>2541</v>
      </c>
      <c r="N623" s="1392"/>
      <c r="O623" s="1392"/>
      <c r="P623" s="1392"/>
      <c r="Q623" s="1384">
        <v>180</v>
      </c>
      <c r="R623" s="1384"/>
      <c r="S623" s="1385"/>
      <c r="T623" s="1383">
        <v>480</v>
      </c>
      <c r="U623" s="1384"/>
      <c r="V623" s="1385"/>
      <c r="W623" s="1358">
        <v>5.5E-2</v>
      </c>
      <c r="X623" s="1359"/>
      <c r="Y623" s="1360"/>
      <c r="Z623" s="1380" t="s">
        <v>1327</v>
      </c>
      <c r="AA623" s="1381"/>
      <c r="AB623" s="1382"/>
      <c r="AC623" s="1432">
        <v>1</v>
      </c>
      <c r="AD623" s="1433"/>
      <c r="AE623" s="1434"/>
      <c r="AF623" s="1367">
        <f>-PMT(W623/12,T623,AO623)*12</f>
        <v>1485418.410212473</v>
      </c>
      <c r="AG623" s="1368"/>
      <c r="AH623" s="1368"/>
      <c r="AI623" s="1368"/>
      <c r="AJ623" s="1369"/>
      <c r="AK623" s="1427"/>
      <c r="AL623" s="1428"/>
      <c r="AM623" s="1428"/>
      <c r="AN623" s="1429"/>
      <c r="AO623" s="1426">
        <v>24000000</v>
      </c>
      <c r="AP623" s="1426"/>
      <c r="AQ623" s="1426"/>
      <c r="AR623" s="1426"/>
      <c r="AS623" s="1426"/>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18</v>
      </c>
      <c r="BX623" s="3"/>
      <c r="BY623" s="3"/>
      <c r="BZ623" s="3"/>
      <c r="CA623" s="3"/>
      <c r="CB623" s="897">
        <f>BX621*2</f>
        <v>64</v>
      </c>
      <c r="CC623" s="3"/>
      <c r="CD623" s="3"/>
      <c r="CE623" s="3"/>
      <c r="CF623" s="3"/>
      <c r="CG623" s="897">
        <f>CC621*3</f>
        <v>33</v>
      </c>
      <c r="CH623" s="3"/>
      <c r="CI623" s="3"/>
      <c r="CJ623" s="3"/>
      <c r="CK623" s="3"/>
      <c r="CL623" s="897">
        <f>CH621*4</f>
        <v>0</v>
      </c>
      <c r="CM623" s="3"/>
      <c r="CN623" s="3"/>
      <c r="CO623" s="3"/>
      <c r="CP623" s="3"/>
      <c r="CQ623" s="897">
        <f>CM621*5</f>
        <v>0</v>
      </c>
      <c r="CS623" s="897">
        <f>BR623+BW623+CB623+CG623+CL623+CQ623</f>
        <v>115</v>
      </c>
      <c r="CT623" s="57" t="s">
        <v>2125</v>
      </c>
      <c r="CU623" s="3"/>
      <c r="CV623" s="3"/>
      <c r="CW623" s="3"/>
      <c r="CX623" s="3"/>
      <c r="CY623" s="3"/>
      <c r="CZ623" s="3"/>
      <c r="DA623" s="3"/>
      <c r="DB623" s="3"/>
      <c r="DC623" s="3"/>
      <c r="DD623" s="3"/>
      <c r="DE623" s="3"/>
      <c r="DF623" s="3"/>
    </row>
    <row r="624" spans="1:157" ht="12.95" customHeight="1">
      <c r="B624" s="52" t="s">
        <v>114</v>
      </c>
      <c r="C624" s="1373" t="s">
        <v>2767</v>
      </c>
      <c r="D624" s="1373"/>
      <c r="E624" s="1373"/>
      <c r="F624" s="1373"/>
      <c r="G624" s="1373"/>
      <c r="H624" s="1373"/>
      <c r="I624" s="1373"/>
      <c r="J624" s="1373"/>
      <c r="K624" s="1373"/>
      <c r="L624" s="1373"/>
      <c r="M624" s="1392" t="s">
        <v>2540</v>
      </c>
      <c r="N624" s="1392"/>
      <c r="O624" s="1392"/>
      <c r="P624" s="1392"/>
      <c r="Q624" s="1383">
        <v>180</v>
      </c>
      <c r="R624" s="1384"/>
      <c r="S624" s="1385"/>
      <c r="T624" s="1383">
        <v>480</v>
      </c>
      <c r="U624" s="1384"/>
      <c r="V624" s="1385"/>
      <c r="W624" s="1358">
        <v>5.5E-2</v>
      </c>
      <c r="X624" s="1359"/>
      <c r="Y624" s="1360"/>
      <c r="Z624" s="1380" t="s">
        <v>1327</v>
      </c>
      <c r="AA624" s="1381"/>
      <c r="AB624" s="1382"/>
      <c r="AC624" s="1432">
        <v>1</v>
      </c>
      <c r="AD624" s="1433"/>
      <c r="AE624" s="1434"/>
      <c r="AF624" s="1367">
        <f>-PMT(W624/12,T624,AO624)*12</f>
        <v>334219.14229780645</v>
      </c>
      <c r="AG624" s="1368"/>
      <c r="AH624" s="1368"/>
      <c r="AI624" s="1368"/>
      <c r="AJ624" s="1369"/>
      <c r="AK624" s="1427"/>
      <c r="AL624" s="1428"/>
      <c r="AM624" s="1428"/>
      <c r="AN624" s="1429"/>
      <c r="AO624" s="1423">
        <v>5400000</v>
      </c>
      <c r="AP624" s="1424"/>
      <c r="AQ624" s="1424"/>
      <c r="AR624" s="1424"/>
      <c r="AS624" s="1425"/>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9" t="e">
        <f t="shared" ref="DX624:DX648" si="23">DX596*(BN596/$BN$621)</f>
        <v>#VALUE!</v>
      </c>
      <c r="DY624" s="1409"/>
      <c r="DZ624" s="1409"/>
      <c r="EA624" s="1409"/>
      <c r="EB624" s="1409"/>
      <c r="EC624" s="1409">
        <f t="shared" ref="EC624:EC648" si="24">EC596*(BS596/$BS$621)</f>
        <v>1255.3333333333333</v>
      </c>
      <c r="ED624" s="1409"/>
      <c r="EE624" s="1409"/>
      <c r="EF624" s="1409"/>
      <c r="EG624" s="1409"/>
      <c r="EH624" s="1409" t="e">
        <f t="shared" ref="EH624:EH648" si="25">EH596*(BX596/$BX$621)</f>
        <v>#VALUE!</v>
      </c>
      <c r="EI624" s="1409"/>
      <c r="EJ624" s="1409"/>
      <c r="EK624" s="1409"/>
      <c r="EL624" s="1409"/>
      <c r="EM624" s="1409" t="e">
        <f t="shared" ref="EM624:EM648" si="26">EM596*(CC596/$CC$621)</f>
        <v>#VALUE!</v>
      </c>
      <c r="EN624" s="1409"/>
      <c r="EO624" s="1409"/>
      <c r="EP624" s="1409"/>
      <c r="EQ624" s="1409"/>
      <c r="ER624" s="1409" t="e">
        <f t="shared" ref="ER624:ER648" si="27">ER596*(CH596/$CH$621)</f>
        <v>#VALUE!</v>
      </c>
      <c r="ES624" s="1409"/>
      <c r="ET624" s="1409"/>
      <c r="EU624" s="1409"/>
      <c r="EV624" s="1409"/>
      <c r="EW624" s="1409" t="e">
        <f t="shared" ref="EW624:EW648" si="28">EW596*(CM596/$CM$621)</f>
        <v>#VALUE!</v>
      </c>
      <c r="EX624" s="1409"/>
      <c r="EY624" s="1409"/>
      <c r="EZ624" s="1409"/>
      <c r="FA624" s="1409"/>
    </row>
    <row r="625" spans="1:157" ht="12.95" customHeight="1">
      <c r="B625" s="52" t="s">
        <v>120</v>
      </c>
      <c r="C625" s="1373" t="s">
        <v>2651</v>
      </c>
      <c r="D625" s="1373"/>
      <c r="E625" s="1373"/>
      <c r="F625" s="1373"/>
      <c r="G625" s="1373"/>
      <c r="H625" s="1373"/>
      <c r="I625" s="1373"/>
      <c r="J625" s="1373"/>
      <c r="K625" s="1373"/>
      <c r="L625" s="1373"/>
      <c r="M625" s="1392" t="s">
        <v>2547</v>
      </c>
      <c r="N625" s="1392"/>
      <c r="O625" s="1392"/>
      <c r="P625" s="1392"/>
      <c r="Q625" s="1383"/>
      <c r="R625" s="1384"/>
      <c r="S625" s="1385"/>
      <c r="T625" s="1383"/>
      <c r="U625" s="1384"/>
      <c r="V625" s="1385"/>
      <c r="W625" s="1358"/>
      <c r="X625" s="1359"/>
      <c r="Y625" s="1360"/>
      <c r="Z625" s="1380" t="s">
        <v>1327</v>
      </c>
      <c r="AA625" s="1381"/>
      <c r="AB625" s="1382"/>
      <c r="AC625" s="1432"/>
      <c r="AD625" s="1433"/>
      <c r="AE625" s="1434"/>
      <c r="AF625" s="1367"/>
      <c r="AG625" s="1368"/>
      <c r="AH625" s="1368"/>
      <c r="AI625" s="1368"/>
      <c r="AJ625" s="1369"/>
      <c r="AK625" s="1427"/>
      <c r="AL625" s="1428"/>
      <c r="AM625" s="1428"/>
      <c r="AN625" s="1429"/>
      <c r="AO625" s="1423">
        <v>73500</v>
      </c>
      <c r="AP625" s="1424"/>
      <c r="AQ625" s="1424"/>
      <c r="AR625" s="1424"/>
      <c r="AS625" s="1425"/>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9" t="e">
        <f t="shared" si="23"/>
        <v>#VALUE!</v>
      </c>
      <c r="DY625" s="1409"/>
      <c r="DZ625" s="1409"/>
      <c r="EA625" s="1409"/>
      <c r="EB625" s="1409"/>
      <c r="EC625" s="1409">
        <f t="shared" si="24"/>
        <v>74.222222222222214</v>
      </c>
      <c r="ED625" s="1409"/>
      <c r="EE625" s="1409"/>
      <c r="EF625" s="1409"/>
      <c r="EG625" s="1409"/>
      <c r="EH625" s="1409" t="e">
        <f t="shared" si="25"/>
        <v>#VALUE!</v>
      </c>
      <c r="EI625" s="1409"/>
      <c r="EJ625" s="1409"/>
      <c r="EK625" s="1409"/>
      <c r="EL625" s="1409"/>
      <c r="EM625" s="1409" t="e">
        <f t="shared" si="26"/>
        <v>#VALUE!</v>
      </c>
      <c r="EN625" s="1409"/>
      <c r="EO625" s="1409"/>
      <c r="EP625" s="1409"/>
      <c r="EQ625" s="1409"/>
      <c r="ER625" s="1409" t="e">
        <f t="shared" si="27"/>
        <v>#VALUE!</v>
      </c>
      <c r="ES625" s="1409"/>
      <c r="ET625" s="1409"/>
      <c r="EU625" s="1409"/>
      <c r="EV625" s="1409"/>
      <c r="EW625" s="1409" t="e">
        <f t="shared" si="28"/>
        <v>#VALUE!</v>
      </c>
      <c r="EX625" s="1409"/>
      <c r="EY625" s="1409"/>
      <c r="EZ625" s="1409"/>
      <c r="FA625" s="1409"/>
    </row>
    <row r="626" spans="1:157" ht="12.95" customHeight="1">
      <c r="B626" s="52" t="s">
        <v>591</v>
      </c>
      <c r="C626" s="1373" t="s">
        <v>2650</v>
      </c>
      <c r="D626" s="1351"/>
      <c r="E626" s="1351"/>
      <c r="F626" s="1351"/>
      <c r="G626" s="1351"/>
      <c r="H626" s="1351"/>
      <c r="I626" s="1351"/>
      <c r="J626" s="1351"/>
      <c r="K626" s="1351"/>
      <c r="L626" s="1351"/>
      <c r="M626" s="1392" t="s">
        <v>2544</v>
      </c>
      <c r="N626" s="1392"/>
      <c r="O626" s="1392"/>
      <c r="P626" s="1392"/>
      <c r="Q626" s="1383"/>
      <c r="R626" s="1384"/>
      <c r="S626" s="1385"/>
      <c r="T626" s="1383"/>
      <c r="U626" s="1384"/>
      <c r="V626" s="1385"/>
      <c r="W626" s="1358"/>
      <c r="X626" s="1359"/>
      <c r="Y626" s="1360"/>
      <c r="Z626" s="1380" t="s">
        <v>1327</v>
      </c>
      <c r="AA626" s="1381"/>
      <c r="AB626" s="1382"/>
      <c r="AC626" s="1432"/>
      <c r="AD626" s="1433"/>
      <c r="AE626" s="1434"/>
      <c r="AF626" s="1367"/>
      <c r="AG626" s="1368"/>
      <c r="AH626" s="1368"/>
      <c r="AI626" s="1368"/>
      <c r="AJ626" s="1369"/>
      <c r="AK626" s="1427"/>
      <c r="AL626" s="1428"/>
      <c r="AM626" s="1428"/>
      <c r="AN626" s="1429"/>
      <c r="AO626" s="1423">
        <f>714994-157610</f>
        <v>557384</v>
      </c>
      <c r="AP626" s="1424"/>
      <c r="AQ626" s="1424"/>
      <c r="AR626" s="1424"/>
      <c r="AS626" s="1425"/>
      <c r="AT626" s="1201" t="str">
        <f t="shared" si="29"/>
        <v/>
      </c>
      <c r="AU626" s="3"/>
      <c r="AV626" s="3"/>
      <c r="AW626" s="3"/>
      <c r="AX626" s="3"/>
      <c r="AY626" s="3"/>
      <c r="AZ626" s="34"/>
      <c r="BA626" s="3" t="s">
        <v>2553</v>
      </c>
      <c r="BB626" s="34"/>
      <c r="BC626" s="34"/>
      <c r="BD626" s="34"/>
      <c r="BE626" s="34"/>
      <c r="BF626" s="34"/>
      <c r="BG626" s="34"/>
      <c r="BH626" s="34"/>
      <c r="BI626" s="34"/>
      <c r="BJ626" s="34"/>
      <c r="BK626" s="34"/>
      <c r="BL626" s="34"/>
      <c r="BM626" s="34"/>
      <c r="BN626" s="1411">
        <f>IF(J758="SRO/Studio",O758,0)</f>
        <v>0</v>
      </c>
      <c r="BO626" s="1412"/>
      <c r="BP626" s="1412"/>
      <c r="BQ626" s="1412"/>
      <c r="BR626" s="1413"/>
      <c r="BS626" s="1420">
        <f>IF(J758="1 Bedroom",O758,0)</f>
        <v>0</v>
      </c>
      <c r="BT626" s="1420"/>
      <c r="BU626" s="1420"/>
      <c r="BV626" s="1420"/>
      <c r="BW626" s="1420"/>
      <c r="BX626" s="1420">
        <f>IF(J758="2 Bedrooms",O758,0)</f>
        <v>0</v>
      </c>
      <c r="BY626" s="1420"/>
      <c r="BZ626" s="1420"/>
      <c r="CA626" s="1420"/>
      <c r="CB626" s="1420"/>
      <c r="CC626" s="1420">
        <f>IF(J758="3 Bedrooms",O758,0)</f>
        <v>1</v>
      </c>
      <c r="CD626" s="1420"/>
      <c r="CE626" s="1420"/>
      <c r="CF626" s="1420"/>
      <c r="CG626" s="1420"/>
      <c r="CH626" s="1420">
        <f>IF(J758="4 Bedrooms",O758,0)</f>
        <v>0</v>
      </c>
      <c r="CI626" s="1420"/>
      <c r="CJ626" s="1420"/>
      <c r="CK626" s="1420"/>
      <c r="CL626" s="1420"/>
      <c r="CM626" s="1420">
        <f>IF(J758="5 Bedrooms",O758,0)</f>
        <v>0</v>
      </c>
      <c r="CN626" s="1420"/>
      <c r="CO626" s="1420"/>
      <c r="CP626" s="1420"/>
      <c r="CQ626" s="1420"/>
      <c r="CR626" s="6"/>
      <c r="CS626" s="3"/>
      <c r="CT626" s="3"/>
      <c r="CU626" s="3"/>
      <c r="CV626" s="3"/>
      <c r="CW626" s="3"/>
      <c r="CX626" s="3"/>
      <c r="CY626" s="3"/>
      <c r="CZ626" s="3"/>
      <c r="DA626" s="3"/>
      <c r="DB626" s="3"/>
      <c r="DC626" s="3"/>
      <c r="DD626" s="3"/>
      <c r="DE626" s="3"/>
      <c r="DF626" s="3"/>
      <c r="DX626" s="1409" t="e">
        <f t="shared" si="23"/>
        <v>#VALUE!</v>
      </c>
      <c r="DY626" s="1409"/>
      <c r="DZ626" s="1409"/>
      <c r="EA626" s="1409"/>
      <c r="EB626" s="1409"/>
      <c r="EC626" s="1409">
        <f t="shared" si="24"/>
        <v>130.16666666666666</v>
      </c>
      <c r="ED626" s="1409"/>
      <c r="EE626" s="1409"/>
      <c r="EF626" s="1409"/>
      <c r="EG626" s="1409"/>
      <c r="EH626" s="1409" t="e">
        <f t="shared" si="25"/>
        <v>#VALUE!</v>
      </c>
      <c r="EI626" s="1409"/>
      <c r="EJ626" s="1409"/>
      <c r="EK626" s="1409"/>
      <c r="EL626" s="1409"/>
      <c r="EM626" s="1409" t="e">
        <f t="shared" si="26"/>
        <v>#VALUE!</v>
      </c>
      <c r="EN626" s="1409"/>
      <c r="EO626" s="1409"/>
      <c r="EP626" s="1409"/>
      <c r="EQ626" s="1409"/>
      <c r="ER626" s="1409" t="e">
        <f t="shared" si="27"/>
        <v>#VALUE!</v>
      </c>
      <c r="ES626" s="1409"/>
      <c r="ET626" s="1409"/>
      <c r="EU626" s="1409"/>
      <c r="EV626" s="1409"/>
      <c r="EW626" s="1409" t="e">
        <f t="shared" si="28"/>
        <v>#VALUE!</v>
      </c>
      <c r="EX626" s="1409"/>
      <c r="EY626" s="1409"/>
      <c r="EZ626" s="1409"/>
      <c r="FA626" s="1409"/>
    </row>
    <row r="627" spans="1:157" ht="12.95" customHeight="1">
      <c r="B627" s="52" t="s">
        <v>787</v>
      </c>
      <c r="C627" s="1373" t="s">
        <v>1921</v>
      </c>
      <c r="D627" s="1351"/>
      <c r="E627" s="1351"/>
      <c r="F627" s="1351"/>
      <c r="G627" s="1351"/>
      <c r="H627" s="1351"/>
      <c r="I627" s="1351"/>
      <c r="J627" s="1351"/>
      <c r="K627" s="1351"/>
      <c r="L627" s="1351"/>
      <c r="M627" s="1392" t="s">
        <v>2528</v>
      </c>
      <c r="N627" s="1392"/>
      <c r="O627" s="1392"/>
      <c r="P627" s="1392"/>
      <c r="Q627" s="1383"/>
      <c r="R627" s="1384"/>
      <c r="S627" s="1385"/>
      <c r="T627" s="1383"/>
      <c r="U627" s="1384"/>
      <c r="V627" s="1385"/>
      <c r="W627" s="1358"/>
      <c r="X627" s="1359"/>
      <c r="Y627" s="1360"/>
      <c r="Z627" s="1380" t="s">
        <v>1327</v>
      </c>
      <c r="AA627" s="1381"/>
      <c r="AB627" s="1382"/>
      <c r="AC627" s="1432"/>
      <c r="AD627" s="1433"/>
      <c r="AE627" s="1434"/>
      <c r="AF627" s="1367"/>
      <c r="AG627" s="1368"/>
      <c r="AH627" s="1368"/>
      <c r="AI627" s="1368"/>
      <c r="AJ627" s="1369"/>
      <c r="AK627" s="1427"/>
      <c r="AL627" s="1428"/>
      <c r="AM627" s="1428"/>
      <c r="AN627" s="1429"/>
      <c r="AO627" s="1423">
        <f>SUM('Sources and Uses Budget'!C105:D105)-SUM(Application!AO623:AS626,Application!AO636,AO628)</f>
        <v>603627.21197400242</v>
      </c>
      <c r="AP627" s="1424"/>
      <c r="AQ627" s="1424"/>
      <c r="AR627" s="1424"/>
      <c r="AS627" s="1425"/>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11">
        <f>IF(J759="SRO/Studio",O759,0)</f>
        <v>0</v>
      </c>
      <c r="BO627" s="1412"/>
      <c r="BP627" s="1412"/>
      <c r="BQ627" s="1412"/>
      <c r="BR627" s="1413"/>
      <c r="BS627" s="1420">
        <f>IF(J759="1 Bedroom",O759,0)</f>
        <v>0</v>
      </c>
      <c r="BT627" s="1420"/>
      <c r="BU627" s="1420"/>
      <c r="BV627" s="1420"/>
      <c r="BW627" s="1420"/>
      <c r="BX627" s="1420">
        <f>IF(J759="2 Bedrooms",O759,0)</f>
        <v>0</v>
      </c>
      <c r="BY627" s="1420"/>
      <c r="BZ627" s="1420"/>
      <c r="CA627" s="1420"/>
      <c r="CB627" s="1420"/>
      <c r="CC627" s="1420">
        <f>IF(J759="3 Bedrooms",O759,0)</f>
        <v>0</v>
      </c>
      <c r="CD627" s="1420"/>
      <c r="CE627" s="1420"/>
      <c r="CF627" s="1420"/>
      <c r="CG627" s="1420"/>
      <c r="CH627" s="1420">
        <f>IF(J759="4 Bedrooms",O759,0)</f>
        <v>0</v>
      </c>
      <c r="CI627" s="1420"/>
      <c r="CJ627" s="1420"/>
      <c r="CK627" s="1420"/>
      <c r="CL627" s="1420"/>
      <c r="CM627" s="1420">
        <f>IF(J759="5 Bedrooms",O759,0)</f>
        <v>0</v>
      </c>
      <c r="CN627" s="1420"/>
      <c r="CO627" s="1420"/>
      <c r="CP627" s="1420"/>
      <c r="CQ627" s="1420"/>
      <c r="CR627" s="6"/>
      <c r="CS627" s="3"/>
      <c r="CT627" s="3"/>
      <c r="CU627" s="3"/>
      <c r="CV627" s="3"/>
      <c r="CW627" s="3"/>
      <c r="CX627" s="3"/>
      <c r="CY627" s="3"/>
      <c r="CZ627" s="3"/>
      <c r="DA627" s="3"/>
      <c r="DB627" s="3"/>
      <c r="DC627" s="3"/>
      <c r="DD627" s="3"/>
      <c r="DE627" s="3"/>
      <c r="DF627" s="3"/>
      <c r="DX627" s="1409" t="e">
        <f t="shared" si="23"/>
        <v>#VALUE!</v>
      </c>
      <c r="DY627" s="1409"/>
      <c r="DZ627" s="1409"/>
      <c r="EA627" s="1409"/>
      <c r="EB627" s="1409"/>
      <c r="EC627" s="1409" t="e">
        <f t="shared" si="24"/>
        <v>#VALUE!</v>
      </c>
      <c r="ED627" s="1409"/>
      <c r="EE627" s="1409"/>
      <c r="EF627" s="1409"/>
      <c r="EG627" s="1409"/>
      <c r="EH627" s="1409" t="e">
        <f t="shared" si="25"/>
        <v>#VALUE!</v>
      </c>
      <c r="EI627" s="1409"/>
      <c r="EJ627" s="1409"/>
      <c r="EK627" s="1409"/>
      <c r="EL627" s="1409"/>
      <c r="EM627" s="1409" t="e">
        <f t="shared" si="26"/>
        <v>#VALUE!</v>
      </c>
      <c r="EN627" s="1409"/>
      <c r="EO627" s="1409"/>
      <c r="EP627" s="1409"/>
      <c r="EQ627" s="1409"/>
      <c r="ER627" s="1409" t="e">
        <f t="shared" si="27"/>
        <v>#VALUE!</v>
      </c>
      <c r="ES627" s="1409"/>
      <c r="ET627" s="1409"/>
      <c r="EU627" s="1409"/>
      <c r="EV627" s="1409"/>
      <c r="EW627" s="1409" t="e">
        <f t="shared" si="28"/>
        <v>#VALUE!</v>
      </c>
      <c r="EX627" s="1409"/>
      <c r="EY627" s="1409"/>
      <c r="EZ627" s="1409"/>
      <c r="FA627" s="1409"/>
    </row>
    <row r="628" spans="1:157" ht="12.95" customHeight="1">
      <c r="B628" s="52" t="s">
        <v>594</v>
      </c>
      <c r="C628" s="1351" t="str">
        <f>C554</f>
        <v>Dev Fee Contribution (STW)</v>
      </c>
      <c r="D628" s="1351"/>
      <c r="E628" s="1351"/>
      <c r="F628" s="1351"/>
      <c r="G628" s="1351"/>
      <c r="H628" s="1351"/>
      <c r="I628" s="1351"/>
      <c r="J628" s="1351"/>
      <c r="K628" s="1351"/>
      <c r="L628" s="1351"/>
      <c r="M628" s="1392" t="s">
        <v>2529</v>
      </c>
      <c r="N628" s="1392"/>
      <c r="O628" s="1392"/>
      <c r="P628" s="1392"/>
      <c r="Q628" s="1383"/>
      <c r="R628" s="1384"/>
      <c r="S628" s="1385"/>
      <c r="T628" s="1383"/>
      <c r="U628" s="1384"/>
      <c r="V628" s="1385"/>
      <c r="W628" s="1358"/>
      <c r="X628" s="1359"/>
      <c r="Y628" s="1360"/>
      <c r="Z628" s="1380" t="s">
        <v>302</v>
      </c>
      <c r="AA628" s="1381"/>
      <c r="AB628" s="1382"/>
      <c r="AC628" s="1432"/>
      <c r="AD628" s="1433"/>
      <c r="AE628" s="1434"/>
      <c r="AF628" s="1367"/>
      <c r="AG628" s="1368"/>
      <c r="AH628" s="1368"/>
      <c r="AI628" s="1368"/>
      <c r="AJ628" s="1369"/>
      <c r="AK628" s="1427"/>
      <c r="AL628" s="1428"/>
      <c r="AM628" s="1428"/>
      <c r="AN628" s="1429"/>
      <c r="AO628" s="1423">
        <f>AM554</f>
        <v>329438</v>
      </c>
      <c r="AP628" s="1424"/>
      <c r="AQ628" s="1424"/>
      <c r="AR628" s="1424"/>
      <c r="AS628" s="142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1">
        <f>IF(J760="SRO/Studio",O760,0)</f>
        <v>0</v>
      </c>
      <c r="BO628" s="1412"/>
      <c r="BP628" s="1412"/>
      <c r="BQ628" s="1412"/>
      <c r="BR628" s="1413"/>
      <c r="BS628" s="1420">
        <f>IF(J760="1 Bedroom",O760,0)</f>
        <v>0</v>
      </c>
      <c r="BT628" s="1420"/>
      <c r="BU628" s="1420"/>
      <c r="BV628" s="1420"/>
      <c r="BW628" s="1420"/>
      <c r="BX628" s="1420">
        <f>IF(J760="2 Bedrooms",O760,0)</f>
        <v>0</v>
      </c>
      <c r="BY628" s="1420"/>
      <c r="BZ628" s="1420"/>
      <c r="CA628" s="1420"/>
      <c r="CB628" s="1420"/>
      <c r="CC628" s="1420">
        <f>IF(J760="3 Bedrooms",O760,0)</f>
        <v>0</v>
      </c>
      <c r="CD628" s="1420"/>
      <c r="CE628" s="1420"/>
      <c r="CF628" s="1420"/>
      <c r="CG628" s="1420"/>
      <c r="CH628" s="1420">
        <f>IF(J760="4 Bedrooms",O760,0)</f>
        <v>0</v>
      </c>
      <c r="CI628" s="1420"/>
      <c r="CJ628" s="1420"/>
      <c r="CK628" s="1420"/>
      <c r="CL628" s="1420"/>
      <c r="CM628" s="1420">
        <f>IF(J760="5 Bedrooms",O760,0)</f>
        <v>0</v>
      </c>
      <c r="CN628" s="1420"/>
      <c r="CO628" s="1420"/>
      <c r="CP628" s="1420"/>
      <c r="CQ628" s="1420"/>
      <c r="CR628" s="1049"/>
      <c r="CV628" s="3"/>
      <c r="CW628" s="3"/>
      <c r="CX628" s="3"/>
      <c r="CY628" s="3"/>
      <c r="CZ628" s="3"/>
      <c r="DA628" s="3"/>
      <c r="DB628" s="3"/>
      <c r="DC628" s="3"/>
      <c r="DD628" s="3"/>
      <c r="DE628" s="3"/>
      <c r="DF628" s="3"/>
      <c r="DX628" s="1409" t="e">
        <f t="shared" si="23"/>
        <v>#VALUE!</v>
      </c>
      <c r="DY628" s="1409"/>
      <c r="DZ628" s="1409"/>
      <c r="EA628" s="1409"/>
      <c r="EB628" s="1409"/>
      <c r="EC628" s="1409" t="e">
        <f t="shared" si="24"/>
        <v>#VALUE!</v>
      </c>
      <c r="ED628" s="1409"/>
      <c r="EE628" s="1409"/>
      <c r="EF628" s="1409"/>
      <c r="EG628" s="1409"/>
      <c r="EH628" s="1409">
        <f t="shared" si="25"/>
        <v>1277.2725</v>
      </c>
      <c r="EI628" s="1409"/>
      <c r="EJ628" s="1409"/>
      <c r="EK628" s="1409"/>
      <c r="EL628" s="1409"/>
      <c r="EM628" s="1409" t="e">
        <f t="shared" si="26"/>
        <v>#VALUE!</v>
      </c>
      <c r="EN628" s="1409"/>
      <c r="EO628" s="1409"/>
      <c r="EP628" s="1409"/>
      <c r="EQ628" s="1409"/>
      <c r="ER628" s="1409" t="e">
        <f t="shared" si="27"/>
        <v>#VALUE!</v>
      </c>
      <c r="ES628" s="1409"/>
      <c r="ET628" s="1409"/>
      <c r="EU628" s="1409"/>
      <c r="EV628" s="1409"/>
      <c r="EW628" s="1409" t="e">
        <f t="shared" si="28"/>
        <v>#VALUE!</v>
      </c>
      <c r="EX628" s="1409"/>
      <c r="EY628" s="1409"/>
      <c r="EZ628" s="1409"/>
      <c r="FA628" s="1409"/>
    </row>
    <row r="629" spans="1:157" ht="12.95" customHeight="1">
      <c r="B629" s="52" t="s">
        <v>465</v>
      </c>
      <c r="C629" s="1351"/>
      <c r="D629" s="1351"/>
      <c r="E629" s="1351"/>
      <c r="F629" s="1351"/>
      <c r="G629" s="1351"/>
      <c r="H629" s="1351"/>
      <c r="I629" s="1351"/>
      <c r="J629" s="1351"/>
      <c r="K629" s="1351"/>
      <c r="L629" s="1351"/>
      <c r="M629" s="1392" t="s">
        <v>1327</v>
      </c>
      <c r="N629" s="1392"/>
      <c r="O629" s="1392"/>
      <c r="P629" s="1392"/>
      <c r="Q629" s="1383"/>
      <c r="R629" s="1384"/>
      <c r="S629" s="1385"/>
      <c r="T629" s="1383"/>
      <c r="U629" s="1384"/>
      <c r="V629" s="1385"/>
      <c r="W629" s="1358"/>
      <c r="X629" s="1359"/>
      <c r="Y629" s="1360"/>
      <c r="Z629" s="1380" t="s">
        <v>1327</v>
      </c>
      <c r="AA629" s="1381"/>
      <c r="AB629" s="1382"/>
      <c r="AC629" s="1432"/>
      <c r="AD629" s="1433"/>
      <c r="AE629" s="1434"/>
      <c r="AF629" s="1367"/>
      <c r="AG629" s="1368"/>
      <c r="AH629" s="1368"/>
      <c r="AI629" s="1368"/>
      <c r="AJ629" s="1369"/>
      <c r="AK629" s="1427"/>
      <c r="AL629" s="1428"/>
      <c r="AM629" s="1428"/>
      <c r="AN629" s="1429"/>
      <c r="AO629" s="1423"/>
      <c r="AP629" s="1424"/>
      <c r="AQ629" s="1424"/>
      <c r="AR629" s="1424"/>
      <c r="AS629" s="142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1">
        <f>IF(J761="SRO/Studio",O761,0)</f>
        <v>0</v>
      </c>
      <c r="BO629" s="1412"/>
      <c r="BP629" s="1412"/>
      <c r="BQ629" s="1412"/>
      <c r="BR629" s="1413"/>
      <c r="BS629" s="1420">
        <f>IF(J761="1 Bedroom",O761,0)</f>
        <v>0</v>
      </c>
      <c r="BT629" s="1420"/>
      <c r="BU629" s="1420"/>
      <c r="BV629" s="1420"/>
      <c r="BW629" s="1420"/>
      <c r="BX629" s="1420">
        <f>IF(J761="2 Bedrooms",O761,0)</f>
        <v>0</v>
      </c>
      <c r="BY629" s="1420"/>
      <c r="BZ629" s="1420"/>
      <c r="CA629" s="1420"/>
      <c r="CB629" s="1420"/>
      <c r="CC629" s="1420">
        <f>IF(J761="3 Bedrooms",O761,0)</f>
        <v>0</v>
      </c>
      <c r="CD629" s="1420"/>
      <c r="CE629" s="1420"/>
      <c r="CF629" s="1420"/>
      <c r="CG629" s="1420"/>
      <c r="CH629" s="1420">
        <f>IF(J761="4 Bedrooms",O761,0)</f>
        <v>0</v>
      </c>
      <c r="CI629" s="1420"/>
      <c r="CJ629" s="1420"/>
      <c r="CK629" s="1420"/>
      <c r="CL629" s="1420"/>
      <c r="CM629" s="1420">
        <f>IF(J761="5 Bedrooms",O761,0)</f>
        <v>0</v>
      </c>
      <c r="CN629" s="1420"/>
      <c r="CO629" s="1420"/>
      <c r="CP629" s="1420"/>
      <c r="CQ629" s="1420"/>
      <c r="CV629" s="3"/>
      <c r="CW629" s="3"/>
      <c r="CX629" s="3"/>
      <c r="CY629" s="3"/>
      <c r="CZ629" s="3"/>
      <c r="DA629" s="3"/>
      <c r="DB629" s="3"/>
      <c r="DC629" s="3"/>
      <c r="DD629" s="3"/>
      <c r="DE629" s="3"/>
      <c r="DF629" s="3"/>
      <c r="DX629" s="1409" t="e">
        <f t="shared" si="23"/>
        <v>#VALUE!</v>
      </c>
      <c r="DY629" s="1409"/>
      <c r="DZ629" s="1409"/>
      <c r="EA629" s="1409"/>
      <c r="EB629" s="1409"/>
      <c r="EC629" s="1409" t="e">
        <f t="shared" si="24"/>
        <v>#VALUE!</v>
      </c>
      <c r="ED629" s="1409"/>
      <c r="EE629" s="1409"/>
      <c r="EF629" s="1409"/>
      <c r="EG629" s="1409"/>
      <c r="EH629" s="1409">
        <f t="shared" si="25"/>
        <v>201.66499999999999</v>
      </c>
      <c r="EI629" s="1409"/>
      <c r="EJ629" s="1409"/>
      <c r="EK629" s="1409"/>
      <c r="EL629" s="1409"/>
      <c r="EM629" s="1409" t="e">
        <f t="shared" si="26"/>
        <v>#VALUE!</v>
      </c>
      <c r="EN629" s="1409"/>
      <c r="EO629" s="1409"/>
      <c r="EP629" s="1409"/>
      <c r="EQ629" s="1409"/>
      <c r="ER629" s="1409" t="e">
        <f t="shared" si="27"/>
        <v>#VALUE!</v>
      </c>
      <c r="ES629" s="1409"/>
      <c r="ET629" s="1409"/>
      <c r="EU629" s="1409"/>
      <c r="EV629" s="1409"/>
      <c r="EW629" s="1409" t="e">
        <f t="shared" si="28"/>
        <v>#VALUE!</v>
      </c>
      <c r="EX629" s="1409"/>
      <c r="EY629" s="1409"/>
      <c r="EZ629" s="1409"/>
      <c r="FA629" s="1409"/>
    </row>
    <row r="630" spans="1:157" ht="12.95" customHeight="1">
      <c r="B630" s="52" t="s">
        <v>466</v>
      </c>
      <c r="C630" s="1351"/>
      <c r="D630" s="1351"/>
      <c r="E630" s="1351"/>
      <c r="F630" s="1351"/>
      <c r="G630" s="1351"/>
      <c r="H630" s="1351"/>
      <c r="I630" s="1351"/>
      <c r="J630" s="1351"/>
      <c r="K630" s="1351"/>
      <c r="L630" s="1351"/>
      <c r="M630" s="1392" t="s">
        <v>1327</v>
      </c>
      <c r="N630" s="1392"/>
      <c r="O630" s="1392"/>
      <c r="P630" s="1392"/>
      <c r="Q630" s="1383"/>
      <c r="R630" s="1384"/>
      <c r="S630" s="1385"/>
      <c r="T630" s="1383"/>
      <c r="U630" s="1384"/>
      <c r="V630" s="1385"/>
      <c r="W630" s="1358"/>
      <c r="X630" s="1359"/>
      <c r="Y630" s="1360"/>
      <c r="Z630" s="1380" t="s">
        <v>1327</v>
      </c>
      <c r="AA630" s="1381"/>
      <c r="AB630" s="1382"/>
      <c r="AC630" s="1432"/>
      <c r="AD630" s="1433"/>
      <c r="AE630" s="1434"/>
      <c r="AF630" s="1367"/>
      <c r="AG630" s="1368"/>
      <c r="AH630" s="1368"/>
      <c r="AI630" s="1368"/>
      <c r="AJ630" s="1369"/>
      <c r="AK630" s="1427"/>
      <c r="AL630" s="1428"/>
      <c r="AM630" s="1428"/>
      <c r="AN630" s="1429"/>
      <c r="AO630" s="1423"/>
      <c r="AP630" s="1424"/>
      <c r="AQ630" s="1424"/>
      <c r="AR630" s="1424"/>
      <c r="AS630" s="142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0">
        <f>SUM(BN626:BR629)</f>
        <v>0</v>
      </c>
      <c r="BO630" s="1593"/>
      <c r="BP630" s="1593"/>
      <c r="BQ630" s="1593"/>
      <c r="BR630" s="1431"/>
      <c r="BS630" s="1414">
        <f>SUM(BS626:BW629)</f>
        <v>0</v>
      </c>
      <c r="BT630" s="1415"/>
      <c r="BU630" s="1415"/>
      <c r="BV630" s="1415"/>
      <c r="BW630" s="1416"/>
      <c r="BX630" s="1414">
        <f>SUM(BX626:CB629)</f>
        <v>0</v>
      </c>
      <c r="BY630" s="1415"/>
      <c r="BZ630" s="1415"/>
      <c r="CA630" s="1415"/>
      <c r="CB630" s="1416"/>
      <c r="CC630" s="1414">
        <f>SUM(CC626:CG629)</f>
        <v>1</v>
      </c>
      <c r="CD630" s="1415"/>
      <c r="CE630" s="1415"/>
      <c r="CF630" s="1415"/>
      <c r="CG630" s="1416"/>
      <c r="CH630" s="1414">
        <f>SUM(CH626:CL629)</f>
        <v>0</v>
      </c>
      <c r="CI630" s="1415"/>
      <c r="CJ630" s="1415"/>
      <c r="CK630" s="1415"/>
      <c r="CL630" s="1416"/>
      <c r="CM630" s="1414">
        <f>SUM(CM626:CQ629)</f>
        <v>0</v>
      </c>
      <c r="CN630" s="1415"/>
      <c r="CO630" s="1415"/>
      <c r="CP630" s="1415"/>
      <c r="CQ630" s="1416"/>
      <c r="CS630" s="897">
        <f>BN630+BS630+BX630+CC630+CH630+CM630</f>
        <v>1</v>
      </c>
      <c r="CT630" s="57" t="s">
        <v>2122</v>
      </c>
      <c r="CU630" s="3"/>
      <c r="CV630" s="3"/>
      <c r="CW630" s="3"/>
      <c r="CX630" s="3"/>
      <c r="CY630" s="3"/>
      <c r="CZ630" s="3"/>
      <c r="DA630" s="3"/>
      <c r="DB630" s="3"/>
      <c r="DC630" s="3"/>
      <c r="DD630" s="3"/>
      <c r="DE630" s="3"/>
      <c r="DF630" s="3"/>
      <c r="DX630" s="1409" t="e">
        <f t="shared" si="23"/>
        <v>#VALUE!</v>
      </c>
      <c r="DY630" s="1409"/>
      <c r="DZ630" s="1409"/>
      <c r="EA630" s="1409"/>
      <c r="EB630" s="1409"/>
      <c r="EC630" s="1409" t="e">
        <f t="shared" si="24"/>
        <v>#VALUE!</v>
      </c>
      <c r="ED630" s="1409"/>
      <c r="EE630" s="1409"/>
      <c r="EF630" s="1409"/>
      <c r="EG630" s="1409"/>
      <c r="EH630" s="1409">
        <f t="shared" si="25"/>
        <v>207.22625000000002</v>
      </c>
      <c r="EI630" s="1409"/>
      <c r="EJ630" s="1409"/>
      <c r="EK630" s="1409"/>
      <c r="EL630" s="1409"/>
      <c r="EM630" s="1409" t="e">
        <f t="shared" si="26"/>
        <v>#VALUE!</v>
      </c>
      <c r="EN630" s="1409"/>
      <c r="EO630" s="1409"/>
      <c r="EP630" s="1409"/>
      <c r="EQ630" s="1409"/>
      <c r="ER630" s="1409" t="e">
        <f t="shared" si="27"/>
        <v>#VALUE!</v>
      </c>
      <c r="ES630" s="1409"/>
      <c r="ET630" s="1409"/>
      <c r="EU630" s="1409"/>
      <c r="EV630" s="1409"/>
      <c r="EW630" s="1409" t="e">
        <f t="shared" si="28"/>
        <v>#VALUE!</v>
      </c>
      <c r="EX630" s="1409"/>
      <c r="EY630" s="1409"/>
      <c r="EZ630" s="1409"/>
      <c r="FA630" s="1409"/>
    </row>
    <row r="631" spans="1:157" ht="12.95" customHeight="1">
      <c r="B631" s="52" t="s">
        <v>471</v>
      </c>
      <c r="C631" s="1351"/>
      <c r="D631" s="1351"/>
      <c r="E631" s="1351"/>
      <c r="F631" s="1351"/>
      <c r="G631" s="1351"/>
      <c r="H631" s="1351"/>
      <c r="I631" s="1351"/>
      <c r="J631" s="1351"/>
      <c r="K631" s="1351"/>
      <c r="L631" s="1351"/>
      <c r="M631" s="1392" t="s">
        <v>1327</v>
      </c>
      <c r="N631" s="1392"/>
      <c r="O631" s="1392"/>
      <c r="P631" s="1392"/>
      <c r="Q631" s="1383"/>
      <c r="R631" s="1384"/>
      <c r="S631" s="1385"/>
      <c r="T631" s="1383"/>
      <c r="U631" s="1384"/>
      <c r="V631" s="1385"/>
      <c r="W631" s="1358"/>
      <c r="X631" s="1359"/>
      <c r="Y631" s="1360"/>
      <c r="Z631" s="1380" t="s">
        <v>1327</v>
      </c>
      <c r="AA631" s="1381"/>
      <c r="AB631" s="1382"/>
      <c r="AC631" s="1432"/>
      <c r="AD631" s="1433"/>
      <c r="AE631" s="1434"/>
      <c r="AF631" s="1367"/>
      <c r="AG631" s="1368"/>
      <c r="AH631" s="1368"/>
      <c r="AI631" s="1368"/>
      <c r="AJ631" s="1369"/>
      <c r="AK631" s="1427"/>
      <c r="AL631" s="1428"/>
      <c r="AM631" s="1428"/>
      <c r="AN631" s="1429"/>
      <c r="AO631" s="1423"/>
      <c r="AP631" s="1424"/>
      <c r="AQ631" s="1424"/>
      <c r="AR631" s="1424"/>
      <c r="AS631" s="142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2124</v>
      </c>
      <c r="CU631" s="3"/>
      <c r="CV631" s="3"/>
      <c r="CW631" s="3"/>
      <c r="CX631" s="3"/>
      <c r="CY631" s="3"/>
      <c r="CZ631" s="3"/>
      <c r="DA631" s="3"/>
      <c r="DB631" s="3"/>
      <c r="DC631" s="3"/>
      <c r="DD631" s="3"/>
      <c r="DE631" s="3"/>
      <c r="DF631" s="3"/>
      <c r="DX631" s="1409" t="e">
        <f t="shared" si="23"/>
        <v>#VALUE!</v>
      </c>
      <c r="DY631" s="1409"/>
      <c r="DZ631" s="1409"/>
      <c r="EA631" s="1409"/>
      <c r="EB631" s="1409"/>
      <c r="EC631" s="1409" t="e">
        <f t="shared" si="24"/>
        <v>#VALUE!</v>
      </c>
      <c r="ED631" s="1409"/>
      <c r="EE631" s="1409"/>
      <c r="EF631" s="1409"/>
      <c r="EG631" s="1409"/>
      <c r="EH631" s="1409" t="e">
        <f t="shared" si="25"/>
        <v>#VALUE!</v>
      </c>
      <c r="EI631" s="1409"/>
      <c r="EJ631" s="1409"/>
      <c r="EK631" s="1409"/>
      <c r="EL631" s="1409"/>
      <c r="EM631" s="1409" t="e">
        <f t="shared" si="26"/>
        <v>#VALUE!</v>
      </c>
      <c r="EN631" s="1409"/>
      <c r="EO631" s="1409"/>
      <c r="EP631" s="1409"/>
      <c r="EQ631" s="1409"/>
      <c r="ER631" s="1409" t="e">
        <f t="shared" si="27"/>
        <v>#VALUE!</v>
      </c>
      <c r="ES631" s="1409"/>
      <c r="ET631" s="1409"/>
      <c r="EU631" s="1409"/>
      <c r="EV631" s="1409"/>
      <c r="EW631" s="1409" t="e">
        <f t="shared" si="28"/>
        <v>#VALUE!</v>
      </c>
      <c r="EX631" s="1409"/>
      <c r="EY631" s="1409"/>
      <c r="EZ631" s="1409"/>
      <c r="FA631" s="1409"/>
    </row>
    <row r="632" spans="1:157" ht="12.95" customHeight="1">
      <c r="B632" s="52" t="s">
        <v>655</v>
      </c>
      <c r="C632" s="1351"/>
      <c r="D632" s="1351"/>
      <c r="E632" s="1351"/>
      <c r="F632" s="1351"/>
      <c r="G632" s="1351"/>
      <c r="H632" s="1351"/>
      <c r="I632" s="1351"/>
      <c r="J632" s="1351"/>
      <c r="K632" s="1351"/>
      <c r="L632" s="1351"/>
      <c r="M632" s="1392" t="s">
        <v>1327</v>
      </c>
      <c r="N632" s="1392"/>
      <c r="O632" s="1392"/>
      <c r="P632" s="1392"/>
      <c r="Q632" s="1383"/>
      <c r="R632" s="1384"/>
      <c r="S632" s="1385"/>
      <c r="T632" s="1383"/>
      <c r="U632" s="1384"/>
      <c r="V632" s="1385"/>
      <c r="W632" s="1358"/>
      <c r="X632" s="1359"/>
      <c r="Y632" s="1360"/>
      <c r="Z632" s="1380" t="s">
        <v>1327</v>
      </c>
      <c r="AA632" s="1381"/>
      <c r="AB632" s="1382"/>
      <c r="AC632" s="1432"/>
      <c r="AD632" s="1433"/>
      <c r="AE632" s="1434"/>
      <c r="AF632" s="1367"/>
      <c r="AG632" s="1368"/>
      <c r="AH632" s="1368"/>
      <c r="AI632" s="1368"/>
      <c r="AJ632" s="1369"/>
      <c r="AK632" s="1427"/>
      <c r="AL632" s="1428"/>
      <c r="AM632" s="1428"/>
      <c r="AN632" s="1429"/>
      <c r="AO632" s="1423"/>
      <c r="AP632" s="1424"/>
      <c r="AQ632" s="1424"/>
      <c r="AR632" s="1424"/>
      <c r="AS632" s="142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9" t="e">
        <f t="shared" si="23"/>
        <v>#VALUE!</v>
      </c>
      <c r="DY632" s="1409"/>
      <c r="DZ632" s="1409"/>
      <c r="EA632" s="1409"/>
      <c r="EB632" s="1409"/>
      <c r="EC632" s="1409" t="e">
        <f t="shared" si="24"/>
        <v>#VALUE!</v>
      </c>
      <c r="ED632" s="1409"/>
      <c r="EE632" s="1409"/>
      <c r="EF632" s="1409"/>
      <c r="EG632" s="1409"/>
      <c r="EH632" s="1409" t="e">
        <f t="shared" si="25"/>
        <v>#VALUE!</v>
      </c>
      <c r="EI632" s="1409"/>
      <c r="EJ632" s="1409"/>
      <c r="EK632" s="1409"/>
      <c r="EL632" s="1409"/>
      <c r="EM632" s="1409">
        <f t="shared" si="26"/>
        <v>1210.3636363636363</v>
      </c>
      <c r="EN632" s="1409"/>
      <c r="EO632" s="1409"/>
      <c r="EP632" s="1409"/>
      <c r="EQ632" s="1409"/>
      <c r="ER632" s="1409" t="e">
        <f t="shared" si="27"/>
        <v>#VALUE!</v>
      </c>
      <c r="ES632" s="1409"/>
      <c r="ET632" s="1409"/>
      <c r="EU632" s="1409"/>
      <c r="EV632" s="1409"/>
      <c r="EW632" s="1409" t="e">
        <f t="shared" si="28"/>
        <v>#VALUE!</v>
      </c>
      <c r="EX632" s="1409"/>
      <c r="EY632" s="1409"/>
      <c r="EZ632" s="1409"/>
      <c r="FA632" s="1409"/>
    </row>
    <row r="633" spans="1:157" ht="12.95" customHeight="1">
      <c r="B633" s="52" t="s">
        <v>364</v>
      </c>
      <c r="C633" s="1351"/>
      <c r="D633" s="1351"/>
      <c r="E633" s="1351"/>
      <c r="F633" s="1351"/>
      <c r="G633" s="1351"/>
      <c r="H633" s="1351"/>
      <c r="I633" s="1351"/>
      <c r="J633" s="1351"/>
      <c r="K633" s="1351"/>
      <c r="L633" s="1351"/>
      <c r="M633" s="1392" t="s">
        <v>1327</v>
      </c>
      <c r="N633" s="1392"/>
      <c r="O633" s="1392"/>
      <c r="P633" s="1392"/>
      <c r="Q633" s="1383"/>
      <c r="R633" s="1384"/>
      <c r="S633" s="1385"/>
      <c r="T633" s="1383"/>
      <c r="U633" s="1384"/>
      <c r="V633" s="1385"/>
      <c r="W633" s="1358"/>
      <c r="X633" s="1359"/>
      <c r="Y633" s="1360"/>
      <c r="Z633" s="1380" t="s">
        <v>1327</v>
      </c>
      <c r="AA633" s="1381"/>
      <c r="AB633" s="1382"/>
      <c r="AC633" s="1432"/>
      <c r="AD633" s="1433"/>
      <c r="AE633" s="1434"/>
      <c r="AF633" s="1367"/>
      <c r="AG633" s="1368"/>
      <c r="AH633" s="1368"/>
      <c r="AI633" s="1368"/>
      <c r="AJ633" s="1369"/>
      <c r="AK633" s="1427"/>
      <c r="AL633" s="1428"/>
      <c r="AM633" s="1428"/>
      <c r="AN633" s="1429"/>
      <c r="AO633" s="1423"/>
      <c r="AP633" s="1424"/>
      <c r="AQ633" s="1424"/>
      <c r="AR633" s="1424"/>
      <c r="AS633" s="142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09" t="e">
        <f t="shared" si="23"/>
        <v>#VALUE!</v>
      </c>
      <c r="DY633" s="1409"/>
      <c r="DZ633" s="1409"/>
      <c r="EA633" s="1409"/>
      <c r="EB633" s="1409"/>
      <c r="EC633" s="1409" t="e">
        <f t="shared" si="24"/>
        <v>#VALUE!</v>
      </c>
      <c r="ED633" s="1409"/>
      <c r="EE633" s="1409"/>
      <c r="EF633" s="1409"/>
      <c r="EG633" s="1409"/>
      <c r="EH633" s="1409" t="e">
        <f t="shared" si="25"/>
        <v>#VALUE!</v>
      </c>
      <c r="EI633" s="1409"/>
      <c r="EJ633" s="1409"/>
      <c r="EK633" s="1409"/>
      <c r="EL633" s="1409"/>
      <c r="EM633" s="1409">
        <f t="shared" si="26"/>
        <v>333.63636363636363</v>
      </c>
      <c r="EN633" s="1409"/>
      <c r="EO633" s="1409"/>
      <c r="EP633" s="1409"/>
      <c r="EQ633" s="1409"/>
      <c r="ER633" s="1409" t="e">
        <f t="shared" si="27"/>
        <v>#VALUE!</v>
      </c>
      <c r="ES633" s="1409"/>
      <c r="ET633" s="1409"/>
      <c r="EU633" s="1409"/>
      <c r="EV633" s="1409"/>
      <c r="EW633" s="1409" t="e">
        <f t="shared" si="28"/>
        <v>#VALUE!</v>
      </c>
      <c r="EX633" s="1409"/>
      <c r="EY633" s="1409"/>
      <c r="EZ633" s="1409"/>
      <c r="FA633" s="1409"/>
    </row>
    <row r="634" spans="1:157" ht="12.95" customHeight="1">
      <c r="B634" s="52" t="s">
        <v>365</v>
      </c>
      <c r="C634" s="1351"/>
      <c r="D634" s="1351"/>
      <c r="E634" s="1351"/>
      <c r="F634" s="1351"/>
      <c r="G634" s="1351"/>
      <c r="H634" s="1351"/>
      <c r="I634" s="1351"/>
      <c r="J634" s="1351"/>
      <c r="K634" s="1351"/>
      <c r="L634" s="1351"/>
      <c r="M634" s="1392" t="s">
        <v>1327</v>
      </c>
      <c r="N634" s="1392"/>
      <c r="O634" s="1392"/>
      <c r="P634" s="1392"/>
      <c r="Q634" s="1383"/>
      <c r="R634" s="1384"/>
      <c r="S634" s="1385"/>
      <c r="T634" s="1383"/>
      <c r="U634" s="1384"/>
      <c r="V634" s="1385"/>
      <c r="W634" s="1358"/>
      <c r="X634" s="1359"/>
      <c r="Y634" s="1360"/>
      <c r="Z634" s="1380" t="s">
        <v>1327</v>
      </c>
      <c r="AA634" s="1381"/>
      <c r="AB634" s="1382"/>
      <c r="AC634" s="1432"/>
      <c r="AD634" s="1433"/>
      <c r="AE634" s="1434"/>
      <c r="AF634" s="1367"/>
      <c r="AG634" s="1368"/>
      <c r="AH634" s="1368"/>
      <c r="AI634" s="1368"/>
      <c r="AJ634" s="1369"/>
      <c r="AK634" s="1427"/>
      <c r="AL634" s="1428"/>
      <c r="AM634" s="1428"/>
      <c r="AN634" s="1429"/>
      <c r="AO634" s="1423"/>
      <c r="AP634" s="1424"/>
      <c r="AQ634" s="1424"/>
      <c r="AR634" s="1424"/>
      <c r="AS634" s="142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1">
        <f t="shared" ref="BN634:BN643" si="30">IF(J772="SRO/Studio",O772,0)</f>
        <v>0</v>
      </c>
      <c r="BO634" s="1412"/>
      <c r="BP634" s="1412"/>
      <c r="BQ634" s="1412"/>
      <c r="BR634" s="1413"/>
      <c r="BS634" s="1420">
        <f t="shared" ref="BS634:BS643" si="31">IF(J772="1 Bedroom",O772,0)</f>
        <v>0</v>
      </c>
      <c r="BT634" s="1420"/>
      <c r="BU634" s="1420"/>
      <c r="BV634" s="1420"/>
      <c r="BW634" s="1420"/>
      <c r="BX634" s="1420">
        <f t="shared" ref="BX634:BX643" si="32">IF(J772="2 Bedrooms",O772,0)</f>
        <v>0</v>
      </c>
      <c r="BY634" s="1420"/>
      <c r="BZ634" s="1420"/>
      <c r="CA634" s="1420"/>
      <c r="CB634" s="1420"/>
      <c r="CC634" s="1420">
        <f t="shared" ref="CC634:CC643" si="33">IF(J772="3 Bedrooms",O772,0)</f>
        <v>0</v>
      </c>
      <c r="CD634" s="1420"/>
      <c r="CE634" s="1420"/>
      <c r="CF634" s="1420"/>
      <c r="CG634" s="1420"/>
      <c r="CH634" s="1420">
        <f t="shared" ref="CH634:CH643" si="34">IF(J772="4 Bedrooms",O772,0)</f>
        <v>0</v>
      </c>
      <c r="CI634" s="1420"/>
      <c r="CJ634" s="1420"/>
      <c r="CK634" s="1420"/>
      <c r="CL634" s="1420"/>
      <c r="CM634" s="1420">
        <f t="shared" ref="CM634:CM643" si="35">IF(J772="5 Bedrooms",O772,0)</f>
        <v>0</v>
      </c>
      <c r="CN634" s="1420"/>
      <c r="CO634" s="1420"/>
      <c r="CP634" s="1420"/>
      <c r="CQ634" s="1420"/>
      <c r="CR634" s="6"/>
      <c r="CS634" s="1411">
        <f>IF(AND(BN634&gt;=1,AH772&gt;=0.1,AH772&lt;=1),O772,0)</f>
        <v>0</v>
      </c>
      <c r="CT634" s="1412"/>
      <c r="CU634" s="1412"/>
      <c r="CV634" s="1412"/>
      <c r="CW634" s="1413"/>
      <c r="CX634" s="1411">
        <f>IF(AND(BS634&gt;=1,AH772&gt;=0.1,AH772&lt;=1),O772,0)</f>
        <v>0</v>
      </c>
      <c r="CY634" s="1412"/>
      <c r="CZ634" s="1412"/>
      <c r="DA634" s="1412"/>
      <c r="DB634" s="1413"/>
      <c r="DC634" s="1411">
        <f>IF(AND(BX634&gt;=1,AH772&gt;=0.1,AH772&lt;=1),O772,0)</f>
        <v>0</v>
      </c>
      <c r="DD634" s="1412"/>
      <c r="DE634" s="1412"/>
      <c r="DF634" s="1412"/>
      <c r="DG634" s="1413"/>
      <c r="DH634" s="1411">
        <f>IF(AND(CC634&gt;=1,AH772&gt;=0.1,AH772&lt;=1),O772,0)</f>
        <v>0</v>
      </c>
      <c r="DI634" s="1412"/>
      <c r="DJ634" s="1412"/>
      <c r="DK634" s="1412"/>
      <c r="DL634" s="1413"/>
      <c r="DM634" s="1411">
        <f>IF(AND(CH634&gt;=1,AH772&gt;=0.1,AH772&lt;=1),O772,0)</f>
        <v>0</v>
      </c>
      <c r="DN634" s="1412"/>
      <c r="DO634" s="1412"/>
      <c r="DP634" s="1412"/>
      <c r="DQ634" s="1413"/>
      <c r="DR634" s="1411">
        <f>IF(AND(CM634&gt;=1,AH772&gt;=0.1,AH772&lt;=1),O772,0)</f>
        <v>0</v>
      </c>
      <c r="DS634" s="1412"/>
      <c r="DT634" s="1412"/>
      <c r="DU634" s="1412"/>
      <c r="DV634" s="1413"/>
      <c r="DX634" s="1409" t="e">
        <f t="shared" si="23"/>
        <v>#VALUE!</v>
      </c>
      <c r="DY634" s="1409"/>
      <c r="DZ634" s="1409"/>
      <c r="EA634" s="1409"/>
      <c r="EB634" s="1409"/>
      <c r="EC634" s="1409" t="e">
        <f t="shared" si="24"/>
        <v>#VALUE!</v>
      </c>
      <c r="ED634" s="1409"/>
      <c r="EE634" s="1409"/>
      <c r="EF634" s="1409"/>
      <c r="EG634" s="1409"/>
      <c r="EH634" s="1409" t="e">
        <f t="shared" si="25"/>
        <v>#VALUE!</v>
      </c>
      <c r="EI634" s="1409"/>
      <c r="EJ634" s="1409"/>
      <c r="EK634" s="1409"/>
      <c r="EL634" s="1409"/>
      <c r="EM634" s="1409">
        <f t="shared" si="26"/>
        <v>290.45454545454544</v>
      </c>
      <c r="EN634" s="1409"/>
      <c r="EO634" s="1409"/>
      <c r="EP634" s="1409"/>
      <c r="EQ634" s="1409"/>
      <c r="ER634" s="1409" t="e">
        <f t="shared" si="27"/>
        <v>#VALUE!</v>
      </c>
      <c r="ES634" s="1409"/>
      <c r="ET634" s="1409"/>
      <c r="EU634" s="1409"/>
      <c r="EV634" s="1409"/>
      <c r="EW634" s="1409" t="e">
        <f t="shared" si="28"/>
        <v>#VALUE!</v>
      </c>
      <c r="EX634" s="1409"/>
      <c r="EY634" s="1409"/>
      <c r="EZ634" s="1409"/>
      <c r="FA634" s="1409"/>
    </row>
    <row r="635" spans="1:157" ht="12.95" customHeight="1">
      <c r="B635" s="1580" t="s">
        <v>129</v>
      </c>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581"/>
      <c r="AJ635" s="1581"/>
      <c r="AK635" s="1581"/>
      <c r="AL635" s="1581"/>
      <c r="AM635" s="1581"/>
      <c r="AN635" s="1582"/>
      <c r="AO635" s="1590">
        <f>SUM(AO623:AR634)</f>
        <v>30963949.211974002</v>
      </c>
      <c r="AP635" s="1591"/>
      <c r="AQ635" s="1591"/>
      <c r="AR635" s="1591"/>
      <c r="AS635" s="1592"/>
      <c r="AZ635" s="3"/>
      <c r="BA635" s="3"/>
      <c r="BB635" s="3"/>
      <c r="BC635" s="3"/>
      <c r="BD635" s="3"/>
      <c r="BE635" s="3"/>
      <c r="BF635" s="3"/>
      <c r="BG635" s="3"/>
      <c r="BH635" s="3"/>
      <c r="BI635" s="3"/>
      <c r="BJ635" s="3"/>
      <c r="BK635" s="3"/>
      <c r="BL635" s="3"/>
      <c r="BM635" s="3"/>
      <c r="BN635" s="1411">
        <f t="shared" si="30"/>
        <v>0</v>
      </c>
      <c r="BO635" s="1412"/>
      <c r="BP635" s="1412"/>
      <c r="BQ635" s="1412"/>
      <c r="BR635" s="1413"/>
      <c r="BS635" s="1420">
        <f t="shared" si="31"/>
        <v>0</v>
      </c>
      <c r="BT635" s="1420"/>
      <c r="BU635" s="1420"/>
      <c r="BV635" s="1420"/>
      <c r="BW635" s="1420"/>
      <c r="BX635" s="1420">
        <f t="shared" si="32"/>
        <v>0</v>
      </c>
      <c r="BY635" s="1420"/>
      <c r="BZ635" s="1420"/>
      <c r="CA635" s="1420"/>
      <c r="CB635" s="1420"/>
      <c r="CC635" s="1420">
        <f t="shared" si="33"/>
        <v>0</v>
      </c>
      <c r="CD635" s="1420"/>
      <c r="CE635" s="1420"/>
      <c r="CF635" s="1420"/>
      <c r="CG635" s="1420"/>
      <c r="CH635" s="1420">
        <f t="shared" si="34"/>
        <v>0</v>
      </c>
      <c r="CI635" s="1420"/>
      <c r="CJ635" s="1420"/>
      <c r="CK635" s="1420"/>
      <c r="CL635" s="1420"/>
      <c r="CM635" s="1420">
        <f t="shared" si="35"/>
        <v>0</v>
      </c>
      <c r="CN635" s="1420"/>
      <c r="CO635" s="1420"/>
      <c r="CP635" s="1420"/>
      <c r="CQ635" s="1420"/>
      <c r="CR635" s="6"/>
      <c r="CS635" s="1411">
        <f t="shared" ref="CS635:CS643" si="36">IF(AND(BN635&gt;=1,AH773&gt;=0.1,AH773&lt;=1),O773,0)</f>
        <v>0</v>
      </c>
      <c r="CT635" s="1412"/>
      <c r="CU635" s="1412"/>
      <c r="CV635" s="1412"/>
      <c r="CW635" s="1413"/>
      <c r="CX635" s="1411">
        <f t="shared" ref="CX635:CX643" si="37">IF(AND(BS635&gt;=1,AH773&gt;=0.1,AH773&lt;=1),O773,0)</f>
        <v>0</v>
      </c>
      <c r="CY635" s="1412"/>
      <c r="CZ635" s="1412"/>
      <c r="DA635" s="1412"/>
      <c r="DB635" s="1413"/>
      <c r="DC635" s="1411">
        <f t="shared" ref="DC635:DC643" si="38">IF(AND(BX635&gt;=1,AH773&gt;=0.1,AH773&lt;=1),O773,0)</f>
        <v>0</v>
      </c>
      <c r="DD635" s="1412"/>
      <c r="DE635" s="1412"/>
      <c r="DF635" s="1412"/>
      <c r="DG635" s="1413"/>
      <c r="DH635" s="1411">
        <f t="shared" ref="DH635:DH643" si="39">IF(AND(CC635&gt;=1,AH773&gt;=0.1,AH773&lt;=1),O773,0)</f>
        <v>0</v>
      </c>
      <c r="DI635" s="1412"/>
      <c r="DJ635" s="1412"/>
      <c r="DK635" s="1412"/>
      <c r="DL635" s="1413"/>
      <c r="DM635" s="1411">
        <f t="shared" ref="DM635:DM643" si="40">IF(AND(CH635&gt;=1,AH773&gt;=0.1,AH773&lt;=1),O773,0)</f>
        <v>0</v>
      </c>
      <c r="DN635" s="1412"/>
      <c r="DO635" s="1412"/>
      <c r="DP635" s="1412"/>
      <c r="DQ635" s="1413"/>
      <c r="DR635" s="1411">
        <f t="shared" ref="DR635:DR643" si="41">IF(AND(CM635&gt;=1,AH773&gt;=0.1,AH773&lt;=1),O773,0)</f>
        <v>0</v>
      </c>
      <c r="DS635" s="1412"/>
      <c r="DT635" s="1412"/>
      <c r="DU635" s="1412"/>
      <c r="DV635" s="1413"/>
      <c r="DX635" s="1409" t="e">
        <f t="shared" si="23"/>
        <v>#VALUE!</v>
      </c>
      <c r="DY635" s="1409"/>
      <c r="DZ635" s="1409"/>
      <c r="EA635" s="1409"/>
      <c r="EB635" s="1409"/>
      <c r="EC635" s="1409" t="e">
        <f t="shared" si="24"/>
        <v>#VALUE!</v>
      </c>
      <c r="ED635" s="1409"/>
      <c r="EE635" s="1409"/>
      <c r="EF635" s="1409"/>
      <c r="EG635" s="1409"/>
      <c r="EH635" s="1409" t="e">
        <f t="shared" si="25"/>
        <v>#VALUE!</v>
      </c>
      <c r="EI635" s="1409"/>
      <c r="EJ635" s="1409"/>
      <c r="EK635" s="1409"/>
      <c r="EL635" s="1409"/>
      <c r="EM635" s="1409" t="e">
        <f t="shared" si="26"/>
        <v>#VALUE!</v>
      </c>
      <c r="EN635" s="1409"/>
      <c r="EO635" s="1409"/>
      <c r="EP635" s="1409"/>
      <c r="EQ635" s="1409"/>
      <c r="ER635" s="1409" t="e">
        <f t="shared" si="27"/>
        <v>#VALUE!</v>
      </c>
      <c r="ES635" s="1409"/>
      <c r="ET635" s="1409"/>
      <c r="EU635" s="1409"/>
      <c r="EV635" s="1409"/>
      <c r="EW635" s="1409" t="e">
        <f t="shared" si="28"/>
        <v>#VALUE!</v>
      </c>
      <c r="EX635" s="1409"/>
      <c r="EY635" s="1409"/>
      <c r="EZ635" s="1409"/>
      <c r="FA635" s="1409"/>
    </row>
    <row r="636" spans="1:157" ht="12.95" customHeight="1">
      <c r="B636" s="1580" t="s">
        <v>269</v>
      </c>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581"/>
      <c r="AJ636" s="1581"/>
      <c r="AK636" s="1581"/>
      <c r="AL636" s="1581"/>
      <c r="AM636" s="1581"/>
      <c r="AN636" s="1582"/>
      <c r="AO636" s="1423">
        <v>16243832</v>
      </c>
      <c r="AP636" s="1424"/>
      <c r="AQ636" s="1424"/>
      <c r="AR636" s="1424"/>
      <c r="AS636" s="1425"/>
      <c r="AZ636" s="34"/>
      <c r="BA636" s="34"/>
      <c r="BB636" s="34"/>
      <c r="BC636" s="34"/>
      <c r="BD636" s="34"/>
      <c r="BE636" s="34"/>
      <c r="BF636" s="34"/>
      <c r="BG636" s="34"/>
      <c r="BH636" s="34"/>
      <c r="BI636" s="34"/>
      <c r="BJ636" s="34"/>
      <c r="BK636" s="34"/>
      <c r="BL636" s="34"/>
      <c r="BM636" s="34"/>
      <c r="BN636" s="1411">
        <f t="shared" si="30"/>
        <v>0</v>
      </c>
      <c r="BO636" s="1412"/>
      <c r="BP636" s="1412"/>
      <c r="BQ636" s="1412"/>
      <c r="BR636" s="1413"/>
      <c r="BS636" s="1420">
        <f t="shared" si="31"/>
        <v>0</v>
      </c>
      <c r="BT636" s="1420"/>
      <c r="BU636" s="1420"/>
      <c r="BV636" s="1420"/>
      <c r="BW636" s="1420"/>
      <c r="BX636" s="1420">
        <f t="shared" si="32"/>
        <v>0</v>
      </c>
      <c r="BY636" s="1420"/>
      <c r="BZ636" s="1420"/>
      <c r="CA636" s="1420"/>
      <c r="CB636" s="1420"/>
      <c r="CC636" s="1420">
        <f t="shared" si="33"/>
        <v>0</v>
      </c>
      <c r="CD636" s="1420"/>
      <c r="CE636" s="1420"/>
      <c r="CF636" s="1420"/>
      <c r="CG636" s="1420"/>
      <c r="CH636" s="1420">
        <f t="shared" si="34"/>
        <v>0</v>
      </c>
      <c r="CI636" s="1420"/>
      <c r="CJ636" s="1420"/>
      <c r="CK636" s="1420"/>
      <c r="CL636" s="1420"/>
      <c r="CM636" s="1420">
        <f t="shared" si="35"/>
        <v>0</v>
      </c>
      <c r="CN636" s="1420"/>
      <c r="CO636" s="1420"/>
      <c r="CP636" s="1420"/>
      <c r="CQ636" s="1420"/>
      <c r="CR636" s="6"/>
      <c r="CS636" s="1411">
        <f t="shared" si="36"/>
        <v>0</v>
      </c>
      <c r="CT636" s="1412"/>
      <c r="CU636" s="1412"/>
      <c r="CV636" s="1412"/>
      <c r="CW636" s="1413"/>
      <c r="CX636" s="1411">
        <f t="shared" si="37"/>
        <v>0</v>
      </c>
      <c r="CY636" s="1412"/>
      <c r="CZ636" s="1412"/>
      <c r="DA636" s="1412"/>
      <c r="DB636" s="1413"/>
      <c r="DC636" s="1411">
        <f t="shared" si="38"/>
        <v>0</v>
      </c>
      <c r="DD636" s="1412"/>
      <c r="DE636" s="1412"/>
      <c r="DF636" s="1412"/>
      <c r="DG636" s="1413"/>
      <c r="DH636" s="1411">
        <f t="shared" si="39"/>
        <v>0</v>
      </c>
      <c r="DI636" s="1412"/>
      <c r="DJ636" s="1412"/>
      <c r="DK636" s="1412"/>
      <c r="DL636" s="1413"/>
      <c r="DM636" s="1411">
        <f t="shared" si="40"/>
        <v>0</v>
      </c>
      <c r="DN636" s="1412"/>
      <c r="DO636" s="1412"/>
      <c r="DP636" s="1412"/>
      <c r="DQ636" s="1413"/>
      <c r="DR636" s="1411">
        <f t="shared" si="41"/>
        <v>0</v>
      </c>
      <c r="DS636" s="1412"/>
      <c r="DT636" s="1412"/>
      <c r="DU636" s="1412"/>
      <c r="DV636" s="1413"/>
      <c r="DX636" s="1409" t="e">
        <f t="shared" si="23"/>
        <v>#VALUE!</v>
      </c>
      <c r="DY636" s="1409"/>
      <c r="DZ636" s="1409"/>
      <c r="EA636" s="1409"/>
      <c r="EB636" s="1409"/>
      <c r="EC636" s="1409" t="e">
        <f t="shared" si="24"/>
        <v>#VALUE!</v>
      </c>
      <c r="ED636" s="1409"/>
      <c r="EE636" s="1409"/>
      <c r="EF636" s="1409"/>
      <c r="EG636" s="1409"/>
      <c r="EH636" s="1409" t="e">
        <f t="shared" si="25"/>
        <v>#VALUE!</v>
      </c>
      <c r="EI636" s="1409"/>
      <c r="EJ636" s="1409"/>
      <c r="EK636" s="1409"/>
      <c r="EL636" s="1409"/>
      <c r="EM636" s="1409" t="e">
        <f t="shared" si="26"/>
        <v>#VALUE!</v>
      </c>
      <c r="EN636" s="1409"/>
      <c r="EO636" s="1409"/>
      <c r="EP636" s="1409"/>
      <c r="EQ636" s="1409"/>
      <c r="ER636" s="1409" t="e">
        <f t="shared" si="27"/>
        <v>#VALUE!</v>
      </c>
      <c r="ES636" s="1409"/>
      <c r="ET636" s="1409"/>
      <c r="EU636" s="1409"/>
      <c r="EV636" s="1409"/>
      <c r="EW636" s="1409" t="e">
        <f t="shared" si="28"/>
        <v>#VALUE!</v>
      </c>
      <c r="EX636" s="1409"/>
      <c r="EY636" s="1409"/>
      <c r="EZ636" s="1409"/>
      <c r="FA636" s="1409"/>
    </row>
    <row r="637" spans="1:157" ht="12.95" customHeight="1">
      <c r="B637" s="1741" t="s">
        <v>270</v>
      </c>
      <c r="C637" s="1742"/>
      <c r="D637" s="1742"/>
      <c r="E637" s="1742"/>
      <c r="F637" s="1742"/>
      <c r="G637" s="1742"/>
      <c r="H637" s="1742"/>
      <c r="I637" s="1742"/>
      <c r="J637" s="1742"/>
      <c r="K637" s="1742"/>
      <c r="L637" s="1742"/>
      <c r="M637" s="1742"/>
      <c r="N637" s="1742"/>
      <c r="O637" s="1742"/>
      <c r="P637" s="1742"/>
      <c r="Q637" s="1742"/>
      <c r="R637" s="1742"/>
      <c r="S637" s="1742"/>
      <c r="T637" s="1742"/>
      <c r="U637" s="1742"/>
      <c r="V637" s="1742"/>
      <c r="W637" s="1742"/>
      <c r="X637" s="1742"/>
      <c r="Y637" s="1742"/>
      <c r="Z637" s="1742"/>
      <c r="AA637" s="1742"/>
      <c r="AB637" s="1742"/>
      <c r="AC637" s="1742"/>
      <c r="AD637" s="1742"/>
      <c r="AE637" s="1742"/>
      <c r="AF637" s="1742"/>
      <c r="AG637" s="1742"/>
      <c r="AH637" s="1742"/>
      <c r="AI637" s="1742"/>
      <c r="AJ637" s="1742"/>
      <c r="AK637" s="1742"/>
      <c r="AL637" s="1742"/>
      <c r="AM637" s="1742"/>
      <c r="AN637" s="1743"/>
      <c r="AO637" s="1590">
        <f>AO635+AO636</f>
        <v>47207781.211974002</v>
      </c>
      <c r="AP637" s="1591"/>
      <c r="AQ637" s="1591"/>
      <c r="AR637" s="1591"/>
      <c r="AS637" s="1592"/>
      <c r="AZ637" s="34"/>
      <c r="BA637" s="34"/>
      <c r="BB637" s="34"/>
      <c r="BC637" s="34"/>
      <c r="BD637" s="34"/>
      <c r="BE637" s="34"/>
      <c r="BF637" s="34"/>
      <c r="BG637" s="34"/>
      <c r="BH637" s="34"/>
      <c r="BI637" s="34"/>
      <c r="BJ637" s="34"/>
      <c r="BK637" s="34"/>
      <c r="BL637" s="34"/>
      <c r="BM637" s="34"/>
      <c r="BN637" s="1411">
        <f t="shared" si="30"/>
        <v>0</v>
      </c>
      <c r="BO637" s="1412"/>
      <c r="BP637" s="1412"/>
      <c r="BQ637" s="1412"/>
      <c r="BR637" s="1413"/>
      <c r="BS637" s="1420">
        <f t="shared" si="31"/>
        <v>0</v>
      </c>
      <c r="BT637" s="1420"/>
      <c r="BU637" s="1420"/>
      <c r="BV637" s="1420"/>
      <c r="BW637" s="1420"/>
      <c r="BX637" s="1420">
        <f t="shared" si="32"/>
        <v>0</v>
      </c>
      <c r="BY637" s="1420"/>
      <c r="BZ637" s="1420"/>
      <c r="CA637" s="1420"/>
      <c r="CB637" s="1420"/>
      <c r="CC637" s="1420">
        <f t="shared" si="33"/>
        <v>0</v>
      </c>
      <c r="CD637" s="1420"/>
      <c r="CE637" s="1420"/>
      <c r="CF637" s="1420"/>
      <c r="CG637" s="1420"/>
      <c r="CH637" s="1420">
        <f t="shared" si="34"/>
        <v>0</v>
      </c>
      <c r="CI637" s="1420"/>
      <c r="CJ637" s="1420"/>
      <c r="CK637" s="1420"/>
      <c r="CL637" s="1420"/>
      <c r="CM637" s="1420">
        <f t="shared" si="35"/>
        <v>0</v>
      </c>
      <c r="CN637" s="1420"/>
      <c r="CO637" s="1420"/>
      <c r="CP637" s="1420"/>
      <c r="CQ637" s="1420"/>
      <c r="CR637" s="6"/>
      <c r="CS637" s="1411">
        <f t="shared" si="36"/>
        <v>0</v>
      </c>
      <c r="CT637" s="1412"/>
      <c r="CU637" s="1412"/>
      <c r="CV637" s="1412"/>
      <c r="CW637" s="1413"/>
      <c r="CX637" s="1411">
        <f t="shared" si="37"/>
        <v>0</v>
      </c>
      <c r="CY637" s="1412"/>
      <c r="CZ637" s="1412"/>
      <c r="DA637" s="1412"/>
      <c r="DB637" s="1413"/>
      <c r="DC637" s="1411">
        <f t="shared" si="38"/>
        <v>0</v>
      </c>
      <c r="DD637" s="1412"/>
      <c r="DE637" s="1412"/>
      <c r="DF637" s="1412"/>
      <c r="DG637" s="1413"/>
      <c r="DH637" s="1411">
        <f t="shared" si="39"/>
        <v>0</v>
      </c>
      <c r="DI637" s="1412"/>
      <c r="DJ637" s="1412"/>
      <c r="DK637" s="1412"/>
      <c r="DL637" s="1413"/>
      <c r="DM637" s="1411">
        <f t="shared" si="40"/>
        <v>0</v>
      </c>
      <c r="DN637" s="1412"/>
      <c r="DO637" s="1412"/>
      <c r="DP637" s="1412"/>
      <c r="DQ637" s="1413"/>
      <c r="DR637" s="1411">
        <f t="shared" si="41"/>
        <v>0</v>
      </c>
      <c r="DS637" s="1412"/>
      <c r="DT637" s="1412"/>
      <c r="DU637" s="1412"/>
      <c r="DV637" s="1413"/>
      <c r="DX637" s="1409" t="e">
        <f t="shared" si="23"/>
        <v>#VALUE!</v>
      </c>
      <c r="DY637" s="1409"/>
      <c r="DZ637" s="1409"/>
      <c r="EA637" s="1409"/>
      <c r="EB637" s="1409"/>
      <c r="EC637" s="1409" t="e">
        <f t="shared" si="24"/>
        <v>#VALUE!</v>
      </c>
      <c r="ED637" s="1409"/>
      <c r="EE637" s="1409"/>
      <c r="EF637" s="1409"/>
      <c r="EG637" s="1409"/>
      <c r="EH637" s="1409" t="e">
        <f t="shared" si="25"/>
        <v>#VALUE!</v>
      </c>
      <c r="EI637" s="1409"/>
      <c r="EJ637" s="1409"/>
      <c r="EK637" s="1409"/>
      <c r="EL637" s="1409"/>
      <c r="EM637" s="1409" t="e">
        <f t="shared" si="26"/>
        <v>#VALUE!</v>
      </c>
      <c r="EN637" s="1409"/>
      <c r="EO637" s="1409"/>
      <c r="EP637" s="1409"/>
      <c r="EQ637" s="1409"/>
      <c r="ER637" s="1409" t="e">
        <f t="shared" si="27"/>
        <v>#VALUE!</v>
      </c>
      <c r="ES637" s="1409"/>
      <c r="ET637" s="1409"/>
      <c r="EU637" s="1409"/>
      <c r="EV637" s="1409"/>
      <c r="EW637" s="1409" t="e">
        <f t="shared" si="28"/>
        <v>#VALUE!</v>
      </c>
      <c r="EX637" s="1409"/>
      <c r="EY637" s="1409"/>
      <c r="EZ637" s="1409"/>
      <c r="FA637" s="1409"/>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1">
        <f t="shared" si="30"/>
        <v>0</v>
      </c>
      <c r="BO638" s="1412"/>
      <c r="BP638" s="1412"/>
      <c r="BQ638" s="1412"/>
      <c r="BR638" s="1413"/>
      <c r="BS638" s="1420">
        <f t="shared" si="31"/>
        <v>0</v>
      </c>
      <c r="BT638" s="1420"/>
      <c r="BU638" s="1420"/>
      <c r="BV638" s="1420"/>
      <c r="BW638" s="1420"/>
      <c r="BX638" s="1420">
        <f t="shared" si="32"/>
        <v>0</v>
      </c>
      <c r="BY638" s="1420"/>
      <c r="BZ638" s="1420"/>
      <c r="CA638" s="1420"/>
      <c r="CB638" s="1420"/>
      <c r="CC638" s="1420">
        <f t="shared" si="33"/>
        <v>0</v>
      </c>
      <c r="CD638" s="1420"/>
      <c r="CE638" s="1420"/>
      <c r="CF638" s="1420"/>
      <c r="CG638" s="1420"/>
      <c r="CH638" s="1420">
        <f t="shared" si="34"/>
        <v>0</v>
      </c>
      <c r="CI638" s="1420"/>
      <c r="CJ638" s="1420"/>
      <c r="CK638" s="1420"/>
      <c r="CL638" s="1420"/>
      <c r="CM638" s="1420">
        <f t="shared" si="35"/>
        <v>0</v>
      </c>
      <c r="CN638" s="1420"/>
      <c r="CO638" s="1420"/>
      <c r="CP638" s="1420"/>
      <c r="CQ638" s="1420"/>
      <c r="CR638" s="6"/>
      <c r="CS638" s="1411">
        <f t="shared" si="36"/>
        <v>0</v>
      </c>
      <c r="CT638" s="1412"/>
      <c r="CU638" s="1412"/>
      <c r="CV638" s="1412"/>
      <c r="CW638" s="1413"/>
      <c r="CX638" s="1411">
        <f t="shared" si="37"/>
        <v>0</v>
      </c>
      <c r="CY638" s="1412"/>
      <c r="CZ638" s="1412"/>
      <c r="DA638" s="1412"/>
      <c r="DB638" s="1413"/>
      <c r="DC638" s="1411">
        <f t="shared" si="38"/>
        <v>0</v>
      </c>
      <c r="DD638" s="1412"/>
      <c r="DE638" s="1412"/>
      <c r="DF638" s="1412"/>
      <c r="DG638" s="1413"/>
      <c r="DH638" s="1411">
        <f t="shared" si="39"/>
        <v>0</v>
      </c>
      <c r="DI638" s="1412"/>
      <c r="DJ638" s="1412"/>
      <c r="DK638" s="1412"/>
      <c r="DL638" s="1413"/>
      <c r="DM638" s="1411">
        <f t="shared" si="40"/>
        <v>0</v>
      </c>
      <c r="DN638" s="1412"/>
      <c r="DO638" s="1412"/>
      <c r="DP638" s="1412"/>
      <c r="DQ638" s="1413"/>
      <c r="DR638" s="1411">
        <f t="shared" si="41"/>
        <v>0</v>
      </c>
      <c r="DS638" s="1412"/>
      <c r="DT638" s="1412"/>
      <c r="DU638" s="1412"/>
      <c r="DV638" s="1413"/>
      <c r="DX638" s="1409" t="e">
        <f t="shared" si="23"/>
        <v>#VALUE!</v>
      </c>
      <c r="DY638" s="1409"/>
      <c r="DZ638" s="1409"/>
      <c r="EA638" s="1409"/>
      <c r="EB638" s="1409"/>
      <c r="EC638" s="1409" t="e">
        <f t="shared" si="24"/>
        <v>#VALUE!</v>
      </c>
      <c r="ED638" s="1409"/>
      <c r="EE638" s="1409"/>
      <c r="EF638" s="1409"/>
      <c r="EG638" s="1409"/>
      <c r="EH638" s="1409" t="e">
        <f t="shared" si="25"/>
        <v>#VALUE!</v>
      </c>
      <c r="EI638" s="1409"/>
      <c r="EJ638" s="1409"/>
      <c r="EK638" s="1409"/>
      <c r="EL638" s="1409"/>
      <c r="EM638" s="1409" t="e">
        <f t="shared" si="26"/>
        <v>#VALUE!</v>
      </c>
      <c r="EN638" s="1409"/>
      <c r="EO638" s="1409"/>
      <c r="EP638" s="1409"/>
      <c r="EQ638" s="1409"/>
      <c r="ER638" s="1409" t="e">
        <f t="shared" si="27"/>
        <v>#VALUE!</v>
      </c>
      <c r="ES638" s="1409"/>
      <c r="ET638" s="1409"/>
      <c r="EU638" s="1409"/>
      <c r="EV638" s="1409"/>
      <c r="EW638" s="1409" t="e">
        <f t="shared" si="28"/>
        <v>#VALUE!</v>
      </c>
      <c r="EX638" s="1409"/>
      <c r="EY638" s="1409"/>
      <c r="EZ638" s="1409"/>
      <c r="FA638" s="1409"/>
    </row>
    <row r="639" spans="1:157" ht="12.95" customHeight="1">
      <c r="A639" s="55" t="s">
        <v>113</v>
      </c>
      <c r="B639" t="s">
        <v>473</v>
      </c>
      <c r="G639" s="1353" t="str">
        <f>C623</f>
        <v>Berkadia - Permanent Loan Tranch A</v>
      </c>
      <c r="H639" s="1353"/>
      <c r="I639" s="1353"/>
      <c r="J639" s="1353"/>
      <c r="K639" s="1353"/>
      <c r="L639" s="1353"/>
      <c r="M639" s="1353"/>
      <c r="N639" s="1353"/>
      <c r="O639" s="1353"/>
      <c r="P639" s="1353"/>
      <c r="Q639" s="1353"/>
      <c r="R639" s="1353"/>
      <c r="S639" s="8"/>
      <c r="T639" s="55" t="s">
        <v>114</v>
      </c>
      <c r="U639" t="s">
        <v>473</v>
      </c>
      <c r="Z639" s="1353" t="str">
        <f>C624</f>
        <v>Berkadia - Permanent Loan Tranch B</v>
      </c>
      <c r="AA639" s="1353"/>
      <c r="AB639" s="1353"/>
      <c r="AC639" s="1353"/>
      <c r="AD639" s="1353"/>
      <c r="AE639" s="1353"/>
      <c r="AF639" s="1353"/>
      <c r="AG639" s="1353"/>
      <c r="AH639" s="1353"/>
      <c r="AI639" s="1353"/>
      <c r="AJ639" s="1353"/>
      <c r="AK639" s="1353"/>
      <c r="AZ639" s="34"/>
      <c r="BA639" s="34"/>
      <c r="BB639" s="34"/>
      <c r="BC639" s="34"/>
      <c r="BD639" s="34"/>
      <c r="BE639" s="34"/>
      <c r="BF639" s="34"/>
      <c r="BG639" s="34"/>
      <c r="BH639" s="34"/>
      <c r="BI639" s="34"/>
      <c r="BJ639" s="34"/>
      <c r="BK639" s="34"/>
      <c r="BL639" s="34"/>
      <c r="BM639" s="34"/>
      <c r="BN639" s="1411">
        <f t="shared" si="30"/>
        <v>0</v>
      </c>
      <c r="BO639" s="1412"/>
      <c r="BP639" s="1412"/>
      <c r="BQ639" s="1412"/>
      <c r="BR639" s="1413"/>
      <c r="BS639" s="1420">
        <f t="shared" si="31"/>
        <v>0</v>
      </c>
      <c r="BT639" s="1420"/>
      <c r="BU639" s="1420"/>
      <c r="BV639" s="1420"/>
      <c r="BW639" s="1420"/>
      <c r="BX639" s="1420">
        <f t="shared" si="32"/>
        <v>0</v>
      </c>
      <c r="BY639" s="1420"/>
      <c r="BZ639" s="1420"/>
      <c r="CA639" s="1420"/>
      <c r="CB639" s="1420"/>
      <c r="CC639" s="1420">
        <f t="shared" si="33"/>
        <v>0</v>
      </c>
      <c r="CD639" s="1420"/>
      <c r="CE639" s="1420"/>
      <c r="CF639" s="1420"/>
      <c r="CG639" s="1420"/>
      <c r="CH639" s="1420">
        <f t="shared" si="34"/>
        <v>0</v>
      </c>
      <c r="CI639" s="1420"/>
      <c r="CJ639" s="1420"/>
      <c r="CK639" s="1420"/>
      <c r="CL639" s="1420"/>
      <c r="CM639" s="1420">
        <f t="shared" si="35"/>
        <v>0</v>
      </c>
      <c r="CN639" s="1420"/>
      <c r="CO639" s="1420"/>
      <c r="CP639" s="1420"/>
      <c r="CQ639" s="1420"/>
      <c r="CR639" s="6"/>
      <c r="CS639" s="1411">
        <f t="shared" si="36"/>
        <v>0</v>
      </c>
      <c r="CT639" s="1412"/>
      <c r="CU639" s="1412"/>
      <c r="CV639" s="1412"/>
      <c r="CW639" s="1413"/>
      <c r="CX639" s="1411">
        <f t="shared" si="37"/>
        <v>0</v>
      </c>
      <c r="CY639" s="1412"/>
      <c r="CZ639" s="1412"/>
      <c r="DA639" s="1412"/>
      <c r="DB639" s="1413"/>
      <c r="DC639" s="1411">
        <f t="shared" si="38"/>
        <v>0</v>
      </c>
      <c r="DD639" s="1412"/>
      <c r="DE639" s="1412"/>
      <c r="DF639" s="1412"/>
      <c r="DG639" s="1413"/>
      <c r="DH639" s="1411">
        <f t="shared" si="39"/>
        <v>0</v>
      </c>
      <c r="DI639" s="1412"/>
      <c r="DJ639" s="1412"/>
      <c r="DK639" s="1412"/>
      <c r="DL639" s="1413"/>
      <c r="DM639" s="1411">
        <f t="shared" si="40"/>
        <v>0</v>
      </c>
      <c r="DN639" s="1412"/>
      <c r="DO639" s="1412"/>
      <c r="DP639" s="1412"/>
      <c r="DQ639" s="1413"/>
      <c r="DR639" s="1411">
        <f t="shared" si="41"/>
        <v>0</v>
      </c>
      <c r="DS639" s="1412"/>
      <c r="DT639" s="1412"/>
      <c r="DU639" s="1412"/>
      <c r="DV639" s="1413"/>
      <c r="DX639" s="1409" t="e">
        <f t="shared" si="23"/>
        <v>#VALUE!</v>
      </c>
      <c r="DY639" s="1409"/>
      <c r="DZ639" s="1409"/>
      <c r="EA639" s="1409"/>
      <c r="EB639" s="1409"/>
      <c r="EC639" s="1409" t="e">
        <f t="shared" si="24"/>
        <v>#VALUE!</v>
      </c>
      <c r="ED639" s="1409"/>
      <c r="EE639" s="1409"/>
      <c r="EF639" s="1409"/>
      <c r="EG639" s="1409"/>
      <c r="EH639" s="1409" t="e">
        <f t="shared" si="25"/>
        <v>#VALUE!</v>
      </c>
      <c r="EI639" s="1409"/>
      <c r="EJ639" s="1409"/>
      <c r="EK639" s="1409"/>
      <c r="EL639" s="1409"/>
      <c r="EM639" s="1409" t="e">
        <f t="shared" si="26"/>
        <v>#VALUE!</v>
      </c>
      <c r="EN639" s="1409"/>
      <c r="EO639" s="1409"/>
      <c r="EP639" s="1409"/>
      <c r="EQ639" s="1409"/>
      <c r="ER639" s="1409" t="e">
        <f t="shared" si="27"/>
        <v>#VALUE!</v>
      </c>
      <c r="ES639" s="1409"/>
      <c r="ET639" s="1409"/>
      <c r="EU639" s="1409"/>
      <c r="EV639" s="1409"/>
      <c r="EW639" s="1409" t="e">
        <f t="shared" si="28"/>
        <v>#VALUE!</v>
      </c>
      <c r="EX639" s="1409"/>
      <c r="EY639" s="1409"/>
      <c r="EZ639" s="1409"/>
      <c r="FA639" s="1409"/>
    </row>
    <row r="640" spans="1:157" ht="12.95" customHeight="1">
      <c r="A640" s="22"/>
      <c r="B640" t="s">
        <v>86</v>
      </c>
      <c r="G640" s="1354" t="s">
        <v>2760</v>
      </c>
      <c r="H640" s="1354"/>
      <c r="I640" s="1354"/>
      <c r="J640" s="1354"/>
      <c r="K640" s="1354"/>
      <c r="L640" s="1354"/>
      <c r="M640" s="1354"/>
      <c r="N640" s="1354"/>
      <c r="O640" s="1354"/>
      <c r="P640" s="1354"/>
      <c r="Q640" s="1354"/>
      <c r="R640" s="1354"/>
      <c r="S640" s="8"/>
      <c r="T640" s="22"/>
      <c r="U640" t="s">
        <v>86</v>
      </c>
      <c r="Z640" s="1354" t="s">
        <v>2760</v>
      </c>
      <c r="AA640" s="1354"/>
      <c r="AB640" s="1354"/>
      <c r="AC640" s="1354"/>
      <c r="AD640" s="1354"/>
      <c r="AE640" s="1354"/>
      <c r="AF640" s="1354"/>
      <c r="AG640" s="1354"/>
      <c r="AH640" s="1354"/>
      <c r="AI640" s="1354"/>
      <c r="AJ640" s="1354"/>
      <c r="AK640" s="1354"/>
      <c r="AZ640" s="34"/>
      <c r="BA640" s="34"/>
      <c r="BB640" s="34"/>
      <c r="BC640" s="34"/>
      <c r="BD640" s="34"/>
      <c r="BE640" s="34"/>
      <c r="BF640" s="34"/>
      <c r="BG640" s="34"/>
      <c r="BH640" s="34"/>
      <c r="BI640" s="34"/>
      <c r="BJ640" s="34"/>
      <c r="BK640" s="34"/>
      <c r="BL640" s="34"/>
      <c r="BM640" s="34"/>
      <c r="BN640" s="1411">
        <f t="shared" si="30"/>
        <v>0</v>
      </c>
      <c r="BO640" s="1412"/>
      <c r="BP640" s="1412"/>
      <c r="BQ640" s="1412"/>
      <c r="BR640" s="1413"/>
      <c r="BS640" s="1420">
        <f t="shared" si="31"/>
        <v>0</v>
      </c>
      <c r="BT640" s="1420"/>
      <c r="BU640" s="1420"/>
      <c r="BV640" s="1420"/>
      <c r="BW640" s="1420"/>
      <c r="BX640" s="1420">
        <f t="shared" si="32"/>
        <v>0</v>
      </c>
      <c r="BY640" s="1420"/>
      <c r="BZ640" s="1420"/>
      <c r="CA640" s="1420"/>
      <c r="CB640" s="1420"/>
      <c r="CC640" s="1420">
        <f t="shared" si="33"/>
        <v>0</v>
      </c>
      <c r="CD640" s="1420"/>
      <c r="CE640" s="1420"/>
      <c r="CF640" s="1420"/>
      <c r="CG640" s="1420"/>
      <c r="CH640" s="1420">
        <f t="shared" si="34"/>
        <v>0</v>
      </c>
      <c r="CI640" s="1420"/>
      <c r="CJ640" s="1420"/>
      <c r="CK640" s="1420"/>
      <c r="CL640" s="1420"/>
      <c r="CM640" s="1420">
        <f t="shared" si="35"/>
        <v>0</v>
      </c>
      <c r="CN640" s="1420"/>
      <c r="CO640" s="1420"/>
      <c r="CP640" s="1420"/>
      <c r="CQ640" s="1420"/>
      <c r="CR640" s="6"/>
      <c r="CS640" s="1411">
        <f t="shared" si="36"/>
        <v>0</v>
      </c>
      <c r="CT640" s="1412"/>
      <c r="CU640" s="1412"/>
      <c r="CV640" s="1412"/>
      <c r="CW640" s="1413"/>
      <c r="CX640" s="1411">
        <f t="shared" si="37"/>
        <v>0</v>
      </c>
      <c r="CY640" s="1412"/>
      <c r="CZ640" s="1412"/>
      <c r="DA640" s="1412"/>
      <c r="DB640" s="1413"/>
      <c r="DC640" s="1411">
        <f t="shared" si="38"/>
        <v>0</v>
      </c>
      <c r="DD640" s="1412"/>
      <c r="DE640" s="1412"/>
      <c r="DF640" s="1412"/>
      <c r="DG640" s="1413"/>
      <c r="DH640" s="1411">
        <f t="shared" si="39"/>
        <v>0</v>
      </c>
      <c r="DI640" s="1412"/>
      <c r="DJ640" s="1412"/>
      <c r="DK640" s="1412"/>
      <c r="DL640" s="1413"/>
      <c r="DM640" s="1411">
        <f t="shared" si="40"/>
        <v>0</v>
      </c>
      <c r="DN640" s="1412"/>
      <c r="DO640" s="1412"/>
      <c r="DP640" s="1412"/>
      <c r="DQ640" s="1413"/>
      <c r="DR640" s="1411">
        <f t="shared" si="41"/>
        <v>0</v>
      </c>
      <c r="DS640" s="1412"/>
      <c r="DT640" s="1412"/>
      <c r="DU640" s="1412"/>
      <c r="DV640" s="1413"/>
      <c r="DX640" s="1409" t="e">
        <f t="shared" si="23"/>
        <v>#VALUE!</v>
      </c>
      <c r="DY640" s="1409"/>
      <c r="DZ640" s="1409"/>
      <c r="EA640" s="1409"/>
      <c r="EB640" s="1409"/>
      <c r="EC640" s="1409" t="e">
        <f t="shared" si="24"/>
        <v>#VALUE!</v>
      </c>
      <c r="ED640" s="1409"/>
      <c r="EE640" s="1409"/>
      <c r="EF640" s="1409"/>
      <c r="EG640" s="1409"/>
      <c r="EH640" s="1409" t="e">
        <f t="shared" si="25"/>
        <v>#VALUE!</v>
      </c>
      <c r="EI640" s="1409"/>
      <c r="EJ640" s="1409"/>
      <c r="EK640" s="1409"/>
      <c r="EL640" s="1409"/>
      <c r="EM640" s="1409" t="e">
        <f t="shared" si="26"/>
        <v>#VALUE!</v>
      </c>
      <c r="EN640" s="1409"/>
      <c r="EO640" s="1409"/>
      <c r="EP640" s="1409"/>
      <c r="EQ640" s="1409"/>
      <c r="ER640" s="1409" t="e">
        <f t="shared" si="27"/>
        <v>#VALUE!</v>
      </c>
      <c r="ES640" s="1409"/>
      <c r="ET640" s="1409"/>
      <c r="EU640" s="1409"/>
      <c r="EV640" s="1409"/>
      <c r="EW640" s="1409" t="e">
        <f t="shared" si="28"/>
        <v>#VALUE!</v>
      </c>
      <c r="EX640" s="1409"/>
      <c r="EY640" s="1409"/>
      <c r="EZ640" s="1409"/>
      <c r="FA640" s="1409"/>
    </row>
    <row r="641" spans="1:157" ht="12.95" customHeight="1">
      <c r="A641" s="22"/>
      <c r="B641" t="s">
        <v>590</v>
      </c>
      <c r="G641" s="1354" t="s">
        <v>2761</v>
      </c>
      <c r="H641" s="1354"/>
      <c r="I641" s="1354"/>
      <c r="J641" s="1354"/>
      <c r="K641" s="1354"/>
      <c r="L641" s="1354"/>
      <c r="M641" s="1354"/>
      <c r="N641" s="1354"/>
      <c r="O641" s="1354"/>
      <c r="P641" s="1354"/>
      <c r="Q641" s="1354"/>
      <c r="R641" s="1354"/>
      <c r="T641" s="22"/>
      <c r="U641" t="s">
        <v>590</v>
      </c>
      <c r="Z641" s="1362" t="s">
        <v>2761</v>
      </c>
      <c r="AA641" s="1362"/>
      <c r="AB641" s="1362"/>
      <c r="AC641" s="1362"/>
      <c r="AD641" s="1362"/>
      <c r="AE641" s="1362"/>
      <c r="AF641" s="1362"/>
      <c r="AG641" s="1362"/>
      <c r="AH641" s="1362"/>
      <c r="AI641" s="1362"/>
      <c r="AJ641" s="1362"/>
      <c r="AK641" s="1362"/>
      <c r="AZ641" s="34"/>
      <c r="BA641" s="34"/>
      <c r="BB641" s="34"/>
      <c r="BC641" s="34"/>
      <c r="BD641" s="34"/>
      <c r="BE641" s="34"/>
      <c r="BF641" s="34"/>
      <c r="BG641" s="34"/>
      <c r="BH641" s="34"/>
      <c r="BI641" s="34"/>
      <c r="BJ641" s="34"/>
      <c r="BK641" s="34"/>
      <c r="BL641" s="34"/>
      <c r="BM641" s="34"/>
      <c r="BN641" s="1411">
        <f t="shared" si="30"/>
        <v>0</v>
      </c>
      <c r="BO641" s="1412"/>
      <c r="BP641" s="1412"/>
      <c r="BQ641" s="1412"/>
      <c r="BR641" s="1413"/>
      <c r="BS641" s="1420">
        <f t="shared" si="31"/>
        <v>0</v>
      </c>
      <c r="BT641" s="1420"/>
      <c r="BU641" s="1420"/>
      <c r="BV641" s="1420"/>
      <c r="BW641" s="1420"/>
      <c r="BX641" s="1420">
        <f t="shared" si="32"/>
        <v>0</v>
      </c>
      <c r="BY641" s="1420"/>
      <c r="BZ641" s="1420"/>
      <c r="CA641" s="1420"/>
      <c r="CB641" s="1420"/>
      <c r="CC641" s="1420">
        <f t="shared" si="33"/>
        <v>0</v>
      </c>
      <c r="CD641" s="1420"/>
      <c r="CE641" s="1420"/>
      <c r="CF641" s="1420"/>
      <c r="CG641" s="1420"/>
      <c r="CH641" s="1420">
        <f t="shared" si="34"/>
        <v>0</v>
      </c>
      <c r="CI641" s="1420"/>
      <c r="CJ641" s="1420"/>
      <c r="CK641" s="1420"/>
      <c r="CL641" s="1420"/>
      <c r="CM641" s="1420">
        <f t="shared" si="35"/>
        <v>0</v>
      </c>
      <c r="CN641" s="1420"/>
      <c r="CO641" s="1420"/>
      <c r="CP641" s="1420"/>
      <c r="CQ641" s="1420"/>
      <c r="CR641" s="6"/>
      <c r="CS641" s="1411">
        <f t="shared" si="36"/>
        <v>0</v>
      </c>
      <c r="CT641" s="1412"/>
      <c r="CU641" s="1412"/>
      <c r="CV641" s="1412"/>
      <c r="CW641" s="1413"/>
      <c r="CX641" s="1411">
        <f t="shared" si="37"/>
        <v>0</v>
      </c>
      <c r="CY641" s="1412"/>
      <c r="CZ641" s="1412"/>
      <c r="DA641" s="1412"/>
      <c r="DB641" s="1413"/>
      <c r="DC641" s="1411">
        <f t="shared" si="38"/>
        <v>0</v>
      </c>
      <c r="DD641" s="1412"/>
      <c r="DE641" s="1412"/>
      <c r="DF641" s="1412"/>
      <c r="DG641" s="1413"/>
      <c r="DH641" s="1411">
        <f t="shared" si="39"/>
        <v>0</v>
      </c>
      <c r="DI641" s="1412"/>
      <c r="DJ641" s="1412"/>
      <c r="DK641" s="1412"/>
      <c r="DL641" s="1413"/>
      <c r="DM641" s="1411">
        <f t="shared" si="40"/>
        <v>0</v>
      </c>
      <c r="DN641" s="1412"/>
      <c r="DO641" s="1412"/>
      <c r="DP641" s="1412"/>
      <c r="DQ641" s="1413"/>
      <c r="DR641" s="1411">
        <f t="shared" si="41"/>
        <v>0</v>
      </c>
      <c r="DS641" s="1412"/>
      <c r="DT641" s="1412"/>
      <c r="DU641" s="1412"/>
      <c r="DV641" s="1413"/>
      <c r="DX641" s="1409" t="e">
        <f t="shared" si="23"/>
        <v>#VALUE!</v>
      </c>
      <c r="DY641" s="1409"/>
      <c r="DZ641" s="1409"/>
      <c r="EA641" s="1409"/>
      <c r="EB641" s="1409"/>
      <c r="EC641" s="1409" t="e">
        <f t="shared" si="24"/>
        <v>#VALUE!</v>
      </c>
      <c r="ED641" s="1409"/>
      <c r="EE641" s="1409"/>
      <c r="EF641" s="1409"/>
      <c r="EG641" s="1409"/>
      <c r="EH641" s="1409" t="e">
        <f t="shared" si="25"/>
        <v>#VALUE!</v>
      </c>
      <c r="EI641" s="1409"/>
      <c r="EJ641" s="1409"/>
      <c r="EK641" s="1409"/>
      <c r="EL641" s="1409"/>
      <c r="EM641" s="1409" t="e">
        <f t="shared" si="26"/>
        <v>#VALUE!</v>
      </c>
      <c r="EN641" s="1409"/>
      <c r="EO641" s="1409"/>
      <c r="EP641" s="1409"/>
      <c r="EQ641" s="1409"/>
      <c r="ER641" s="1409" t="e">
        <f t="shared" si="27"/>
        <v>#VALUE!</v>
      </c>
      <c r="ES641" s="1409"/>
      <c r="ET641" s="1409"/>
      <c r="EU641" s="1409"/>
      <c r="EV641" s="1409"/>
      <c r="EW641" s="1409" t="e">
        <f t="shared" si="28"/>
        <v>#VALUE!</v>
      </c>
      <c r="EX641" s="1409"/>
      <c r="EY641" s="1409"/>
      <c r="EZ641" s="1409"/>
      <c r="FA641" s="1409"/>
    </row>
    <row r="642" spans="1:157" ht="12.95" customHeight="1">
      <c r="A642" s="22"/>
      <c r="B642" t="s">
        <v>17</v>
      </c>
      <c r="G642" s="1354" t="s">
        <v>2768</v>
      </c>
      <c r="H642" s="1354"/>
      <c r="I642" s="1354"/>
      <c r="J642" s="1354"/>
      <c r="K642" s="1354"/>
      <c r="L642" s="1354"/>
      <c r="M642" s="1354"/>
      <c r="N642" s="1354"/>
      <c r="O642" s="1354"/>
      <c r="P642" s="1354"/>
      <c r="Q642" s="1354"/>
      <c r="R642" s="1354"/>
      <c r="S642" s="8"/>
      <c r="T642" s="22"/>
      <c r="U642" t="s">
        <v>17</v>
      </c>
      <c r="Z642" s="1362" t="s">
        <v>2768</v>
      </c>
      <c r="AA642" s="1362"/>
      <c r="AB642" s="1362"/>
      <c r="AC642" s="1362"/>
      <c r="AD642" s="1362"/>
      <c r="AE642" s="1362"/>
      <c r="AF642" s="1362"/>
      <c r="AG642" s="1362"/>
      <c r="AH642" s="1362"/>
      <c r="AI642" s="1362"/>
      <c r="AJ642" s="1362"/>
      <c r="AK642" s="1362"/>
      <c r="AZ642" s="34"/>
      <c r="BA642" s="34"/>
      <c r="BB642" s="34"/>
      <c r="BC642" s="34"/>
      <c r="BD642" s="34"/>
      <c r="BE642" s="34"/>
      <c r="BF642" s="34"/>
      <c r="BG642" s="34"/>
      <c r="BH642" s="34"/>
      <c r="BI642" s="34"/>
      <c r="BJ642" s="34"/>
      <c r="BK642" s="34"/>
      <c r="BL642" s="34"/>
      <c r="BM642" s="34"/>
      <c r="BN642" s="1411">
        <f t="shared" si="30"/>
        <v>0</v>
      </c>
      <c r="BO642" s="1412"/>
      <c r="BP642" s="1412"/>
      <c r="BQ642" s="1412"/>
      <c r="BR642" s="1413"/>
      <c r="BS642" s="1420">
        <f t="shared" si="31"/>
        <v>0</v>
      </c>
      <c r="BT642" s="1420"/>
      <c r="BU642" s="1420"/>
      <c r="BV642" s="1420"/>
      <c r="BW642" s="1420"/>
      <c r="BX642" s="1420">
        <f t="shared" si="32"/>
        <v>0</v>
      </c>
      <c r="BY642" s="1420"/>
      <c r="BZ642" s="1420"/>
      <c r="CA642" s="1420"/>
      <c r="CB642" s="1420"/>
      <c r="CC642" s="1420">
        <f t="shared" si="33"/>
        <v>0</v>
      </c>
      <c r="CD642" s="1420"/>
      <c r="CE642" s="1420"/>
      <c r="CF642" s="1420"/>
      <c r="CG642" s="1420"/>
      <c r="CH642" s="1420">
        <f t="shared" si="34"/>
        <v>0</v>
      </c>
      <c r="CI642" s="1420"/>
      <c r="CJ642" s="1420"/>
      <c r="CK642" s="1420"/>
      <c r="CL642" s="1420"/>
      <c r="CM642" s="1420">
        <f t="shared" si="35"/>
        <v>0</v>
      </c>
      <c r="CN642" s="1420"/>
      <c r="CO642" s="1420"/>
      <c r="CP642" s="1420"/>
      <c r="CQ642" s="1420"/>
      <c r="CR642" s="6"/>
      <c r="CS642" s="1411">
        <f t="shared" si="36"/>
        <v>0</v>
      </c>
      <c r="CT642" s="1412"/>
      <c r="CU642" s="1412"/>
      <c r="CV642" s="1412"/>
      <c r="CW642" s="1413"/>
      <c r="CX642" s="1411">
        <f t="shared" si="37"/>
        <v>0</v>
      </c>
      <c r="CY642" s="1412"/>
      <c r="CZ642" s="1412"/>
      <c r="DA642" s="1412"/>
      <c r="DB642" s="1413"/>
      <c r="DC642" s="1411">
        <f t="shared" si="38"/>
        <v>0</v>
      </c>
      <c r="DD642" s="1412"/>
      <c r="DE642" s="1412"/>
      <c r="DF642" s="1412"/>
      <c r="DG642" s="1413"/>
      <c r="DH642" s="1411">
        <f t="shared" si="39"/>
        <v>0</v>
      </c>
      <c r="DI642" s="1412"/>
      <c r="DJ642" s="1412"/>
      <c r="DK642" s="1412"/>
      <c r="DL642" s="1413"/>
      <c r="DM642" s="1411">
        <f t="shared" si="40"/>
        <v>0</v>
      </c>
      <c r="DN642" s="1412"/>
      <c r="DO642" s="1412"/>
      <c r="DP642" s="1412"/>
      <c r="DQ642" s="1413"/>
      <c r="DR642" s="1411">
        <f t="shared" si="41"/>
        <v>0</v>
      </c>
      <c r="DS642" s="1412"/>
      <c r="DT642" s="1412"/>
      <c r="DU642" s="1412"/>
      <c r="DV642" s="1413"/>
      <c r="DX642" s="1409" t="e">
        <f t="shared" si="23"/>
        <v>#VALUE!</v>
      </c>
      <c r="DY642" s="1409"/>
      <c r="DZ642" s="1409"/>
      <c r="EA642" s="1409"/>
      <c r="EB642" s="1409"/>
      <c r="EC642" s="1409" t="e">
        <f t="shared" si="24"/>
        <v>#VALUE!</v>
      </c>
      <c r="ED642" s="1409"/>
      <c r="EE642" s="1409"/>
      <c r="EF642" s="1409"/>
      <c r="EG642" s="1409"/>
      <c r="EH642" s="1409" t="e">
        <f t="shared" si="25"/>
        <v>#VALUE!</v>
      </c>
      <c r="EI642" s="1409"/>
      <c r="EJ642" s="1409"/>
      <c r="EK642" s="1409"/>
      <c r="EL642" s="1409"/>
      <c r="EM642" s="1409" t="e">
        <f t="shared" si="26"/>
        <v>#VALUE!</v>
      </c>
      <c r="EN642" s="1409"/>
      <c r="EO642" s="1409"/>
      <c r="EP642" s="1409"/>
      <c r="EQ642" s="1409"/>
      <c r="ER642" s="1409" t="e">
        <f t="shared" si="27"/>
        <v>#VALUE!</v>
      </c>
      <c r="ES642" s="1409"/>
      <c r="ET642" s="1409"/>
      <c r="EU642" s="1409"/>
      <c r="EV642" s="1409"/>
      <c r="EW642" s="1409" t="e">
        <f t="shared" si="28"/>
        <v>#VALUE!</v>
      </c>
      <c r="EX642" s="1409"/>
      <c r="EY642" s="1409"/>
      <c r="EZ642" s="1409"/>
      <c r="FA642" s="1409"/>
    </row>
    <row r="643" spans="1:157" ht="12.95" customHeight="1">
      <c r="A643" s="22"/>
      <c r="B643" t="s">
        <v>318</v>
      </c>
      <c r="G643" s="1357" t="s">
        <v>2728</v>
      </c>
      <c r="H643" s="1357"/>
      <c r="I643" s="1357"/>
      <c r="J643" s="1357"/>
      <c r="K643" s="1357"/>
      <c r="L643" s="1357"/>
      <c r="O643" s="33" t="s">
        <v>208</v>
      </c>
      <c r="P643" s="1352"/>
      <c r="Q643" s="1352"/>
      <c r="R643" s="1352"/>
      <c r="S643" s="10"/>
      <c r="T643" s="22"/>
      <c r="U643" t="s">
        <v>318</v>
      </c>
      <c r="Z643" s="1357" t="s">
        <v>2728</v>
      </c>
      <c r="AA643" s="1357"/>
      <c r="AB643" s="1357"/>
      <c r="AC643" s="1357"/>
      <c r="AD643" s="1357"/>
      <c r="AE643" s="1357"/>
      <c r="AH643" s="33" t="s">
        <v>208</v>
      </c>
      <c r="AI643" s="1352"/>
      <c r="AJ643" s="1352"/>
      <c r="AK643" s="1352"/>
      <c r="AZ643" s="34"/>
      <c r="BA643" s="34"/>
      <c r="BB643" s="34"/>
      <c r="BC643" s="34"/>
      <c r="BD643" s="34"/>
      <c r="BE643" s="34"/>
      <c r="BF643" s="34"/>
      <c r="BG643" s="34"/>
      <c r="BH643" s="34"/>
      <c r="BI643" s="34"/>
      <c r="BJ643" s="34"/>
      <c r="BK643" s="34"/>
      <c r="BL643" s="34"/>
      <c r="BM643" s="34"/>
      <c r="BN643" s="1411">
        <f t="shared" si="30"/>
        <v>0</v>
      </c>
      <c r="BO643" s="1412"/>
      <c r="BP643" s="1412"/>
      <c r="BQ643" s="1412"/>
      <c r="BR643" s="1413"/>
      <c r="BS643" s="1420">
        <f t="shared" si="31"/>
        <v>0</v>
      </c>
      <c r="BT643" s="1420"/>
      <c r="BU643" s="1420"/>
      <c r="BV643" s="1420"/>
      <c r="BW643" s="1420"/>
      <c r="BX643" s="1420">
        <f t="shared" si="32"/>
        <v>0</v>
      </c>
      <c r="BY643" s="1420"/>
      <c r="BZ643" s="1420"/>
      <c r="CA643" s="1420"/>
      <c r="CB643" s="1420"/>
      <c r="CC643" s="1420">
        <f t="shared" si="33"/>
        <v>0</v>
      </c>
      <c r="CD643" s="1420"/>
      <c r="CE643" s="1420"/>
      <c r="CF643" s="1420"/>
      <c r="CG643" s="1420"/>
      <c r="CH643" s="1420">
        <f t="shared" si="34"/>
        <v>0</v>
      </c>
      <c r="CI643" s="1420"/>
      <c r="CJ643" s="1420"/>
      <c r="CK643" s="1420"/>
      <c r="CL643" s="1420"/>
      <c r="CM643" s="1420">
        <f t="shared" si="35"/>
        <v>0</v>
      </c>
      <c r="CN643" s="1420"/>
      <c r="CO643" s="1420"/>
      <c r="CP643" s="1420"/>
      <c r="CQ643" s="1420"/>
      <c r="CR643" s="6"/>
      <c r="CS643" s="1411">
        <f t="shared" si="36"/>
        <v>0</v>
      </c>
      <c r="CT643" s="1412"/>
      <c r="CU643" s="1412"/>
      <c r="CV643" s="1412"/>
      <c r="CW643" s="1413"/>
      <c r="CX643" s="1411">
        <f t="shared" si="37"/>
        <v>0</v>
      </c>
      <c r="CY643" s="1412"/>
      <c r="CZ643" s="1412"/>
      <c r="DA643" s="1412"/>
      <c r="DB643" s="1413"/>
      <c r="DC643" s="1411">
        <f t="shared" si="38"/>
        <v>0</v>
      </c>
      <c r="DD643" s="1412"/>
      <c r="DE643" s="1412"/>
      <c r="DF643" s="1412"/>
      <c r="DG643" s="1413"/>
      <c r="DH643" s="1411">
        <f t="shared" si="39"/>
        <v>0</v>
      </c>
      <c r="DI643" s="1412"/>
      <c r="DJ643" s="1412"/>
      <c r="DK643" s="1412"/>
      <c r="DL643" s="1413"/>
      <c r="DM643" s="1411">
        <f t="shared" si="40"/>
        <v>0</v>
      </c>
      <c r="DN643" s="1412"/>
      <c r="DO643" s="1412"/>
      <c r="DP643" s="1412"/>
      <c r="DQ643" s="1413"/>
      <c r="DR643" s="1411">
        <f t="shared" si="41"/>
        <v>0</v>
      </c>
      <c r="DS643" s="1412"/>
      <c r="DT643" s="1412"/>
      <c r="DU643" s="1412"/>
      <c r="DV643" s="1413"/>
      <c r="DX643" s="1409" t="e">
        <f t="shared" si="23"/>
        <v>#VALUE!</v>
      </c>
      <c r="DY643" s="1409"/>
      <c r="DZ643" s="1409"/>
      <c r="EA643" s="1409"/>
      <c r="EB643" s="1409"/>
      <c r="EC643" s="1409" t="e">
        <f t="shared" si="24"/>
        <v>#VALUE!</v>
      </c>
      <c r="ED643" s="1409"/>
      <c r="EE643" s="1409"/>
      <c r="EF643" s="1409"/>
      <c r="EG643" s="1409"/>
      <c r="EH643" s="1409" t="e">
        <f t="shared" si="25"/>
        <v>#VALUE!</v>
      </c>
      <c r="EI643" s="1409"/>
      <c r="EJ643" s="1409"/>
      <c r="EK643" s="1409"/>
      <c r="EL643" s="1409"/>
      <c r="EM643" s="1409" t="e">
        <f t="shared" si="26"/>
        <v>#VALUE!</v>
      </c>
      <c r="EN643" s="1409"/>
      <c r="EO643" s="1409"/>
      <c r="EP643" s="1409"/>
      <c r="EQ643" s="1409"/>
      <c r="ER643" s="1409" t="e">
        <f t="shared" si="27"/>
        <v>#VALUE!</v>
      </c>
      <c r="ES643" s="1409"/>
      <c r="ET643" s="1409"/>
      <c r="EU643" s="1409"/>
      <c r="EV643" s="1409"/>
      <c r="EW643" s="1409" t="e">
        <f t="shared" si="28"/>
        <v>#VALUE!</v>
      </c>
      <c r="EX643" s="1409"/>
      <c r="EY643" s="1409"/>
      <c r="EZ643" s="1409"/>
      <c r="FA643" s="1409"/>
    </row>
    <row r="644" spans="1:157" ht="12.95" customHeight="1">
      <c r="A644" s="22"/>
      <c r="B644" t="s">
        <v>18</v>
      </c>
      <c r="H644" s="1354" t="str">
        <f>M623</f>
        <v>Loan, Tax-Exempt</v>
      </c>
      <c r="I644" s="1354"/>
      <c r="J644" s="1354"/>
      <c r="K644" s="1354"/>
      <c r="L644" s="1354"/>
      <c r="M644" s="1354"/>
      <c r="N644" s="1354"/>
      <c r="O644" s="1354"/>
      <c r="P644" s="1354"/>
      <c r="Q644" s="1354"/>
      <c r="R644" s="1354"/>
      <c r="S644" s="8"/>
      <c r="T644" s="22"/>
      <c r="U644" t="s">
        <v>18</v>
      </c>
      <c r="AA644" s="1354" t="s">
        <v>2540</v>
      </c>
      <c r="AB644" s="1354"/>
      <c r="AC644" s="1354"/>
      <c r="AD644" s="1354"/>
      <c r="AE644" s="1354"/>
      <c r="AF644" s="1354"/>
      <c r="AG644" s="1354"/>
      <c r="AH644" s="1354"/>
      <c r="AI644" s="1354"/>
      <c r="AJ644" s="1354"/>
      <c r="AK644" s="1354"/>
      <c r="AZ644" s="34"/>
      <c r="BA644" s="34"/>
      <c r="BB644" s="34"/>
      <c r="BC644" s="34"/>
      <c r="BD644" s="34"/>
      <c r="BE644" s="34"/>
      <c r="BF644" s="34"/>
      <c r="BG644" s="34"/>
      <c r="BH644" s="34"/>
      <c r="BI644" s="34"/>
      <c r="BJ644" s="34"/>
      <c r="BK644" s="34"/>
      <c r="BL644" s="34"/>
      <c r="BM644" s="34"/>
      <c r="BN644" s="1430">
        <f>SUM(BN634:BR643)</f>
        <v>0</v>
      </c>
      <c r="BO644" s="1593"/>
      <c r="BP644" s="1593"/>
      <c r="BQ644" s="1593"/>
      <c r="BR644" s="1431"/>
      <c r="BS644" s="1414">
        <f>SUM(BS634:BW643)</f>
        <v>0</v>
      </c>
      <c r="BT644" s="1415"/>
      <c r="BU644" s="1415"/>
      <c r="BV644" s="1415"/>
      <c r="BW644" s="1416"/>
      <c r="BX644" s="1414">
        <f>SUM(BX634:CB643)</f>
        <v>0</v>
      </c>
      <c r="BY644" s="1415"/>
      <c r="BZ644" s="1415"/>
      <c r="CA644" s="1415"/>
      <c r="CB644" s="1416"/>
      <c r="CC644" s="1414">
        <f>SUM(CC634:CG643)</f>
        <v>0</v>
      </c>
      <c r="CD644" s="1415"/>
      <c r="CE644" s="1415"/>
      <c r="CF644" s="1415"/>
      <c r="CG644" s="1416"/>
      <c r="CH644" s="1414">
        <f>SUM(CH634:CL643)</f>
        <v>0</v>
      </c>
      <c r="CI644" s="1415"/>
      <c r="CJ644" s="1415"/>
      <c r="CK644" s="1415"/>
      <c r="CL644" s="1416"/>
      <c r="CM644" s="1414">
        <f>SUM(CM634:CQ643)</f>
        <v>0</v>
      </c>
      <c r="CN644" s="1415"/>
      <c r="CO644" s="1415"/>
      <c r="CP644" s="1415"/>
      <c r="CQ644" s="1416"/>
      <c r="CR644" s="1049"/>
      <c r="CS644" s="1410">
        <f>SUM(CS634:CW643)</f>
        <v>0</v>
      </c>
      <c r="CT644" s="1410"/>
      <c r="CU644" s="1410"/>
      <c r="CV644" s="1410"/>
      <c r="CW644" s="1410"/>
      <c r="CX644" s="1410">
        <f>SUM(CX634:DB643)</f>
        <v>0</v>
      </c>
      <c r="CY644" s="1410"/>
      <c r="CZ644" s="1410"/>
      <c r="DA644" s="1410"/>
      <c r="DB644" s="1410"/>
      <c r="DC644" s="1410">
        <f>SUM(DC634:DG643)</f>
        <v>0</v>
      </c>
      <c r="DD644" s="1410"/>
      <c r="DE644" s="1410"/>
      <c r="DF644" s="1410"/>
      <c r="DG644" s="1410"/>
      <c r="DH644" s="1410">
        <f>SUM(DH634:DL643)</f>
        <v>0</v>
      </c>
      <c r="DI644" s="1410"/>
      <c r="DJ644" s="1410"/>
      <c r="DK644" s="1410"/>
      <c r="DL644" s="1410"/>
      <c r="DM644" s="1410">
        <f>SUM(DM634:DQ643)</f>
        <v>0</v>
      </c>
      <c r="DN644" s="1410"/>
      <c r="DO644" s="1410"/>
      <c r="DP644" s="1410"/>
      <c r="DQ644" s="1410"/>
      <c r="DR644" s="1410">
        <f>SUM(DR634:DV643)</f>
        <v>0</v>
      </c>
      <c r="DS644" s="1410"/>
      <c r="DT644" s="1410"/>
      <c r="DU644" s="1410"/>
      <c r="DV644" s="1410"/>
      <c r="DX644" s="1409" t="e">
        <f t="shared" si="23"/>
        <v>#VALUE!</v>
      </c>
      <c r="DY644" s="1409"/>
      <c r="DZ644" s="1409"/>
      <c r="EA644" s="1409"/>
      <c r="EB644" s="1409"/>
      <c r="EC644" s="1409" t="e">
        <f t="shared" si="24"/>
        <v>#VALUE!</v>
      </c>
      <c r="ED644" s="1409"/>
      <c r="EE644" s="1409"/>
      <c r="EF644" s="1409"/>
      <c r="EG644" s="1409"/>
      <c r="EH644" s="1409" t="e">
        <f t="shared" si="25"/>
        <v>#VALUE!</v>
      </c>
      <c r="EI644" s="1409"/>
      <c r="EJ644" s="1409"/>
      <c r="EK644" s="1409"/>
      <c r="EL644" s="1409"/>
      <c r="EM644" s="1409" t="e">
        <f t="shared" si="26"/>
        <v>#VALUE!</v>
      </c>
      <c r="EN644" s="1409"/>
      <c r="EO644" s="1409"/>
      <c r="EP644" s="1409"/>
      <c r="EQ644" s="1409"/>
      <c r="ER644" s="1409" t="e">
        <f t="shared" si="27"/>
        <v>#VALUE!</v>
      </c>
      <c r="ES644" s="1409"/>
      <c r="ET644" s="1409"/>
      <c r="EU644" s="1409"/>
      <c r="EV644" s="1409"/>
      <c r="EW644" s="1409" t="e">
        <f t="shared" si="28"/>
        <v>#VALUE!</v>
      </c>
      <c r="EX644" s="1409"/>
      <c r="EY644" s="1409"/>
      <c r="EZ644" s="1409"/>
      <c r="FA644" s="1409"/>
    </row>
    <row r="645" spans="1:157" ht="12.95" customHeight="1">
      <c r="A645" s="22"/>
      <c r="B645" t="s">
        <v>20</v>
      </c>
      <c r="N645" s="1355" t="s">
        <v>555</v>
      </c>
      <c r="O645" s="1355"/>
      <c r="T645" s="22"/>
      <c r="U645" t="s">
        <v>20</v>
      </c>
      <c r="AG645" s="1355" t="s">
        <v>555</v>
      </c>
      <c r="AH645" s="1355"/>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9" t="e">
        <f t="shared" si="23"/>
        <v>#VALUE!</v>
      </c>
      <c r="DY645" s="1409"/>
      <c r="DZ645" s="1409"/>
      <c r="EA645" s="1409"/>
      <c r="EB645" s="1409"/>
      <c r="EC645" s="1409" t="e">
        <f t="shared" si="24"/>
        <v>#VALUE!</v>
      </c>
      <c r="ED645" s="1409"/>
      <c r="EE645" s="1409"/>
      <c r="EF645" s="1409"/>
      <c r="EG645" s="1409"/>
      <c r="EH645" s="1409" t="e">
        <f t="shared" si="25"/>
        <v>#VALUE!</v>
      </c>
      <c r="EI645" s="1409"/>
      <c r="EJ645" s="1409"/>
      <c r="EK645" s="1409"/>
      <c r="EL645" s="1409"/>
      <c r="EM645" s="1409" t="e">
        <f t="shared" si="26"/>
        <v>#VALUE!</v>
      </c>
      <c r="EN645" s="1409"/>
      <c r="EO645" s="1409"/>
      <c r="EP645" s="1409"/>
      <c r="EQ645" s="1409"/>
      <c r="ER645" s="1409" t="e">
        <f t="shared" si="27"/>
        <v>#VALUE!</v>
      </c>
      <c r="ES645" s="1409"/>
      <c r="ET645" s="1409"/>
      <c r="EU645" s="1409"/>
      <c r="EV645" s="1409"/>
      <c r="EW645" s="1409" t="e">
        <f t="shared" si="28"/>
        <v>#VALUE!</v>
      </c>
      <c r="EX645" s="1409"/>
      <c r="EY645" s="1409"/>
      <c r="EZ645" s="1409"/>
      <c r="FA645" s="1409"/>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09">
        <f>SUM(CS644:DV644)</f>
        <v>0</v>
      </c>
      <c r="DS646" s="1409"/>
      <c r="DT646" s="1409"/>
      <c r="DU646" s="1409"/>
      <c r="DV646" s="1409"/>
      <c r="DX646" s="1409" t="e">
        <f t="shared" si="23"/>
        <v>#VALUE!</v>
      </c>
      <c r="DY646" s="1409"/>
      <c r="DZ646" s="1409"/>
      <c r="EA646" s="1409"/>
      <c r="EB646" s="1409"/>
      <c r="EC646" s="1409" t="e">
        <f t="shared" si="24"/>
        <v>#VALUE!</v>
      </c>
      <c r="ED646" s="1409"/>
      <c r="EE646" s="1409"/>
      <c r="EF646" s="1409"/>
      <c r="EG646" s="1409"/>
      <c r="EH646" s="1409" t="e">
        <f t="shared" si="25"/>
        <v>#VALUE!</v>
      </c>
      <c r="EI646" s="1409"/>
      <c r="EJ646" s="1409"/>
      <c r="EK646" s="1409"/>
      <c r="EL646" s="1409"/>
      <c r="EM646" s="1409" t="e">
        <f t="shared" si="26"/>
        <v>#VALUE!</v>
      </c>
      <c r="EN646" s="1409"/>
      <c r="EO646" s="1409"/>
      <c r="EP646" s="1409"/>
      <c r="EQ646" s="1409"/>
      <c r="ER646" s="1409" t="e">
        <f t="shared" si="27"/>
        <v>#VALUE!</v>
      </c>
      <c r="ES646" s="1409"/>
      <c r="ET646" s="1409"/>
      <c r="EU646" s="1409"/>
      <c r="EV646" s="1409"/>
      <c r="EW646" s="1409" t="e">
        <f t="shared" si="28"/>
        <v>#VALUE!</v>
      </c>
      <c r="EX646" s="1409"/>
      <c r="EY646" s="1409"/>
      <c r="EZ646" s="1409"/>
      <c r="FA646" s="1409"/>
    </row>
    <row r="647" spans="1:157" ht="12.95" customHeight="1">
      <c r="A647" s="55" t="s">
        <v>120</v>
      </c>
      <c r="B647" t="s">
        <v>473</v>
      </c>
      <c r="G647" s="1353" t="str">
        <f>C625</f>
        <v>Waived Performance Deposit</v>
      </c>
      <c r="H647" s="1353"/>
      <c r="I647" s="1353"/>
      <c r="J647" s="1353"/>
      <c r="K647" s="1353"/>
      <c r="L647" s="1353"/>
      <c r="M647" s="1353"/>
      <c r="N647" s="1353"/>
      <c r="O647" s="1353"/>
      <c r="P647" s="1353"/>
      <c r="Q647" s="1353"/>
      <c r="R647" s="1353"/>
      <c r="T647" s="55" t="s">
        <v>591</v>
      </c>
      <c r="U647" t="s">
        <v>473</v>
      </c>
      <c r="Z647" s="1353" t="str">
        <f>C626</f>
        <v>NOI During Rehabilitation</v>
      </c>
      <c r="AA647" s="1353"/>
      <c r="AB647" s="1353"/>
      <c r="AC647" s="1353"/>
      <c r="AD647" s="1353"/>
      <c r="AE647" s="1353"/>
      <c r="AF647" s="1353"/>
      <c r="AG647" s="1353"/>
      <c r="AH647" s="1353"/>
      <c r="AI647" s="1353"/>
      <c r="AJ647" s="1353"/>
      <c r="AK647" s="1353"/>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9" t="e">
        <f t="shared" si="23"/>
        <v>#VALUE!</v>
      </c>
      <c r="DY647" s="1409"/>
      <c r="DZ647" s="1409"/>
      <c r="EA647" s="1409"/>
      <c r="EB647" s="1409"/>
      <c r="EC647" s="1409" t="e">
        <f t="shared" si="24"/>
        <v>#VALUE!</v>
      </c>
      <c r="ED647" s="1409"/>
      <c r="EE647" s="1409"/>
      <c r="EF647" s="1409"/>
      <c r="EG647" s="1409"/>
      <c r="EH647" s="1409" t="e">
        <f t="shared" si="25"/>
        <v>#VALUE!</v>
      </c>
      <c r="EI647" s="1409"/>
      <c r="EJ647" s="1409"/>
      <c r="EK647" s="1409"/>
      <c r="EL647" s="1409"/>
      <c r="EM647" s="1409" t="e">
        <f t="shared" si="26"/>
        <v>#VALUE!</v>
      </c>
      <c r="EN647" s="1409"/>
      <c r="EO647" s="1409"/>
      <c r="EP647" s="1409"/>
      <c r="EQ647" s="1409"/>
      <c r="ER647" s="1409" t="e">
        <f t="shared" si="27"/>
        <v>#VALUE!</v>
      </c>
      <c r="ES647" s="1409"/>
      <c r="ET647" s="1409"/>
      <c r="EU647" s="1409"/>
      <c r="EV647" s="1409"/>
      <c r="EW647" s="1409" t="e">
        <f t="shared" si="28"/>
        <v>#VALUE!</v>
      </c>
      <c r="EX647" s="1409"/>
      <c r="EY647" s="1409"/>
      <c r="EZ647" s="1409"/>
      <c r="FA647" s="1409"/>
    </row>
    <row r="648" spans="1:157" ht="12.95" customHeight="1">
      <c r="A648" s="22"/>
      <c r="B648" t="s">
        <v>86</v>
      </c>
      <c r="G648" s="1354" t="s">
        <v>2763</v>
      </c>
      <c r="H648" s="1354"/>
      <c r="I648" s="1354"/>
      <c r="J648" s="1354"/>
      <c r="K648" s="1354"/>
      <c r="L648" s="1354"/>
      <c r="M648" s="1354"/>
      <c r="N648" s="1354"/>
      <c r="O648" s="1354"/>
      <c r="P648" s="1354"/>
      <c r="Q648" s="1354"/>
      <c r="R648" s="1354"/>
      <c r="T648" s="22"/>
      <c r="U648" t="s">
        <v>86</v>
      </c>
      <c r="Z648" s="1354" t="s">
        <v>2764</v>
      </c>
      <c r="AA648" s="1354"/>
      <c r="AB648" s="1354"/>
      <c r="AC648" s="1354"/>
      <c r="AD648" s="1354"/>
      <c r="AE648" s="1354"/>
      <c r="AF648" s="1354"/>
      <c r="AG648" s="1354"/>
      <c r="AH648" s="1354"/>
      <c r="AI648" s="1354"/>
      <c r="AJ648" s="1354"/>
      <c r="AK648" s="135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9" t="e">
        <f t="shared" si="23"/>
        <v>#VALUE!</v>
      </c>
      <c r="DY648" s="1409"/>
      <c r="DZ648" s="1409"/>
      <c r="EA648" s="1409"/>
      <c r="EB648" s="1409"/>
      <c r="EC648" s="1409" t="e">
        <f t="shared" si="24"/>
        <v>#VALUE!</v>
      </c>
      <c r="ED648" s="1409"/>
      <c r="EE648" s="1409"/>
      <c r="EF648" s="1409"/>
      <c r="EG648" s="1409"/>
      <c r="EH648" s="1409" t="e">
        <f t="shared" si="25"/>
        <v>#VALUE!</v>
      </c>
      <c r="EI648" s="1409"/>
      <c r="EJ648" s="1409"/>
      <c r="EK648" s="1409"/>
      <c r="EL648" s="1409"/>
      <c r="EM648" s="1409" t="e">
        <f t="shared" si="26"/>
        <v>#VALUE!</v>
      </c>
      <c r="EN648" s="1409"/>
      <c r="EO648" s="1409"/>
      <c r="EP648" s="1409"/>
      <c r="EQ648" s="1409"/>
      <c r="ER648" s="1409" t="e">
        <f t="shared" si="27"/>
        <v>#VALUE!</v>
      </c>
      <c r="ES648" s="1409"/>
      <c r="ET648" s="1409"/>
      <c r="EU648" s="1409"/>
      <c r="EV648" s="1409"/>
      <c r="EW648" s="1409" t="e">
        <f t="shared" si="28"/>
        <v>#VALUE!</v>
      </c>
      <c r="EX648" s="1409"/>
      <c r="EY648" s="1409"/>
      <c r="EZ648" s="1409"/>
      <c r="FA648" s="1409"/>
    </row>
    <row r="649" spans="1:157" ht="12.95" customHeight="1">
      <c r="A649" s="22"/>
      <c r="B649" t="s">
        <v>590</v>
      </c>
      <c r="G649" s="1362" t="s">
        <v>2705</v>
      </c>
      <c r="H649" s="1362"/>
      <c r="I649" s="1362"/>
      <c r="J649" s="1362"/>
      <c r="K649" s="1362"/>
      <c r="L649" s="1362"/>
      <c r="M649" s="1362"/>
      <c r="N649" s="1362"/>
      <c r="O649" s="1362"/>
      <c r="P649" s="1362"/>
      <c r="Q649" s="1362"/>
      <c r="R649" s="1362"/>
      <c r="T649" s="22"/>
      <c r="U649" t="s">
        <v>590</v>
      </c>
      <c r="Z649" s="1362" t="s">
        <v>742</v>
      </c>
      <c r="AA649" s="1362"/>
      <c r="AB649" s="1362"/>
      <c r="AC649" s="1362"/>
      <c r="AD649" s="1362"/>
      <c r="AE649" s="1362"/>
      <c r="AF649" s="1362"/>
      <c r="AG649" s="1362"/>
      <c r="AH649" s="1362"/>
      <c r="AI649" s="1362"/>
      <c r="AJ649" s="1362"/>
      <c r="AK649" s="1362"/>
      <c r="AZ649" s="34"/>
      <c r="BA649" s="34"/>
      <c r="BB649" s="34"/>
      <c r="BC649" s="34"/>
      <c r="BD649" s="34"/>
      <c r="BE649" s="34"/>
      <c r="BF649" s="34"/>
      <c r="BG649" s="34"/>
      <c r="BH649" s="34"/>
      <c r="BI649" s="34"/>
      <c r="BJ649" s="34"/>
      <c r="BK649" s="34"/>
      <c r="BL649" s="34"/>
      <c r="BM649" s="34"/>
      <c r="BN649" s="1414">
        <f>BN621+BN630+BN644</f>
        <v>0</v>
      </c>
      <c r="BO649" s="1415"/>
      <c r="BP649" s="1415"/>
      <c r="BQ649" s="1415"/>
      <c r="BR649" s="1416"/>
      <c r="BS649" s="1414">
        <f>BS621+BS630+BS644</f>
        <v>18</v>
      </c>
      <c r="BT649" s="1415"/>
      <c r="BU649" s="1415"/>
      <c r="BV649" s="1415"/>
      <c r="BW649" s="1416"/>
      <c r="BX649" s="1414">
        <f>BX621+BX630+BX644</f>
        <v>32</v>
      </c>
      <c r="BY649" s="1415"/>
      <c r="BZ649" s="1415"/>
      <c r="CA649" s="1415"/>
      <c r="CB649" s="1416"/>
      <c r="CC649" s="1414">
        <f>CC621+CC630+CC644</f>
        <v>12</v>
      </c>
      <c r="CD649" s="1415"/>
      <c r="CE649" s="1415"/>
      <c r="CF649" s="1415"/>
      <c r="CG649" s="1416"/>
      <c r="CH649" s="1414">
        <f>CH621+CH630+CH644</f>
        <v>0</v>
      </c>
      <c r="CI649" s="1415"/>
      <c r="CJ649" s="1415"/>
      <c r="CK649" s="1415"/>
      <c r="CL649" s="1416"/>
      <c r="CM649" s="1417">
        <f>CM644+CM630+CM621</f>
        <v>0</v>
      </c>
      <c r="CN649" s="1418"/>
      <c r="CO649" s="1418"/>
      <c r="CP649" s="1418"/>
      <c r="CQ649" s="1419"/>
      <c r="CR649" s="3"/>
      <c r="CS649" s="897">
        <f>CS623+CS647</f>
        <v>115</v>
      </c>
      <c r="CT649" s="57" t="s">
        <v>2126</v>
      </c>
      <c r="CU649" s="3"/>
      <c r="CV649" s="3"/>
      <c r="CW649" s="3"/>
      <c r="CX649" s="3"/>
      <c r="CY649" s="3"/>
      <c r="CZ649" s="3"/>
      <c r="DA649" s="3"/>
      <c r="DB649" s="3"/>
      <c r="DC649" s="3"/>
      <c r="DD649" s="3"/>
      <c r="DE649" s="3"/>
      <c r="DF649" s="3"/>
      <c r="DX649" s="1409">
        <f>SUMIF(DX624:EB648,"&gt;0")</f>
        <v>0</v>
      </c>
      <c r="DY649" s="1409"/>
      <c r="DZ649" s="1409"/>
      <c r="EA649" s="1409"/>
      <c r="EB649" s="1409"/>
      <c r="EC649" s="1409">
        <f>SUMIF(EC624:EG648,"&gt;0")</f>
        <v>1459.7222222222222</v>
      </c>
      <c r="ED649" s="1409"/>
      <c r="EE649" s="1409"/>
      <c r="EF649" s="1409"/>
      <c r="EG649" s="1409"/>
      <c r="EH649" s="1409">
        <f>SUMIF(EH624:EL648,"&gt;0")</f>
        <v>1686.1637499999999</v>
      </c>
      <c r="EI649" s="1409"/>
      <c r="EJ649" s="1409"/>
      <c r="EK649" s="1409"/>
      <c r="EL649" s="1409"/>
      <c r="EM649" s="1409">
        <f>SUMIF(EM624:EQ648,"&gt;0")</f>
        <v>1834.4545454545455</v>
      </c>
      <c r="EN649" s="1409"/>
      <c r="EO649" s="1409"/>
      <c r="EP649" s="1409"/>
      <c r="EQ649" s="1409"/>
      <c r="ER649" s="1409">
        <f>SUMIF(ER624:EV648,"&gt;0")</f>
        <v>0</v>
      </c>
      <c r="ES649" s="1409"/>
      <c r="ET649" s="1409"/>
      <c r="EU649" s="1409"/>
      <c r="EV649" s="1409"/>
      <c r="EW649" s="1409">
        <f>SUMIF(EW624:FA648,"&gt;0")</f>
        <v>0</v>
      </c>
      <c r="EX649" s="1409"/>
      <c r="EY649" s="1409"/>
      <c r="EZ649" s="1409"/>
      <c r="FA649" s="1409"/>
    </row>
    <row r="650" spans="1:157" ht="12.95" customHeight="1">
      <c r="A650" s="22"/>
      <c r="B650" t="s">
        <v>17</v>
      </c>
      <c r="G650" s="1362"/>
      <c r="H650" s="1362"/>
      <c r="I650" s="1362"/>
      <c r="J650" s="1362"/>
      <c r="K650" s="1362"/>
      <c r="L650" s="1362"/>
      <c r="M650" s="1362"/>
      <c r="N650" s="1362"/>
      <c r="O650" s="1362"/>
      <c r="P650" s="1362"/>
      <c r="Q650" s="1362"/>
      <c r="R650" s="1362"/>
      <c r="T650" s="22"/>
      <c r="U650" t="s">
        <v>17</v>
      </c>
      <c r="Z650" s="1362" t="s">
        <v>2663</v>
      </c>
      <c r="AA650" s="1362"/>
      <c r="AB650" s="1362"/>
      <c r="AC650" s="1362"/>
      <c r="AD650" s="1362"/>
      <c r="AE650" s="1362"/>
      <c r="AF650" s="1362"/>
      <c r="AG650" s="1362"/>
      <c r="AH650" s="1362"/>
      <c r="AI650" s="1362"/>
      <c r="AJ650" s="1362"/>
      <c r="AK650" s="1362"/>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7"/>
      <c r="H651" s="1357"/>
      <c r="I651" s="1357"/>
      <c r="J651" s="1357"/>
      <c r="K651" s="1357"/>
      <c r="L651" s="1357"/>
      <c r="O651" s="33" t="s">
        <v>208</v>
      </c>
      <c r="P651" s="1352"/>
      <c r="Q651" s="1352"/>
      <c r="R651" s="1352"/>
      <c r="T651" s="22"/>
      <c r="U651" t="s">
        <v>318</v>
      </c>
      <c r="Z651" s="1357" t="s">
        <v>2665</v>
      </c>
      <c r="AA651" s="1357"/>
      <c r="AB651" s="1357"/>
      <c r="AC651" s="1357"/>
      <c r="AD651" s="1357"/>
      <c r="AE651" s="1357"/>
      <c r="AH651" s="33" t="s">
        <v>208</v>
      </c>
      <c r="AI651" s="1352"/>
      <c r="AJ651" s="1352"/>
      <c r="AK651" s="135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4" t="s">
        <v>2550</v>
      </c>
      <c r="I652" s="1354"/>
      <c r="J652" s="1354"/>
      <c r="K652" s="1354"/>
      <c r="L652" s="1354"/>
      <c r="M652" s="1354"/>
      <c r="N652" s="1354"/>
      <c r="O652" s="1354"/>
      <c r="P652" s="1354"/>
      <c r="Q652" s="1354"/>
      <c r="R652" s="1354"/>
      <c r="T652" s="22"/>
      <c r="U652" t="s">
        <v>18</v>
      </c>
      <c r="AA652" s="1354" t="s">
        <v>2543</v>
      </c>
      <c r="AB652" s="1354"/>
      <c r="AC652" s="1354"/>
      <c r="AD652" s="1354"/>
      <c r="AE652" s="1354"/>
      <c r="AF652" s="1354"/>
      <c r="AG652" s="1354"/>
      <c r="AH652" s="1354"/>
      <c r="AI652" s="1354"/>
      <c r="AJ652" s="1354"/>
      <c r="AK652" s="1354"/>
      <c r="AZ652" s="3"/>
      <c r="BA652" s="3"/>
      <c r="BB652" s="3"/>
      <c r="BC652" s="3"/>
      <c r="BD652" s="3"/>
      <c r="BE652" s="3"/>
      <c r="BF652" s="3"/>
      <c r="BG652" s="3"/>
      <c r="BH652" s="3"/>
      <c r="BI652" s="3"/>
      <c r="BJ652" s="3"/>
      <c r="BK652" s="3"/>
      <c r="BL652" s="3"/>
      <c r="BM652" s="3"/>
      <c r="BN652" s="3"/>
      <c r="BO652" s="3"/>
      <c r="BP652" s="207" t="s">
        <v>2622</v>
      </c>
      <c r="BQ652" s="208"/>
      <c r="BR652" s="208"/>
      <c r="BS652" s="208"/>
      <c r="BT652" s="208"/>
      <c r="BU652" s="208"/>
      <c r="BV652" s="208"/>
      <c r="BW652" s="3"/>
      <c r="BX652" s="207" t="s">
        <v>2621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5" t="s">
        <v>555</v>
      </c>
      <c r="O653" s="1355"/>
      <c r="T653" s="22"/>
      <c r="U653" t="s">
        <v>20</v>
      </c>
      <c r="AG653" s="1355" t="s">
        <v>555</v>
      </c>
      <c r="AH653" s="1355"/>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473</v>
      </c>
      <c r="G655" s="1353" t="str">
        <f>C627</f>
        <v>Deferred Developer Fee</v>
      </c>
      <c r="H655" s="1353"/>
      <c r="I655" s="1353"/>
      <c r="J655" s="1353"/>
      <c r="K655" s="1353"/>
      <c r="L655" s="1353"/>
      <c r="M655" s="1353"/>
      <c r="N655" s="1353"/>
      <c r="O655" s="1353"/>
      <c r="P655" s="1353"/>
      <c r="Q655" s="1353"/>
      <c r="R655" s="1353"/>
      <c r="T655" s="55" t="s">
        <v>594</v>
      </c>
      <c r="U655" t="s">
        <v>473</v>
      </c>
      <c r="Z655" s="1353" t="str">
        <f>C628</f>
        <v>Dev Fee Contribution (STW)</v>
      </c>
      <c r="AA655" s="1353"/>
      <c r="AB655" s="1353"/>
      <c r="AC655" s="1353"/>
      <c r="AD655" s="1353"/>
      <c r="AE655" s="1353"/>
      <c r="AF655" s="1353"/>
      <c r="AG655" s="1353"/>
      <c r="AH655" s="1353"/>
      <c r="AI655" s="1353"/>
      <c r="AJ655" s="1353"/>
      <c r="AK655" s="1353"/>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4" t="s">
        <v>2659</v>
      </c>
      <c r="H656" s="1354"/>
      <c r="I656" s="1354"/>
      <c r="J656" s="1354"/>
      <c r="K656" s="1354"/>
      <c r="L656" s="1354"/>
      <c r="M656" s="1354"/>
      <c r="N656" s="1354"/>
      <c r="O656" s="1354"/>
      <c r="P656" s="1354"/>
      <c r="Q656" s="1354"/>
      <c r="R656" s="1354"/>
      <c r="T656" s="22"/>
      <c r="U656" t="s">
        <v>86</v>
      </c>
      <c r="Z656" s="1354"/>
      <c r="AA656" s="1354"/>
      <c r="AB656" s="1354"/>
      <c r="AC656" s="1354"/>
      <c r="AD656" s="1354"/>
      <c r="AE656" s="1354"/>
      <c r="AF656" s="1354"/>
      <c r="AG656" s="1354"/>
      <c r="AH656" s="1354"/>
      <c r="AI656" s="1354"/>
      <c r="AJ656" s="1354"/>
      <c r="AK656" s="1354"/>
      <c r="AZ656" s="3"/>
      <c r="BA656" s="118">
        <f t="shared" ref="BA656:BA680" si="42">IF($G714=0,"N/A",VLOOKUP($T$189,TC_Rent,(MATCH($B714,bedrooms,FALSE))))</f>
        <v>2774</v>
      </c>
      <c r="BB656" s="3"/>
      <c r="BC656" s="3"/>
      <c r="BD656" s="3"/>
      <c r="BE656" s="3"/>
      <c r="BF656" s="218"/>
      <c r="BG656" s="313" t="s">
        <v>929</v>
      </c>
      <c r="BH656" s="318" t="s">
        <v>930</v>
      </c>
      <c r="BI656" s="317" t="s">
        <v>931</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54" t="s">
        <v>2661</v>
      </c>
      <c r="H657" s="1354"/>
      <c r="I657" s="1354"/>
      <c r="J657" s="1354"/>
      <c r="K657" s="1354"/>
      <c r="L657" s="1354"/>
      <c r="M657" s="1354"/>
      <c r="N657" s="1354"/>
      <c r="O657" s="1354"/>
      <c r="P657" s="1354"/>
      <c r="Q657" s="1354"/>
      <c r="R657" s="1354"/>
      <c r="T657" s="22"/>
      <c r="U657" t="s">
        <v>590</v>
      </c>
      <c r="Z657" s="1362"/>
      <c r="AA657" s="1362"/>
      <c r="AB657" s="1362"/>
      <c r="AC657" s="1362"/>
      <c r="AD657" s="1362"/>
      <c r="AE657" s="1362"/>
      <c r="AF657" s="1362"/>
      <c r="AG657" s="1362"/>
      <c r="AH657" s="1362"/>
      <c r="AI657" s="1362"/>
      <c r="AJ657" s="1362"/>
      <c r="AK657" s="1362"/>
      <c r="AZ657" s="3"/>
      <c r="BA657" s="118">
        <f t="shared" si="42"/>
        <v>2774</v>
      </c>
      <c r="BB657" s="3"/>
      <c r="BC657" s="3"/>
      <c r="BD657" s="3"/>
      <c r="BE657" s="3"/>
      <c r="BF657" s="218"/>
      <c r="BG657" s="315">
        <f t="shared" ref="BG657:BG681" si="43">G714</f>
        <v>14</v>
      </c>
      <c r="BH657" s="319">
        <f>BG657/$BG$682</f>
        <v>0.22950819672131148</v>
      </c>
      <c r="BI657" s="320">
        <f t="shared" ref="BI657:BI681" si="44">IF(BH657=0," ",BH657*AC714)</f>
        <v>0.13770491803278689</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4" t="s">
        <v>2663</v>
      </c>
      <c r="H658" s="1354"/>
      <c r="I658" s="1354"/>
      <c r="J658" s="1354"/>
      <c r="K658" s="1354"/>
      <c r="L658" s="1354"/>
      <c r="M658" s="1354"/>
      <c r="N658" s="1354"/>
      <c r="O658" s="1354"/>
      <c r="P658" s="1354"/>
      <c r="Q658" s="1354"/>
      <c r="R658" s="1354"/>
      <c r="T658" s="22"/>
      <c r="U658" t="s">
        <v>17</v>
      </c>
      <c r="Z658" s="1362"/>
      <c r="AA658" s="1362"/>
      <c r="AB658" s="1362"/>
      <c r="AC658" s="1362"/>
      <c r="AD658" s="1362"/>
      <c r="AE658" s="1362"/>
      <c r="AF658" s="1362"/>
      <c r="AG658" s="1362"/>
      <c r="AH658" s="1362"/>
      <c r="AI658" s="1362"/>
      <c r="AJ658" s="1362"/>
      <c r="AK658" s="1362"/>
      <c r="AZ658" s="3"/>
      <c r="BA658" s="118">
        <f t="shared" si="42"/>
        <v>2774</v>
      </c>
      <c r="BB658" s="3"/>
      <c r="BC658" s="3"/>
      <c r="BD658" s="3"/>
      <c r="BE658" s="3"/>
      <c r="BF658" s="218"/>
      <c r="BG658" s="316">
        <f t="shared" si="43"/>
        <v>1</v>
      </c>
      <c r="BH658" s="319">
        <f t="shared" ref="BH658:BH681" si="45">BG658/$BG$682</f>
        <v>1.6393442622950821E-2</v>
      </c>
      <c r="BI658" s="320">
        <f t="shared" si="44"/>
        <v>8.1967213114754103E-3</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7" t="s">
        <v>2665</v>
      </c>
      <c r="H659" s="1357"/>
      <c r="I659" s="1357"/>
      <c r="J659" s="1357"/>
      <c r="K659" s="1357"/>
      <c r="L659" s="1357"/>
      <c r="O659" s="33" t="s">
        <v>208</v>
      </c>
      <c r="P659" s="1352"/>
      <c r="Q659" s="1352"/>
      <c r="R659" s="1352"/>
      <c r="T659" s="22"/>
      <c r="U659" t="s">
        <v>318</v>
      </c>
      <c r="Z659" s="1357"/>
      <c r="AA659" s="1357"/>
      <c r="AB659" s="1357"/>
      <c r="AC659" s="1357"/>
      <c r="AD659" s="1357"/>
      <c r="AE659" s="1357"/>
      <c r="AH659" s="33" t="s">
        <v>208</v>
      </c>
      <c r="AI659" s="1352"/>
      <c r="AJ659" s="1352"/>
      <c r="AK659" s="1352"/>
      <c r="AZ659" s="3"/>
      <c r="BA659" s="118" t="str">
        <f t="shared" si="42"/>
        <v>N/A</v>
      </c>
      <c r="BB659" s="3"/>
      <c r="BC659" s="3"/>
      <c r="BD659" s="3"/>
      <c r="BE659" s="3"/>
      <c r="BF659" s="218"/>
      <c r="BG659" s="316">
        <f t="shared" si="43"/>
        <v>3</v>
      </c>
      <c r="BH659" s="319">
        <f t="shared" si="45"/>
        <v>4.9180327868852458E-2</v>
      </c>
      <c r="BI659" s="320">
        <f t="shared" si="44"/>
        <v>1.4754098360655736E-2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4" t="s">
        <v>2529</v>
      </c>
      <c r="I660" s="1354"/>
      <c r="J660" s="1354"/>
      <c r="K660" s="1354"/>
      <c r="L660" s="1354"/>
      <c r="M660" s="1354"/>
      <c r="N660" s="1354"/>
      <c r="O660" s="1354"/>
      <c r="P660" s="1354"/>
      <c r="Q660" s="1354"/>
      <c r="R660" s="1354"/>
      <c r="T660" s="22"/>
      <c r="U660" t="s">
        <v>18</v>
      </c>
      <c r="AA660" s="1354"/>
      <c r="AB660" s="1354"/>
      <c r="AC660" s="1354"/>
      <c r="AD660" s="1354"/>
      <c r="AE660" s="1354"/>
      <c r="AF660" s="1354"/>
      <c r="AG660" s="1354"/>
      <c r="AH660" s="1354"/>
      <c r="AI660" s="1354"/>
      <c r="AJ660" s="1354"/>
      <c r="AK660" s="1354"/>
      <c r="AZ660" s="3"/>
      <c r="BA660" s="118">
        <f t="shared" si="42"/>
        <v>3330</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5" t="s">
        <v>555</v>
      </c>
      <c r="O661" s="1355"/>
      <c r="T661" s="22"/>
      <c r="U661" t="s">
        <v>20</v>
      </c>
      <c r="AG661" s="1355" t="s">
        <v>678</v>
      </c>
      <c r="AH661" s="1355"/>
      <c r="AZ661" s="3"/>
      <c r="BA661" s="118">
        <f t="shared" si="42"/>
        <v>3330</v>
      </c>
      <c r="BB661" s="3"/>
      <c r="BC661" s="3"/>
      <c r="BD661" s="3"/>
      <c r="BE661" s="3"/>
      <c r="BF661" s="218"/>
      <c r="BG661" s="316">
        <f t="shared" si="43"/>
        <v>21</v>
      </c>
      <c r="BH661" s="319">
        <f t="shared" si="45"/>
        <v>0.34426229508196721</v>
      </c>
      <c r="BI661" s="320">
        <f t="shared" si="44"/>
        <v>0.20655737704918031</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2"/>
        <v>3330</v>
      </c>
      <c r="BB662" s="3"/>
      <c r="BC662" s="3"/>
      <c r="BD662" s="3"/>
      <c r="BE662" s="3"/>
      <c r="BF662" s="218"/>
      <c r="BG662" s="316">
        <f t="shared" si="43"/>
        <v>4</v>
      </c>
      <c r="BH662" s="319">
        <f t="shared" si="45"/>
        <v>6.5573770491803282E-2</v>
      </c>
      <c r="BI662" s="320">
        <f t="shared" si="44"/>
        <v>3.2786885245901641E-2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353">
        <f>C629</f>
        <v>0</v>
      </c>
      <c r="H663" s="1353"/>
      <c r="I663" s="1353"/>
      <c r="J663" s="1353"/>
      <c r="K663" s="1353"/>
      <c r="L663" s="1353"/>
      <c r="M663" s="1353"/>
      <c r="N663" s="1353"/>
      <c r="O663" s="1353"/>
      <c r="P663" s="1353"/>
      <c r="Q663" s="1353"/>
      <c r="R663" s="1353"/>
      <c r="T663" s="55" t="s">
        <v>466</v>
      </c>
      <c r="U663" t="s">
        <v>473</v>
      </c>
      <c r="Z663" s="1353">
        <f>C630</f>
        <v>0</v>
      </c>
      <c r="AA663" s="1353"/>
      <c r="AB663" s="1353"/>
      <c r="AC663" s="1353"/>
      <c r="AD663" s="1353"/>
      <c r="AE663" s="1353"/>
      <c r="AF663" s="1353"/>
      <c r="AG663" s="1353"/>
      <c r="AH663" s="1353"/>
      <c r="AI663" s="1353"/>
      <c r="AJ663" s="1353"/>
      <c r="AK663" s="1353"/>
      <c r="AZ663" s="3"/>
      <c r="BA663" s="118" t="str">
        <f t="shared" si="42"/>
        <v>N/A</v>
      </c>
      <c r="BB663" s="3"/>
      <c r="BC663" s="3"/>
      <c r="BD663" s="3"/>
      <c r="BE663" s="3"/>
      <c r="BF663" s="218"/>
      <c r="BG663" s="316">
        <f t="shared" si="43"/>
        <v>7</v>
      </c>
      <c r="BH663" s="319">
        <f t="shared" si="45"/>
        <v>0.11475409836065574</v>
      </c>
      <c r="BI663" s="320">
        <f t="shared" si="44"/>
        <v>3.4426229508196723E-2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4"/>
      <c r="H664" s="1354"/>
      <c r="I664" s="1354"/>
      <c r="J664" s="1354"/>
      <c r="K664" s="1354"/>
      <c r="L664" s="1354"/>
      <c r="M664" s="1354"/>
      <c r="N664" s="1354"/>
      <c r="O664" s="1354"/>
      <c r="P664" s="1354"/>
      <c r="Q664" s="1354"/>
      <c r="R664" s="1354"/>
      <c r="T664" s="22"/>
      <c r="U664" t="s">
        <v>86</v>
      </c>
      <c r="Z664" s="1354"/>
      <c r="AA664" s="1354"/>
      <c r="AB664" s="1354"/>
      <c r="AC664" s="1354"/>
      <c r="AD664" s="1354"/>
      <c r="AE664" s="1354"/>
      <c r="AF664" s="1354"/>
      <c r="AG664" s="1354"/>
      <c r="AH664" s="1354"/>
      <c r="AI664" s="1354"/>
      <c r="AJ664" s="1354"/>
      <c r="AK664" s="1354"/>
      <c r="AZ664" s="3"/>
      <c r="BA664" s="118">
        <f t="shared" si="42"/>
        <v>3846</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54"/>
      <c r="H665" s="1354"/>
      <c r="I665" s="1354"/>
      <c r="J665" s="1354"/>
      <c r="K665" s="1354"/>
      <c r="L665" s="1354"/>
      <c r="M665" s="1354"/>
      <c r="N665" s="1354"/>
      <c r="O665" s="1354"/>
      <c r="P665" s="1354"/>
      <c r="Q665" s="1354"/>
      <c r="R665" s="1354"/>
      <c r="T665" s="22"/>
      <c r="U665" t="s">
        <v>590</v>
      </c>
      <c r="Z665" s="1362"/>
      <c r="AA665" s="1362"/>
      <c r="AB665" s="1362"/>
      <c r="AC665" s="1362"/>
      <c r="AD665" s="1362"/>
      <c r="AE665" s="1362"/>
      <c r="AF665" s="1362"/>
      <c r="AG665" s="1362"/>
      <c r="AH665" s="1362"/>
      <c r="AI665" s="1362"/>
      <c r="AJ665" s="1362"/>
      <c r="AK665" s="1362"/>
      <c r="AZ665" s="3"/>
      <c r="BA665" s="118">
        <f t="shared" si="42"/>
        <v>3846</v>
      </c>
      <c r="BB665" s="3"/>
      <c r="BC665" s="3"/>
      <c r="BD665" s="3"/>
      <c r="BE665" s="3"/>
      <c r="BF665" s="218"/>
      <c r="BG665" s="316">
        <f t="shared" si="43"/>
        <v>6</v>
      </c>
      <c r="BH665" s="319">
        <f t="shared" si="45"/>
        <v>9.8360655737704916E-2</v>
      </c>
      <c r="BI665" s="320">
        <f t="shared" si="44"/>
        <v>5.9016393442622946E-2</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4"/>
      <c r="H666" s="1354"/>
      <c r="I666" s="1354"/>
      <c r="J666" s="1354"/>
      <c r="K666" s="1354"/>
      <c r="L666" s="1354"/>
      <c r="M666" s="1354"/>
      <c r="N666" s="1354"/>
      <c r="O666" s="1354"/>
      <c r="P666" s="1354"/>
      <c r="Q666" s="1354"/>
      <c r="R666" s="1354"/>
      <c r="T666" s="22"/>
      <c r="U666" t="s">
        <v>17</v>
      </c>
      <c r="Z666" s="1362"/>
      <c r="AA666" s="1362"/>
      <c r="AB666" s="1362"/>
      <c r="AC666" s="1362"/>
      <c r="AD666" s="1362"/>
      <c r="AE666" s="1362"/>
      <c r="AF666" s="1362"/>
      <c r="AG666" s="1362"/>
      <c r="AH666" s="1362"/>
      <c r="AI666" s="1362"/>
      <c r="AJ666" s="1362"/>
      <c r="AK666" s="1362"/>
      <c r="AZ666" s="3"/>
      <c r="BA666" s="118">
        <f t="shared" si="42"/>
        <v>3846</v>
      </c>
      <c r="BB666" s="3"/>
      <c r="BC666" s="3"/>
      <c r="BD666" s="3"/>
      <c r="BE666" s="3"/>
      <c r="BF666" s="218"/>
      <c r="BG666" s="316">
        <f t="shared" si="43"/>
        <v>2</v>
      </c>
      <c r="BH666" s="319">
        <f t="shared" si="45"/>
        <v>3.2786885245901641E-2</v>
      </c>
      <c r="BI666" s="320">
        <f t="shared" si="44"/>
        <v>1.6393442622950821E-2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7"/>
      <c r="H667" s="1357"/>
      <c r="I667" s="1357"/>
      <c r="J667" s="1357"/>
      <c r="K667" s="1357"/>
      <c r="L667" s="1357"/>
      <c r="O667" s="33" t="s">
        <v>208</v>
      </c>
      <c r="P667" s="1352"/>
      <c r="Q667" s="1352"/>
      <c r="R667" s="1352"/>
      <c r="T667" s="22"/>
      <c r="U667" t="s">
        <v>318</v>
      </c>
      <c r="Z667" s="1357"/>
      <c r="AA667" s="1357"/>
      <c r="AB667" s="1357"/>
      <c r="AC667" s="1357"/>
      <c r="AD667" s="1357"/>
      <c r="AE667" s="1357"/>
      <c r="AH667" s="33" t="s">
        <v>208</v>
      </c>
      <c r="AI667" s="1352"/>
      <c r="AJ667" s="1352"/>
      <c r="AK667" s="1352"/>
      <c r="AZ667" s="3"/>
      <c r="BA667" s="118" t="str">
        <f t="shared" si="42"/>
        <v>N/A</v>
      </c>
      <c r="BB667" s="3"/>
      <c r="BC667" s="3"/>
      <c r="BD667" s="3"/>
      <c r="BE667" s="3"/>
      <c r="BF667" s="218"/>
      <c r="BG667" s="316">
        <f t="shared" si="43"/>
        <v>3</v>
      </c>
      <c r="BH667" s="319">
        <f t="shared" si="45"/>
        <v>4.9180327868852458E-2</v>
      </c>
      <c r="BI667" s="320">
        <f t="shared" si="44"/>
        <v>1.4754098360655736E-2</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4"/>
      <c r="I668" s="1354"/>
      <c r="J668" s="1354"/>
      <c r="K668" s="1354"/>
      <c r="L668" s="1354"/>
      <c r="M668" s="1354"/>
      <c r="N668" s="1354"/>
      <c r="O668" s="1354"/>
      <c r="P668" s="1354"/>
      <c r="Q668" s="1354"/>
      <c r="R668" s="1354"/>
      <c r="T668" s="22"/>
      <c r="U668" t="s">
        <v>18</v>
      </c>
      <c r="AA668" s="1354"/>
      <c r="AB668" s="1354"/>
      <c r="AC668" s="1354"/>
      <c r="AD668" s="1354"/>
      <c r="AE668" s="1354"/>
      <c r="AF668" s="1354"/>
      <c r="AG668" s="1354"/>
      <c r="AH668" s="1354"/>
      <c r="AI668" s="1354"/>
      <c r="AJ668" s="1354"/>
      <c r="AK668" s="1354"/>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5" t="s">
        <v>678</v>
      </c>
      <c r="O669" s="1355"/>
      <c r="T669" s="22"/>
      <c r="U669" t="s">
        <v>20</v>
      </c>
      <c r="AG669" s="1355" t="s">
        <v>678</v>
      </c>
      <c r="AH669" s="1355"/>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353">
        <f>C631</f>
        <v>0</v>
      </c>
      <c r="H671" s="1353"/>
      <c r="I671" s="1353"/>
      <c r="J671" s="1353"/>
      <c r="K671" s="1353"/>
      <c r="L671" s="1353"/>
      <c r="M671" s="1353"/>
      <c r="N671" s="1353"/>
      <c r="O671" s="1353"/>
      <c r="P671" s="1353"/>
      <c r="Q671" s="1353"/>
      <c r="R671" s="1353"/>
      <c r="T671" s="55" t="s">
        <v>655</v>
      </c>
      <c r="U671" t="s">
        <v>473</v>
      </c>
      <c r="Z671" s="1353">
        <f>C632</f>
        <v>0</v>
      </c>
      <c r="AA671" s="1353"/>
      <c r="AB671" s="1353"/>
      <c r="AC671" s="1353"/>
      <c r="AD671" s="1353"/>
      <c r="AE671" s="1353"/>
      <c r="AF671" s="1353"/>
      <c r="AG671" s="1353"/>
      <c r="AH671" s="1353"/>
      <c r="AI671" s="1353"/>
      <c r="AJ671" s="1353"/>
      <c r="AK671" s="135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4"/>
      <c r="H672" s="1354"/>
      <c r="I672" s="1354"/>
      <c r="J672" s="1354"/>
      <c r="K672" s="1354"/>
      <c r="L672" s="1354"/>
      <c r="M672" s="1354"/>
      <c r="N672" s="1354"/>
      <c r="O672" s="1354"/>
      <c r="P672" s="1354"/>
      <c r="Q672" s="1354"/>
      <c r="R672" s="1354"/>
      <c r="T672" s="22"/>
      <c r="U672" t="s">
        <v>86</v>
      </c>
      <c r="Z672" s="1354"/>
      <c r="AA672" s="1354"/>
      <c r="AB672" s="1354"/>
      <c r="AC672" s="1354"/>
      <c r="AD672" s="1354"/>
      <c r="AE672" s="1354"/>
      <c r="AF672" s="1354"/>
      <c r="AG672" s="1354"/>
      <c r="AH672" s="1354"/>
      <c r="AI672" s="1354"/>
      <c r="AJ672" s="1354"/>
      <c r="AK672" s="135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54"/>
      <c r="H673" s="1354"/>
      <c r="I673" s="1354"/>
      <c r="J673" s="1354"/>
      <c r="K673" s="1354"/>
      <c r="L673" s="1354"/>
      <c r="M673" s="1354"/>
      <c r="N673" s="1354"/>
      <c r="O673" s="1354"/>
      <c r="P673" s="1354"/>
      <c r="Q673" s="1354"/>
      <c r="R673" s="1354"/>
      <c r="T673" s="22"/>
      <c r="U673" t="s">
        <v>590</v>
      </c>
      <c r="Z673" s="1362"/>
      <c r="AA673" s="1362"/>
      <c r="AB673" s="1362"/>
      <c r="AC673" s="1362"/>
      <c r="AD673" s="1362"/>
      <c r="AE673" s="1362"/>
      <c r="AF673" s="1362"/>
      <c r="AG673" s="1362"/>
      <c r="AH673" s="1362"/>
      <c r="AI673" s="1362"/>
      <c r="AJ673" s="1362"/>
      <c r="AK673" s="1362"/>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4"/>
      <c r="H674" s="1354"/>
      <c r="I674" s="1354"/>
      <c r="J674" s="1354"/>
      <c r="K674" s="1354"/>
      <c r="L674" s="1354"/>
      <c r="M674" s="1354"/>
      <c r="N674" s="1354"/>
      <c r="O674" s="1354"/>
      <c r="P674" s="1354"/>
      <c r="Q674" s="1354"/>
      <c r="R674" s="1354"/>
      <c r="T674" s="22"/>
      <c r="U674" t="s">
        <v>17</v>
      </c>
      <c r="Z674" s="1362"/>
      <c r="AA674" s="1362"/>
      <c r="AB674" s="1362"/>
      <c r="AC674" s="1362"/>
      <c r="AD674" s="1362"/>
      <c r="AE674" s="1362"/>
      <c r="AF674" s="1362"/>
      <c r="AG674" s="1362"/>
      <c r="AH674" s="1362"/>
      <c r="AI674" s="1362"/>
      <c r="AJ674" s="1362"/>
      <c r="AK674" s="1362"/>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7"/>
      <c r="H675" s="1357"/>
      <c r="I675" s="1357"/>
      <c r="J675" s="1357"/>
      <c r="K675" s="1357"/>
      <c r="L675" s="1357"/>
      <c r="O675" s="33" t="s">
        <v>208</v>
      </c>
      <c r="P675" s="1352"/>
      <c r="Q675" s="1352"/>
      <c r="R675" s="1352"/>
      <c r="T675" s="22"/>
      <c r="U675" t="s">
        <v>318</v>
      </c>
      <c r="Z675" s="1357"/>
      <c r="AA675" s="1357"/>
      <c r="AB675" s="1357"/>
      <c r="AC675" s="1357"/>
      <c r="AD675" s="1357"/>
      <c r="AE675" s="1357"/>
      <c r="AH675" s="33" t="s">
        <v>208</v>
      </c>
      <c r="AI675" s="1352"/>
      <c r="AJ675" s="1352"/>
      <c r="AK675" s="135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4"/>
      <c r="I676" s="1354"/>
      <c r="J676" s="1354"/>
      <c r="K676" s="1354"/>
      <c r="L676" s="1354"/>
      <c r="M676" s="1354"/>
      <c r="N676" s="1354"/>
      <c r="O676" s="1354"/>
      <c r="P676" s="1354"/>
      <c r="Q676" s="1354"/>
      <c r="R676" s="1354"/>
      <c r="T676" s="22"/>
      <c r="U676" t="s">
        <v>18</v>
      </c>
      <c r="AA676" s="1354"/>
      <c r="AB676" s="1354"/>
      <c r="AC676" s="1354"/>
      <c r="AD676" s="1354"/>
      <c r="AE676" s="1354"/>
      <c r="AF676" s="1354"/>
      <c r="AG676" s="1354"/>
      <c r="AH676" s="1354"/>
      <c r="AI676" s="1354"/>
      <c r="AJ676" s="1354"/>
      <c r="AK676" s="135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5" t="s">
        <v>678</v>
      </c>
      <c r="O677" s="1355"/>
      <c r="T677" s="22"/>
      <c r="U677" t="s">
        <v>20</v>
      </c>
      <c r="AG677" s="1355" t="s">
        <v>678</v>
      </c>
      <c r="AH677" s="1355"/>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353">
        <f>C633</f>
        <v>0</v>
      </c>
      <c r="H679" s="1353"/>
      <c r="I679" s="1353"/>
      <c r="J679" s="1353"/>
      <c r="K679" s="1353"/>
      <c r="L679" s="1353"/>
      <c r="M679" s="1353"/>
      <c r="N679" s="1353"/>
      <c r="O679" s="1353"/>
      <c r="P679" s="1353"/>
      <c r="Q679" s="1353"/>
      <c r="R679" s="1353"/>
      <c r="T679" s="55" t="s">
        <v>365</v>
      </c>
      <c r="U679" t="s">
        <v>473</v>
      </c>
      <c r="Z679" s="1353">
        <f>C634</f>
        <v>0</v>
      </c>
      <c r="AA679" s="1353"/>
      <c r="AB679" s="1353"/>
      <c r="AC679" s="1353"/>
      <c r="AD679" s="1353"/>
      <c r="AE679" s="1353"/>
      <c r="AF679" s="1353"/>
      <c r="AG679" s="1353"/>
      <c r="AH679" s="1353"/>
      <c r="AI679" s="1353"/>
      <c r="AJ679" s="1353"/>
      <c r="AK679" s="135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4"/>
      <c r="H680" s="1354"/>
      <c r="I680" s="1354"/>
      <c r="J680" s="1354"/>
      <c r="K680" s="1354"/>
      <c r="L680" s="1354"/>
      <c r="M680" s="1354"/>
      <c r="N680" s="1354"/>
      <c r="O680" s="1354"/>
      <c r="P680" s="1354"/>
      <c r="Q680" s="1354"/>
      <c r="R680" s="1354"/>
      <c r="T680" s="22"/>
      <c r="U680" t="s">
        <v>86</v>
      </c>
      <c r="Z680" s="1354"/>
      <c r="AA680" s="1354"/>
      <c r="AB680" s="1354"/>
      <c r="AC680" s="1354"/>
      <c r="AD680" s="1354"/>
      <c r="AE680" s="1354"/>
      <c r="AF680" s="1354"/>
      <c r="AG680" s="1354"/>
      <c r="AH680" s="1354"/>
      <c r="AI680" s="1354"/>
      <c r="AJ680" s="1354"/>
      <c r="AK680" s="1354"/>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54"/>
      <c r="H681" s="1354"/>
      <c r="I681" s="1354"/>
      <c r="J681" s="1354"/>
      <c r="K681" s="1354"/>
      <c r="L681" s="1354"/>
      <c r="M681" s="1354"/>
      <c r="N681" s="1354"/>
      <c r="O681" s="1354"/>
      <c r="P681" s="1354"/>
      <c r="Q681" s="1354"/>
      <c r="R681" s="1354"/>
      <c r="U681" t="s">
        <v>590</v>
      </c>
      <c r="Z681" s="1362"/>
      <c r="AA681" s="1362"/>
      <c r="AB681" s="1362"/>
      <c r="AC681" s="1362"/>
      <c r="AD681" s="1362"/>
      <c r="AE681" s="1362"/>
      <c r="AF681" s="1362"/>
      <c r="AG681" s="1362"/>
      <c r="AH681" s="1362"/>
      <c r="AI681" s="1362"/>
      <c r="AJ681" s="1362"/>
      <c r="AK681" s="1362"/>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4"/>
      <c r="H682" s="1354"/>
      <c r="I682" s="1354"/>
      <c r="J682" s="1354"/>
      <c r="K682" s="1354"/>
      <c r="L682" s="1354"/>
      <c r="M682" s="1354"/>
      <c r="N682" s="1354"/>
      <c r="O682" s="1354"/>
      <c r="P682" s="1354"/>
      <c r="Q682" s="1354"/>
      <c r="R682" s="1354"/>
      <c r="U682" t="s">
        <v>17</v>
      </c>
      <c r="Z682" s="1362"/>
      <c r="AA682" s="1362"/>
      <c r="AB682" s="1362"/>
      <c r="AC682" s="1362"/>
      <c r="AD682" s="1362"/>
      <c r="AE682" s="1362"/>
      <c r="AF682" s="1362"/>
      <c r="AG682" s="1362"/>
      <c r="AH682" s="1362"/>
      <c r="AI682" s="1362"/>
      <c r="AJ682" s="1362"/>
      <c r="AK682" s="1362"/>
      <c r="AZ682" s="3"/>
      <c r="BA682" s="3"/>
      <c r="BB682" s="3"/>
      <c r="BC682" s="3"/>
      <c r="BD682" s="3"/>
      <c r="BF682" s="312" t="s">
        <v>932</v>
      </c>
      <c r="BG682" s="321">
        <f>SUM(BG657:BG681)</f>
        <v>61</v>
      </c>
      <c r="BH682" s="322">
        <f>SUM(BH657:BH681)</f>
        <v>1</v>
      </c>
      <c r="BI682" s="322">
        <f>SUM(BI657:BI681)</f>
        <v>0.52459016393442626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7"/>
      <c r="H683" s="1357"/>
      <c r="I683" s="1357"/>
      <c r="J683" s="1357"/>
      <c r="K683" s="1357"/>
      <c r="L683" s="1357"/>
      <c r="O683" s="33" t="s">
        <v>208</v>
      </c>
      <c r="P683" s="1352"/>
      <c r="Q683" s="1352"/>
      <c r="R683" s="1352"/>
      <c r="U683" t="s">
        <v>318</v>
      </c>
      <c r="Z683" s="1357"/>
      <c r="AA683" s="1357"/>
      <c r="AB683" s="1357"/>
      <c r="AC683" s="1357"/>
      <c r="AD683" s="1357"/>
      <c r="AE683" s="1357"/>
      <c r="AH683" s="33" t="s">
        <v>208</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4"/>
      <c r="I684" s="1354"/>
      <c r="J684" s="1354"/>
      <c r="K684" s="1354"/>
      <c r="L684" s="1354"/>
      <c r="M684" s="1354"/>
      <c r="N684" s="1354"/>
      <c r="O684" s="1354"/>
      <c r="P684" s="1354"/>
      <c r="Q684" s="1354"/>
      <c r="R684" s="1354"/>
      <c r="U684" t="s">
        <v>18</v>
      </c>
      <c r="AA684" s="1354"/>
      <c r="AB684" s="1354"/>
      <c r="AC684" s="1354"/>
      <c r="AD684" s="1354"/>
      <c r="AE684" s="1354"/>
      <c r="AF684" s="1354"/>
      <c r="AG684" s="1354"/>
      <c r="AH684" s="1354"/>
      <c r="AI684" s="1354"/>
      <c r="AJ684" s="1354"/>
      <c r="AK684" s="1354"/>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5" t="s">
        <v>678</v>
      </c>
      <c r="O685" s="1355"/>
      <c r="U685" t="s">
        <v>20</v>
      </c>
      <c r="AG685" s="1355" t="s">
        <v>678</v>
      </c>
      <c r="AH685" s="1355"/>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5" t="s">
        <v>555</v>
      </c>
      <c r="AF689" s="1355"/>
      <c r="AZ689" s="34"/>
      <c r="BA689" s="34"/>
      <c r="BB689" s="34"/>
      <c r="BC689" s="34"/>
      <c r="BD689" s="34"/>
      <c r="BE689" s="34"/>
      <c r="BF689" s="34"/>
      <c r="BG689" s="315">
        <f t="shared" ref="BG689:BG713" si="46">G714</f>
        <v>14</v>
      </c>
      <c r="BH689" s="319">
        <f>BG689/$BG$714</f>
        <v>0.22950819672131148</v>
      </c>
      <c r="BI689" s="320">
        <f t="shared" ref="BI689:BI713" si="47">IF(BH689=0," ",BH689*AH714)</f>
        <v>0.13775455931542308</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5" t="s">
        <v>555</v>
      </c>
      <c r="AF690" s="1355"/>
      <c r="AZ690" s="34"/>
      <c r="BA690" s="34"/>
      <c r="BB690" s="34"/>
      <c r="BC690" s="34"/>
      <c r="BD690" s="34"/>
      <c r="BE690" s="34"/>
      <c r="BF690" s="34"/>
      <c r="BG690" s="316">
        <f t="shared" si="46"/>
        <v>1</v>
      </c>
      <c r="BH690" s="319">
        <f t="shared" ref="BH690:BH713" si="48">BG690/$BG$714</f>
        <v>1.6393442622950821E-2</v>
      </c>
      <c r="BI690" s="320">
        <f t="shared" si="47"/>
        <v>8.1967213114754103E-3</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39">
        <v>45175</v>
      </c>
      <c r="AF691" s="1639"/>
      <c r="AG691" s="1639"/>
      <c r="AH691" s="1639"/>
      <c r="AI691" s="1639"/>
      <c r="AZ691" s="34"/>
      <c r="BA691" s="34"/>
      <c r="BB691" s="34"/>
      <c r="BC691" s="34"/>
      <c r="BD691" s="34"/>
      <c r="BE691" s="3"/>
      <c r="BF691" s="3"/>
      <c r="BG691" s="316">
        <f t="shared" si="46"/>
        <v>3</v>
      </c>
      <c r="BH691" s="319">
        <f t="shared" si="48"/>
        <v>4.9180327868852458E-2</v>
      </c>
      <c r="BI691" s="320">
        <f t="shared" si="47"/>
        <v>1.4750552554753152E-2</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41">
        <v>45266</v>
      </c>
      <c r="AF692" s="1641"/>
      <c r="AG692" s="1641"/>
      <c r="AH692" s="1641"/>
      <c r="AI692" s="1641"/>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21</v>
      </c>
      <c r="BH693" s="319">
        <f t="shared" si="48"/>
        <v>0.34426229508196721</v>
      </c>
      <c r="BI693" s="320">
        <f t="shared" si="47"/>
        <v>0.20655737704918031</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39">
        <v>45266</v>
      </c>
      <c r="AF694" s="1639"/>
      <c r="AG694" s="1639"/>
      <c r="AH694" s="1639"/>
      <c r="AI694" s="1639"/>
      <c r="AZ694" s="3"/>
      <c r="BA694" s="3"/>
      <c r="BB694" s="3"/>
      <c r="BC694" s="3"/>
      <c r="BD694" s="3"/>
      <c r="BE694" s="3"/>
      <c r="BF694" s="3"/>
      <c r="BG694" s="316">
        <f t="shared" si="46"/>
        <v>4</v>
      </c>
      <c r="BH694" s="319">
        <f t="shared" si="48"/>
        <v>6.5573770491803282E-2</v>
      </c>
      <c r="BI694" s="320">
        <f t="shared" si="47"/>
        <v>3.2786885245901641E-2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8">
        <f>AM550/SUM('Sources and Uses Budget'!S105:T105,'Sources and Uses Budget'!C4,'Sources and Uses Budget'!D105)</f>
        <v>0.53443524650903851</v>
      </c>
      <c r="AF695" s="1668"/>
      <c r="AG695" s="1668"/>
      <c r="AH695" s="1668"/>
      <c r="AI695" s="1668"/>
      <c r="AZ695" s="3"/>
      <c r="BA695" s="3"/>
      <c r="BB695" s="3"/>
      <c r="BC695" s="3"/>
      <c r="BD695" s="3"/>
      <c r="BE695" s="3"/>
      <c r="BF695" s="3"/>
      <c r="BG695" s="316">
        <f t="shared" si="46"/>
        <v>7</v>
      </c>
      <c r="BH695" s="319">
        <f t="shared" si="48"/>
        <v>0.11475409836065574</v>
      </c>
      <c r="BI695" s="320">
        <f t="shared" si="47"/>
        <v>3.4426229508196723E-2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3" t="str">
        <f>H334</f>
        <v>CalHFA</v>
      </c>
      <c r="X696" s="1353"/>
      <c r="Y696" s="1353"/>
      <c r="Z696" s="1353"/>
      <c r="AA696" s="1353"/>
      <c r="AB696" s="1353"/>
      <c r="AC696" s="1353"/>
      <c r="AD696" s="1353"/>
      <c r="AE696" s="1353"/>
      <c r="AF696" s="1353"/>
      <c r="AG696" s="1353"/>
      <c r="AH696" s="1353"/>
      <c r="AI696" s="1353"/>
      <c r="AJ696" s="1353"/>
      <c r="AK696" s="1353"/>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6</v>
      </c>
      <c r="BH697" s="319">
        <f t="shared" si="48"/>
        <v>9.8360655737704916E-2</v>
      </c>
      <c r="BI697" s="320">
        <f t="shared" si="47"/>
        <v>5.9001048566532821E-2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5" t="s">
        <v>678</v>
      </c>
      <c r="AF698" s="1355"/>
      <c r="AZ698" s="3"/>
      <c r="BA698" s="3"/>
      <c r="BB698" s="3"/>
      <c r="BC698" s="3"/>
      <c r="BD698" s="3"/>
      <c r="BE698" s="3"/>
      <c r="BF698" s="3"/>
      <c r="BG698" s="316">
        <f t="shared" si="46"/>
        <v>2</v>
      </c>
      <c r="BH698" s="319">
        <f t="shared" si="48"/>
        <v>3.2786885245901641E-2</v>
      </c>
      <c r="BI698" s="320">
        <f t="shared" si="47"/>
        <v>1.6393442622950821E-2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54"/>
      <c r="X699" s="1354"/>
      <c r="Y699" s="1354"/>
      <c r="Z699" s="1354"/>
      <c r="AA699" s="1354"/>
      <c r="AB699" s="1354"/>
      <c r="AC699" s="1354"/>
      <c r="AD699" s="1354"/>
      <c r="AE699" s="1354"/>
      <c r="AF699" s="1354"/>
      <c r="AG699" s="1354"/>
      <c r="AH699" s="1354"/>
      <c r="AI699" s="1354"/>
      <c r="AJ699" s="1354"/>
      <c r="AK699" s="1354"/>
      <c r="AZ699" s="3"/>
      <c r="BA699" s="3"/>
      <c r="BB699" s="3"/>
      <c r="BC699" s="3"/>
      <c r="BD699" s="3"/>
      <c r="BE699" s="3"/>
      <c r="BF699" s="3"/>
      <c r="BG699" s="316">
        <f t="shared" si="46"/>
        <v>3</v>
      </c>
      <c r="BH699" s="319">
        <f t="shared" si="48"/>
        <v>4.9180327868852458E-2</v>
      </c>
      <c r="BI699" s="320">
        <f t="shared" si="47"/>
        <v>1.4743868443262321E-2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4"/>
      <c r="K700" s="1354"/>
      <c r="L700" s="1354"/>
      <c r="M700" s="1354"/>
      <c r="N700" s="1354"/>
      <c r="O700" s="1354"/>
      <c r="P700" s="1354"/>
      <c r="Q700" s="1354"/>
      <c r="R700" s="1354"/>
      <c r="S700" s="1354"/>
      <c r="T700" s="1354"/>
      <c r="U700" s="1354"/>
      <c r="V700" s="1354"/>
      <c r="W700" s="1354"/>
      <c r="X700" s="1354"/>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7"/>
      <c r="K701" s="1357"/>
      <c r="L701" s="1357"/>
      <c r="M701" s="1357"/>
      <c r="N701" s="1357"/>
      <c r="O701" s="1357"/>
      <c r="P701" s="4" t="s">
        <v>208</v>
      </c>
      <c r="Q701" s="4"/>
      <c r="R701" s="1352"/>
      <c r="S701" s="1352"/>
      <c r="T701" s="1352"/>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54" t="s">
        <v>309</v>
      </c>
      <c r="X702" s="1354"/>
      <c r="Y702" s="1354"/>
      <c r="Z702" s="1354"/>
      <c r="AA702" s="1354"/>
      <c r="AB702" s="1354"/>
      <c r="AC702" s="1354"/>
      <c r="AD702" s="1354"/>
      <c r="AE702" s="1354"/>
      <c r="AF702" s="1354"/>
      <c r="AG702" s="1354"/>
      <c r="AH702" s="1354"/>
      <c r="AI702" s="1354"/>
      <c r="AJ702" s="1354"/>
      <c r="AK702" s="135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4" t="s">
        <v>336</v>
      </c>
      <c r="F703" s="1354"/>
      <c r="G703" s="1354"/>
      <c r="H703" s="1354"/>
      <c r="I703" s="1354"/>
      <c r="J703" s="1354"/>
      <c r="K703" s="1354"/>
      <c r="L703" s="1354"/>
      <c r="M703" s="1354"/>
      <c r="N703" s="1354"/>
      <c r="O703" s="1354"/>
      <c r="P703" s="1354"/>
      <c r="Q703" s="1354"/>
      <c r="R703" s="1354"/>
      <c r="S703" s="1354"/>
      <c r="T703" s="1354"/>
      <c r="U703" s="1354"/>
      <c r="V703" s="1354"/>
      <c r="W703" s="1354"/>
      <c r="X703" s="1354"/>
      <c r="Y703" s="1354"/>
      <c r="Z703" s="1354"/>
      <c r="AA703" s="1354"/>
      <c r="AB703" s="1354"/>
      <c r="AC703" s="1354"/>
      <c r="AD703" s="1354"/>
      <c r="AE703" s="1354"/>
      <c r="AF703" s="1354"/>
      <c r="AG703" s="1354"/>
      <c r="AH703" s="1354"/>
      <c r="AI703" s="1354"/>
      <c r="AJ703" s="1354"/>
      <c r="AK703" s="135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2" t="s">
        <v>96</v>
      </c>
      <c r="B705" s="1262"/>
      <c r="C705" s="1262"/>
      <c r="D705" s="1262"/>
      <c r="E705" s="1262"/>
      <c r="F705" s="1262"/>
      <c r="G705" s="1262"/>
      <c r="H705" s="1262"/>
      <c r="I705" s="1262"/>
      <c r="J705" s="1262"/>
      <c r="K705" s="1262"/>
      <c r="L705" s="1262"/>
      <c r="M705" s="1262"/>
      <c r="N705" s="1262"/>
      <c r="O705" s="1262"/>
      <c r="P705" s="1262"/>
      <c r="Q705" s="1262"/>
      <c r="R705" s="1262"/>
      <c r="S705" s="1262"/>
      <c r="T705" s="1262"/>
      <c r="U705" s="1262"/>
      <c r="V705" s="1262"/>
      <c r="W705" s="1262"/>
      <c r="X705" s="1262"/>
      <c r="Y705" s="1262"/>
      <c r="Z705" s="1262"/>
      <c r="AA705" s="1262"/>
      <c r="AB705" s="1262"/>
      <c r="AC705" s="1262"/>
      <c r="AD705" s="1262"/>
      <c r="AE705" s="1262"/>
      <c r="AF705" s="1262"/>
      <c r="AG705" s="1262"/>
      <c r="AH705" s="1262"/>
      <c r="AI705" s="1262"/>
      <c r="AJ705" s="1262"/>
      <c r="AK705" s="1262"/>
      <c r="AL705" s="1262"/>
      <c r="AM705" s="1262"/>
      <c r="AN705" s="1262"/>
      <c r="AO705" s="1262"/>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2"/>
      <c r="B706" s="1262"/>
      <c r="C706" s="1262"/>
      <c r="D706" s="1262"/>
      <c r="E706" s="1262"/>
      <c r="F706" s="1262"/>
      <c r="G706" s="1262"/>
      <c r="H706" s="1262"/>
      <c r="I706" s="1262"/>
      <c r="J706" s="1262"/>
      <c r="K706" s="1262"/>
      <c r="L706" s="1262"/>
      <c r="M706" s="1262"/>
      <c r="N706" s="1262"/>
      <c r="O706" s="1262"/>
      <c r="P706" s="1262"/>
      <c r="Q706" s="1262"/>
      <c r="R706" s="1262"/>
      <c r="S706" s="1262"/>
      <c r="T706" s="1262"/>
      <c r="U706" s="1262"/>
      <c r="V706" s="1262"/>
      <c r="W706" s="1262"/>
      <c r="X706" s="1262"/>
      <c r="Y706" s="1262"/>
      <c r="Z706" s="1262"/>
      <c r="AA706" s="1262"/>
      <c r="AB706" s="1262"/>
      <c r="AC706" s="1262"/>
      <c r="AD706" s="1262"/>
      <c r="AE706" s="1262"/>
      <c r="AF706" s="1262"/>
      <c r="AG706" s="1262"/>
      <c r="AH706" s="1262"/>
      <c r="AI706" s="1262"/>
      <c r="AJ706" s="1262"/>
      <c r="AK706" s="1262"/>
      <c r="AL706" s="1262"/>
      <c r="AM706" s="1262"/>
      <c r="AN706" s="1262"/>
      <c r="AO706" s="1262"/>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2"/>
      <c r="B707" s="1262"/>
      <c r="C707" s="1262"/>
      <c r="D707" s="1262"/>
      <c r="E707" s="1262"/>
      <c r="F707" s="1262"/>
      <c r="G707" s="1262"/>
      <c r="H707" s="1262"/>
      <c r="I707" s="1262"/>
      <c r="J707" s="1262"/>
      <c r="K707" s="1262"/>
      <c r="L707" s="1262"/>
      <c r="M707" s="1262"/>
      <c r="N707" s="1262"/>
      <c r="O707" s="1262"/>
      <c r="P707" s="1262"/>
      <c r="Q707" s="1262"/>
      <c r="R707" s="1262"/>
      <c r="S707" s="1262"/>
      <c r="T707" s="1262"/>
      <c r="U707" s="1262"/>
      <c r="V707" s="1262"/>
      <c r="W707" s="1262"/>
      <c r="X707" s="1262"/>
      <c r="Y707" s="1262"/>
      <c r="Z707" s="1262"/>
      <c r="AA707" s="1262"/>
      <c r="AB707" s="1262"/>
      <c r="AC707" s="1262"/>
      <c r="AD707" s="1262"/>
      <c r="AE707" s="1262"/>
      <c r="AF707" s="1262"/>
      <c r="AG707" s="1262"/>
      <c r="AH707" s="1262"/>
      <c r="AI707" s="1262"/>
      <c r="AJ707" s="1262"/>
      <c r="AK707" s="1262"/>
      <c r="AL707" s="1262"/>
      <c r="AM707" s="1262"/>
      <c r="AN707" s="1262"/>
      <c r="AO707" s="1262"/>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8" t="s">
        <v>391</v>
      </c>
      <c r="C710" s="1397"/>
      <c r="D710" s="1397"/>
      <c r="E710" s="1397"/>
      <c r="F710" s="1398"/>
      <c r="G710" s="1408" t="s">
        <v>287</v>
      </c>
      <c r="H710" s="1397"/>
      <c r="I710" s="1397"/>
      <c r="J710" s="1398"/>
      <c r="K710" s="1632" t="s">
        <v>1938</v>
      </c>
      <c r="L710" s="1633"/>
      <c r="M710" s="1633"/>
      <c r="N710" s="1634"/>
      <c r="O710" s="1408" t="s">
        <v>457</v>
      </c>
      <c r="P710" s="1397"/>
      <c r="Q710" s="1397"/>
      <c r="R710" s="1397"/>
      <c r="S710" s="1398"/>
      <c r="T710" s="1396" t="s">
        <v>2333</v>
      </c>
      <c r="U710" s="1397"/>
      <c r="V710" s="1397"/>
      <c r="W710" s="1398"/>
      <c r="X710" s="1396" t="s">
        <v>2335</v>
      </c>
      <c r="Y710" s="1397"/>
      <c r="Z710" s="1397"/>
      <c r="AA710" s="1397"/>
      <c r="AB710" s="1398"/>
      <c r="AC710" s="1396" t="s">
        <v>2334</v>
      </c>
      <c r="AD710" s="1397"/>
      <c r="AE710" s="1397"/>
      <c r="AF710" s="1397"/>
      <c r="AG710" s="1398"/>
      <c r="AH710" s="1396" t="s">
        <v>2336</v>
      </c>
      <c r="AI710" s="1397"/>
      <c r="AJ710" s="1398"/>
      <c r="AK710" s="1396" t="s">
        <v>2370</v>
      </c>
      <c r="AL710" s="1397"/>
      <c r="AM710" s="1397"/>
      <c r="AN710" s="1397"/>
      <c r="AO710" s="1398"/>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9"/>
      <c r="C711" s="1400"/>
      <c r="D711" s="1400"/>
      <c r="E711" s="1400"/>
      <c r="F711" s="1401"/>
      <c r="G711" s="1399"/>
      <c r="H711" s="1400"/>
      <c r="I711" s="1400"/>
      <c r="J711" s="1401"/>
      <c r="K711" s="1635"/>
      <c r="L711" s="1636"/>
      <c r="M711" s="1636"/>
      <c r="N711" s="1637"/>
      <c r="O711" s="1399"/>
      <c r="P711" s="1400"/>
      <c r="Q711" s="1400"/>
      <c r="R711" s="1400"/>
      <c r="S711" s="1401"/>
      <c r="T711" s="1399"/>
      <c r="U711" s="1400"/>
      <c r="V711" s="1400"/>
      <c r="W711" s="1401"/>
      <c r="X711" s="1399"/>
      <c r="Y711" s="1400"/>
      <c r="Z711" s="1400"/>
      <c r="AA711" s="1400"/>
      <c r="AB711" s="1401"/>
      <c r="AC711" s="1399"/>
      <c r="AD711" s="1400"/>
      <c r="AE711" s="1400"/>
      <c r="AF711" s="1400"/>
      <c r="AG711" s="1401"/>
      <c r="AH711" s="1399"/>
      <c r="AI711" s="1400"/>
      <c r="AJ711" s="1401"/>
      <c r="AK711" s="1399"/>
      <c r="AL711" s="1400"/>
      <c r="AM711" s="1400"/>
      <c r="AN711" s="1400"/>
      <c r="AO711" s="1401"/>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9"/>
      <c r="C712" s="1400"/>
      <c r="D712" s="1400"/>
      <c r="E712" s="1400"/>
      <c r="F712" s="1401"/>
      <c r="G712" s="1399"/>
      <c r="H712" s="1400"/>
      <c r="I712" s="1400"/>
      <c r="J712" s="1401"/>
      <c r="K712" s="1635"/>
      <c r="L712" s="1636"/>
      <c r="M712" s="1636"/>
      <c r="N712" s="1637"/>
      <c r="O712" s="1399"/>
      <c r="P712" s="1400"/>
      <c r="Q712" s="1400"/>
      <c r="R712" s="1400"/>
      <c r="S712" s="1401"/>
      <c r="T712" s="1399"/>
      <c r="U712" s="1400"/>
      <c r="V712" s="1400"/>
      <c r="W712" s="1401"/>
      <c r="X712" s="1399"/>
      <c r="Y712" s="1400"/>
      <c r="Z712" s="1400"/>
      <c r="AA712" s="1400"/>
      <c r="AB712" s="1401"/>
      <c r="AC712" s="1399"/>
      <c r="AD712" s="1400"/>
      <c r="AE712" s="1400"/>
      <c r="AF712" s="1400"/>
      <c r="AG712" s="1401"/>
      <c r="AH712" s="1399"/>
      <c r="AI712" s="1400"/>
      <c r="AJ712" s="1401"/>
      <c r="AK712" s="1399"/>
      <c r="AL712" s="1400"/>
      <c r="AM712" s="1400"/>
      <c r="AN712" s="1400"/>
      <c r="AO712" s="1401"/>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2"/>
      <c r="C713" s="1403"/>
      <c r="D713" s="1403"/>
      <c r="E713" s="1403"/>
      <c r="F713" s="1404"/>
      <c r="G713" s="1402"/>
      <c r="H713" s="1403"/>
      <c r="I713" s="1403"/>
      <c r="J713" s="1404"/>
      <c r="K713" s="1635"/>
      <c r="L713" s="1636"/>
      <c r="M713" s="1636"/>
      <c r="N713" s="1637"/>
      <c r="O713" s="1402"/>
      <c r="P713" s="1403"/>
      <c r="Q713" s="1403"/>
      <c r="R713" s="1403"/>
      <c r="S713" s="1404"/>
      <c r="T713" s="1402"/>
      <c r="U713" s="1403"/>
      <c r="V713" s="1403"/>
      <c r="W713" s="1404"/>
      <c r="X713" s="1402"/>
      <c r="Y713" s="1403"/>
      <c r="Z713" s="1403"/>
      <c r="AA713" s="1403"/>
      <c r="AB713" s="1404"/>
      <c r="AC713" s="1402"/>
      <c r="AD713" s="1403"/>
      <c r="AE713" s="1403"/>
      <c r="AF713" s="1403"/>
      <c r="AG713" s="1404"/>
      <c r="AH713" s="1402"/>
      <c r="AI713" s="1403"/>
      <c r="AJ713" s="1404"/>
      <c r="AK713" s="1402"/>
      <c r="AL713" s="1403"/>
      <c r="AM713" s="1403"/>
      <c r="AN713" s="1403"/>
      <c r="AO713" s="1404"/>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6" t="s">
        <v>327</v>
      </c>
      <c r="C714" s="1387"/>
      <c r="D714" s="1387"/>
      <c r="E714" s="1387"/>
      <c r="F714" s="1388"/>
      <c r="G714" s="1573">
        <f>18-SUM(G715:J716)</f>
        <v>14</v>
      </c>
      <c r="H714" s="1574"/>
      <c r="I714" s="1574"/>
      <c r="J714" s="1575"/>
      <c r="K714" s="1570">
        <v>576</v>
      </c>
      <c r="L714" s="1571"/>
      <c r="M714" s="1571"/>
      <c r="N714" s="1572"/>
      <c r="O714" s="1567">
        <f>1665-Q816</f>
        <v>1614</v>
      </c>
      <c r="P714" s="1568"/>
      <c r="Q714" s="1568"/>
      <c r="R714" s="1568"/>
      <c r="S714" s="1569"/>
      <c r="T714" s="1567">
        <f>Q816</f>
        <v>51</v>
      </c>
      <c r="U714" s="1568"/>
      <c r="V714" s="1568"/>
      <c r="W714" s="1569"/>
      <c r="X714" s="1393">
        <f t="shared" ref="X714:X738" si="49">O714+T714</f>
        <v>1665</v>
      </c>
      <c r="Y714" s="1394"/>
      <c r="Z714" s="1394"/>
      <c r="AA714" s="1394"/>
      <c r="AB714" s="1395"/>
      <c r="AC714" s="1405">
        <v>0.6</v>
      </c>
      <c r="AD714" s="1406"/>
      <c r="AE714" s="1406"/>
      <c r="AF714" s="1406"/>
      <c r="AG714" s="1407"/>
      <c r="AH714" s="1389">
        <f t="shared" ref="AH714:AH738" si="50">IF($AC714&gt;0,($X714/$BA656), " ")</f>
        <v>0.60021629416005773</v>
      </c>
      <c r="AI714" s="1390"/>
      <c r="AJ714" s="1391"/>
      <c r="AK714" s="1386" t="s">
        <v>601</v>
      </c>
      <c r="AL714" s="1387"/>
      <c r="AM714" s="1387"/>
      <c r="AN714" s="1387"/>
      <c r="AO714" s="1388"/>
      <c r="AP714" s="3"/>
      <c r="AQ714" s="3"/>
      <c r="AR714" s="3"/>
      <c r="AS714" s="3"/>
      <c r="AY714" s="1134"/>
      <c r="AZ714" s="1134"/>
      <c r="BA714" s="1134"/>
      <c r="BB714" s="1134"/>
      <c r="BC714" s="1134"/>
      <c r="BD714" s="3"/>
      <c r="BE714" s="3"/>
      <c r="BF714" s="3"/>
      <c r="BG714" s="895">
        <f>SUM(BG689:BG713)</f>
        <v>61</v>
      </c>
      <c r="BH714" s="322">
        <f>SUM(BH689:BH713)</f>
        <v>1</v>
      </c>
      <c r="BI714" s="322">
        <f>SUM(BI689:BI713)</f>
        <v>0.52461068461767635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6" t="s">
        <v>327</v>
      </c>
      <c r="C715" s="1387"/>
      <c r="D715" s="1387"/>
      <c r="E715" s="1387"/>
      <c r="F715" s="1388"/>
      <c r="G715" s="1573">
        <v>1</v>
      </c>
      <c r="H715" s="1574"/>
      <c r="I715" s="1574"/>
      <c r="J715" s="1575"/>
      <c r="K715" s="1570">
        <v>576</v>
      </c>
      <c r="L715" s="1571"/>
      <c r="M715" s="1571"/>
      <c r="N715" s="1572"/>
      <c r="O715" s="1567">
        <f>1387-Q816</f>
        <v>1336</v>
      </c>
      <c r="P715" s="1568"/>
      <c r="Q715" s="1568"/>
      <c r="R715" s="1568"/>
      <c r="S715" s="1569"/>
      <c r="T715" s="1567">
        <f>$T$714</f>
        <v>51</v>
      </c>
      <c r="U715" s="1568"/>
      <c r="V715" s="1568"/>
      <c r="W715" s="1569"/>
      <c r="X715" s="1393">
        <f t="shared" si="49"/>
        <v>1387</v>
      </c>
      <c r="Y715" s="1394"/>
      <c r="Z715" s="1394"/>
      <c r="AA715" s="1394"/>
      <c r="AB715" s="1395"/>
      <c r="AC715" s="1405">
        <v>0.5</v>
      </c>
      <c r="AD715" s="1406"/>
      <c r="AE715" s="1406"/>
      <c r="AF715" s="1406"/>
      <c r="AG715" s="1407"/>
      <c r="AH715" s="1389">
        <f t="shared" si="50"/>
        <v>0.5</v>
      </c>
      <c r="AI715" s="1390"/>
      <c r="AJ715" s="1391"/>
      <c r="AK715" s="1386" t="s">
        <v>601</v>
      </c>
      <c r="AL715" s="1387"/>
      <c r="AM715" s="1387"/>
      <c r="AN715" s="1387"/>
      <c r="AO715" s="1388"/>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6" t="s">
        <v>327</v>
      </c>
      <c r="C716" s="1387"/>
      <c r="D716" s="1387"/>
      <c r="E716" s="1387"/>
      <c r="F716" s="1388"/>
      <c r="G716" s="1573">
        <v>3</v>
      </c>
      <c r="H716" s="1574"/>
      <c r="I716" s="1574"/>
      <c r="J716" s="1575"/>
      <c r="K716" s="1570">
        <v>576</v>
      </c>
      <c r="L716" s="1571"/>
      <c r="M716" s="1571"/>
      <c r="N716" s="1572"/>
      <c r="O716" s="1567">
        <f>832-Q816</f>
        <v>781</v>
      </c>
      <c r="P716" s="1568"/>
      <c r="Q716" s="1568"/>
      <c r="R716" s="1568"/>
      <c r="S716" s="1569"/>
      <c r="T716" s="1567">
        <f>$T$714</f>
        <v>51</v>
      </c>
      <c r="U716" s="1568"/>
      <c r="V716" s="1568"/>
      <c r="W716" s="1569"/>
      <c r="X716" s="1393">
        <f t="shared" si="49"/>
        <v>832</v>
      </c>
      <c r="Y716" s="1394"/>
      <c r="Z716" s="1394"/>
      <c r="AA716" s="1394"/>
      <c r="AB716" s="1395"/>
      <c r="AC716" s="1405">
        <v>0.3</v>
      </c>
      <c r="AD716" s="1406"/>
      <c r="AE716" s="1406"/>
      <c r="AF716" s="1406"/>
      <c r="AG716" s="1407"/>
      <c r="AH716" s="1389">
        <f t="shared" si="50"/>
        <v>0.29992790194664742</v>
      </c>
      <c r="AI716" s="1390"/>
      <c r="AJ716" s="1391"/>
      <c r="AK716" s="1386" t="s">
        <v>601</v>
      </c>
      <c r="AL716" s="1387"/>
      <c r="AM716" s="1387"/>
      <c r="AN716" s="1387"/>
      <c r="AO716" s="1388"/>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6"/>
      <c r="C717" s="1387"/>
      <c r="D717" s="1387"/>
      <c r="E717" s="1387"/>
      <c r="F717" s="1388"/>
      <c r="G717" s="1573"/>
      <c r="H717" s="1574"/>
      <c r="I717" s="1574"/>
      <c r="J717" s="1575"/>
      <c r="K717" s="1570"/>
      <c r="L717" s="1571"/>
      <c r="M717" s="1571"/>
      <c r="N717" s="1572"/>
      <c r="O717" s="1567"/>
      <c r="P717" s="1568"/>
      <c r="Q717" s="1568"/>
      <c r="R717" s="1568"/>
      <c r="S717" s="1569"/>
      <c r="T717" s="1567"/>
      <c r="U717" s="1568"/>
      <c r="V717" s="1568"/>
      <c r="W717" s="1569"/>
      <c r="X717" s="1393">
        <f t="shared" si="49"/>
        <v>0</v>
      </c>
      <c r="Y717" s="1394"/>
      <c r="Z717" s="1394"/>
      <c r="AA717" s="1394"/>
      <c r="AB717" s="1395"/>
      <c r="AC717" s="1405"/>
      <c r="AD717" s="1406"/>
      <c r="AE717" s="1406"/>
      <c r="AF717" s="1406"/>
      <c r="AG717" s="1407"/>
      <c r="AH717" s="1389" t="str">
        <f t="shared" si="50"/>
        <v xml:space="preserve"> </v>
      </c>
      <c r="AI717" s="1390"/>
      <c r="AJ717" s="1391"/>
      <c r="AK717" s="1386" t="s">
        <v>601</v>
      </c>
      <c r="AL717" s="1387"/>
      <c r="AM717" s="1387"/>
      <c r="AN717" s="1387"/>
      <c r="AO717" s="1388"/>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6" t="s">
        <v>164</v>
      </c>
      <c r="C718" s="1387"/>
      <c r="D718" s="1387"/>
      <c r="E718" s="1387"/>
      <c r="F718" s="1388"/>
      <c r="G718" s="1573">
        <f>32-SUM(G719:J720)</f>
        <v>21</v>
      </c>
      <c r="H718" s="1574"/>
      <c r="I718" s="1574"/>
      <c r="J718" s="1575"/>
      <c r="K718" s="1570">
        <v>771</v>
      </c>
      <c r="L718" s="1571"/>
      <c r="M718" s="1571"/>
      <c r="N718" s="1572"/>
      <c r="O718" s="1638">
        <f>1998-U816</f>
        <v>1946.32</v>
      </c>
      <c r="P718" s="1568"/>
      <c r="Q718" s="1568"/>
      <c r="R718" s="1568"/>
      <c r="S718" s="1569"/>
      <c r="T718" s="1567">
        <f>U816</f>
        <v>51.68</v>
      </c>
      <c r="U718" s="1568"/>
      <c r="V718" s="1568"/>
      <c r="W718" s="1569"/>
      <c r="X718" s="1393">
        <f t="shared" si="49"/>
        <v>1998</v>
      </c>
      <c r="Y718" s="1394"/>
      <c r="Z718" s="1394"/>
      <c r="AA718" s="1394"/>
      <c r="AB718" s="1395"/>
      <c r="AC718" s="1405">
        <v>0.6</v>
      </c>
      <c r="AD718" s="1406"/>
      <c r="AE718" s="1406"/>
      <c r="AF718" s="1406"/>
      <c r="AG718" s="1407"/>
      <c r="AH718" s="1389">
        <f t="shared" si="50"/>
        <v>0.6</v>
      </c>
      <c r="AI718" s="1390"/>
      <c r="AJ718" s="1391"/>
      <c r="AK718" s="1386" t="s">
        <v>601</v>
      </c>
      <c r="AL718" s="1387"/>
      <c r="AM718" s="1387"/>
      <c r="AN718" s="1387"/>
      <c r="AO718" s="1388"/>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6" t="s">
        <v>164</v>
      </c>
      <c r="C719" s="1387"/>
      <c r="D719" s="1387"/>
      <c r="E719" s="1387"/>
      <c r="F719" s="1388"/>
      <c r="G719" s="1573">
        <v>4</v>
      </c>
      <c r="H719" s="1574"/>
      <c r="I719" s="1574"/>
      <c r="J719" s="1575"/>
      <c r="K719" s="1570">
        <v>771</v>
      </c>
      <c r="L719" s="1571"/>
      <c r="M719" s="1571"/>
      <c r="N719" s="1572"/>
      <c r="O719" s="1567">
        <f>1665-U816</f>
        <v>1613.32</v>
      </c>
      <c r="P719" s="1568"/>
      <c r="Q719" s="1568"/>
      <c r="R719" s="1568"/>
      <c r="S719" s="1569"/>
      <c r="T719" s="1567">
        <f>$T$718</f>
        <v>51.68</v>
      </c>
      <c r="U719" s="1568"/>
      <c r="V719" s="1568"/>
      <c r="W719" s="1569"/>
      <c r="X719" s="1393">
        <f t="shared" si="49"/>
        <v>1665</v>
      </c>
      <c r="Y719" s="1394"/>
      <c r="Z719" s="1394"/>
      <c r="AA719" s="1394"/>
      <c r="AB719" s="1395"/>
      <c r="AC719" s="1405">
        <v>0.5</v>
      </c>
      <c r="AD719" s="1406"/>
      <c r="AE719" s="1406"/>
      <c r="AF719" s="1406"/>
      <c r="AG719" s="1407"/>
      <c r="AH719" s="1389">
        <f t="shared" si="50"/>
        <v>0.5</v>
      </c>
      <c r="AI719" s="1390"/>
      <c r="AJ719" s="1391"/>
      <c r="AK719" s="1386" t="s">
        <v>601</v>
      </c>
      <c r="AL719" s="1387"/>
      <c r="AM719" s="1387"/>
      <c r="AN719" s="1387"/>
      <c r="AO719" s="1388"/>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6" t="s">
        <v>164</v>
      </c>
      <c r="C720" s="1387"/>
      <c r="D720" s="1387"/>
      <c r="E720" s="1387"/>
      <c r="F720" s="1388"/>
      <c r="G720" s="1573">
        <v>7</v>
      </c>
      <c r="H720" s="1574"/>
      <c r="I720" s="1574"/>
      <c r="J720" s="1575"/>
      <c r="K720" s="1570">
        <v>771</v>
      </c>
      <c r="L720" s="1571"/>
      <c r="M720" s="1571"/>
      <c r="N720" s="1572"/>
      <c r="O720" s="1567">
        <f>999-U816</f>
        <v>947.32</v>
      </c>
      <c r="P720" s="1568"/>
      <c r="Q720" s="1568"/>
      <c r="R720" s="1568"/>
      <c r="S720" s="1569"/>
      <c r="T720" s="1567">
        <f>$T$718</f>
        <v>51.68</v>
      </c>
      <c r="U720" s="1568"/>
      <c r="V720" s="1568"/>
      <c r="W720" s="1569"/>
      <c r="X720" s="1393">
        <f t="shared" si="49"/>
        <v>999</v>
      </c>
      <c r="Y720" s="1394"/>
      <c r="Z720" s="1394"/>
      <c r="AA720" s="1394"/>
      <c r="AB720" s="1395"/>
      <c r="AC720" s="1405">
        <v>0.3</v>
      </c>
      <c r="AD720" s="1406"/>
      <c r="AE720" s="1406"/>
      <c r="AF720" s="1406"/>
      <c r="AG720" s="1407"/>
      <c r="AH720" s="1389">
        <f t="shared" si="50"/>
        <v>0.3</v>
      </c>
      <c r="AI720" s="1390"/>
      <c r="AJ720" s="1391"/>
      <c r="AK720" s="1386" t="s">
        <v>601</v>
      </c>
      <c r="AL720" s="1387"/>
      <c r="AM720" s="1387"/>
      <c r="AN720" s="1387"/>
      <c r="AO720" s="1388"/>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6"/>
      <c r="C721" s="1387"/>
      <c r="D721" s="1387"/>
      <c r="E721" s="1387"/>
      <c r="F721" s="1388"/>
      <c r="G721" s="1573"/>
      <c r="H721" s="1574"/>
      <c r="I721" s="1574"/>
      <c r="J721" s="1575"/>
      <c r="K721" s="1570"/>
      <c r="L721" s="1571"/>
      <c r="M721" s="1571"/>
      <c r="N721" s="1572"/>
      <c r="O721" s="1567"/>
      <c r="P721" s="1568"/>
      <c r="Q721" s="1568"/>
      <c r="R721" s="1568"/>
      <c r="S721" s="1569"/>
      <c r="T721" s="1567"/>
      <c r="U721" s="1568"/>
      <c r="V721" s="1568"/>
      <c r="W721" s="1569"/>
      <c r="X721" s="1393">
        <f t="shared" si="49"/>
        <v>0</v>
      </c>
      <c r="Y721" s="1394"/>
      <c r="Z721" s="1394"/>
      <c r="AA721" s="1394"/>
      <c r="AB721" s="1395"/>
      <c r="AC721" s="1405"/>
      <c r="AD721" s="1406"/>
      <c r="AE721" s="1406"/>
      <c r="AF721" s="1406"/>
      <c r="AG721" s="1407"/>
      <c r="AH721" s="1389" t="str">
        <f t="shared" si="50"/>
        <v xml:space="preserve"> </v>
      </c>
      <c r="AI721" s="1390"/>
      <c r="AJ721" s="1391"/>
      <c r="AK721" s="1386" t="s">
        <v>601</v>
      </c>
      <c r="AL721" s="1387"/>
      <c r="AM721" s="1387"/>
      <c r="AN721" s="1387"/>
      <c r="AO721" s="1388"/>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6" t="s">
        <v>165</v>
      </c>
      <c r="C722" s="1387"/>
      <c r="D722" s="1387"/>
      <c r="E722" s="1387"/>
      <c r="F722" s="1388"/>
      <c r="G722" s="1573">
        <f>11-SUM(G723:J724)</f>
        <v>6</v>
      </c>
      <c r="H722" s="1574"/>
      <c r="I722" s="1574"/>
      <c r="J722" s="1575"/>
      <c r="K722" s="1570">
        <v>964</v>
      </c>
      <c r="L722" s="1571"/>
      <c r="M722" s="1571"/>
      <c r="N722" s="1572"/>
      <c r="O722" s="1567">
        <f>2307-Y816</f>
        <v>2219</v>
      </c>
      <c r="P722" s="1568"/>
      <c r="Q722" s="1568"/>
      <c r="R722" s="1568"/>
      <c r="S722" s="1569"/>
      <c r="T722" s="1567">
        <f>Y815</f>
        <v>88</v>
      </c>
      <c r="U722" s="1568"/>
      <c r="V722" s="1568"/>
      <c r="W722" s="1569"/>
      <c r="X722" s="1393">
        <f t="shared" si="49"/>
        <v>2307</v>
      </c>
      <c r="Y722" s="1394"/>
      <c r="Z722" s="1394"/>
      <c r="AA722" s="1394"/>
      <c r="AB722" s="1395"/>
      <c r="AC722" s="1405">
        <v>0.6</v>
      </c>
      <c r="AD722" s="1406"/>
      <c r="AE722" s="1406"/>
      <c r="AF722" s="1406"/>
      <c r="AG722" s="1407"/>
      <c r="AH722" s="1389">
        <f t="shared" si="50"/>
        <v>0.59984399375975039</v>
      </c>
      <c r="AI722" s="1390"/>
      <c r="AJ722" s="1391"/>
      <c r="AK722" s="1386" t="s">
        <v>601</v>
      </c>
      <c r="AL722" s="1387"/>
      <c r="AM722" s="1387"/>
      <c r="AN722" s="1387"/>
      <c r="AO722" s="1388"/>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6" t="s">
        <v>165</v>
      </c>
      <c r="C723" s="1387"/>
      <c r="D723" s="1387"/>
      <c r="E723" s="1387"/>
      <c r="F723" s="1388"/>
      <c r="G723" s="1573">
        <v>2</v>
      </c>
      <c r="H723" s="1574"/>
      <c r="I723" s="1574"/>
      <c r="J723" s="1575"/>
      <c r="K723" s="1570">
        <v>964</v>
      </c>
      <c r="L723" s="1571"/>
      <c r="M723" s="1571"/>
      <c r="N723" s="1572"/>
      <c r="O723" s="1567">
        <f>1923-Y816</f>
        <v>1835</v>
      </c>
      <c r="P723" s="1568"/>
      <c r="Q723" s="1568"/>
      <c r="R723" s="1568"/>
      <c r="S723" s="1569"/>
      <c r="T723" s="1567">
        <f>$T$722</f>
        <v>88</v>
      </c>
      <c r="U723" s="1568"/>
      <c r="V723" s="1568"/>
      <c r="W723" s="1569"/>
      <c r="X723" s="1393">
        <f t="shared" si="49"/>
        <v>1923</v>
      </c>
      <c r="Y723" s="1394"/>
      <c r="Z723" s="1394"/>
      <c r="AA723" s="1394"/>
      <c r="AB723" s="1395"/>
      <c r="AC723" s="1405">
        <v>0.5</v>
      </c>
      <c r="AD723" s="1406"/>
      <c r="AE723" s="1406"/>
      <c r="AF723" s="1406"/>
      <c r="AG723" s="1407"/>
      <c r="AH723" s="1389">
        <f t="shared" si="50"/>
        <v>0.5</v>
      </c>
      <c r="AI723" s="1390"/>
      <c r="AJ723" s="1391"/>
      <c r="AK723" s="1386" t="s">
        <v>601</v>
      </c>
      <c r="AL723" s="1387"/>
      <c r="AM723" s="1387"/>
      <c r="AN723" s="1387"/>
      <c r="AO723" s="1388"/>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6" t="s">
        <v>165</v>
      </c>
      <c r="C724" s="1387"/>
      <c r="D724" s="1387"/>
      <c r="E724" s="1387"/>
      <c r="F724" s="1388"/>
      <c r="G724" s="1573">
        <v>3</v>
      </c>
      <c r="H724" s="1574"/>
      <c r="I724" s="1574"/>
      <c r="J724" s="1575"/>
      <c r="K724" s="1570">
        <v>964</v>
      </c>
      <c r="L724" s="1571"/>
      <c r="M724" s="1571"/>
      <c r="N724" s="1572"/>
      <c r="O724" s="1567">
        <f>1153-Y816</f>
        <v>1065</v>
      </c>
      <c r="P724" s="1568"/>
      <c r="Q724" s="1568"/>
      <c r="R724" s="1568"/>
      <c r="S724" s="1569"/>
      <c r="T724" s="1567">
        <f>$T$722</f>
        <v>88</v>
      </c>
      <c r="U724" s="1568"/>
      <c r="V724" s="1568"/>
      <c r="W724" s="1569"/>
      <c r="X724" s="1393">
        <f t="shared" si="49"/>
        <v>1153</v>
      </c>
      <c r="Y724" s="1394"/>
      <c r="Z724" s="1394"/>
      <c r="AA724" s="1394"/>
      <c r="AB724" s="1395"/>
      <c r="AC724" s="1405">
        <v>0.3</v>
      </c>
      <c r="AD724" s="1406"/>
      <c r="AE724" s="1406"/>
      <c r="AF724" s="1406"/>
      <c r="AG724" s="1407"/>
      <c r="AH724" s="1389">
        <f t="shared" si="50"/>
        <v>0.29979199167966719</v>
      </c>
      <c r="AI724" s="1390"/>
      <c r="AJ724" s="1391"/>
      <c r="AK724" s="1386" t="s">
        <v>601</v>
      </c>
      <c r="AL724" s="1387"/>
      <c r="AM724" s="1387"/>
      <c r="AN724" s="1387"/>
      <c r="AO724" s="1388"/>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6"/>
      <c r="C725" s="1387"/>
      <c r="D725" s="1387"/>
      <c r="E725" s="1387"/>
      <c r="F725" s="1388"/>
      <c r="G725" s="1573"/>
      <c r="H725" s="1574"/>
      <c r="I725" s="1574"/>
      <c r="J725" s="1575"/>
      <c r="K725" s="1570"/>
      <c r="L725" s="1571"/>
      <c r="M725" s="1571"/>
      <c r="N725" s="1572"/>
      <c r="O725" s="1567"/>
      <c r="P725" s="1568"/>
      <c r="Q725" s="1568"/>
      <c r="R725" s="1568"/>
      <c r="S725" s="1569"/>
      <c r="T725" s="1567"/>
      <c r="U725" s="1568"/>
      <c r="V725" s="1568"/>
      <c r="W725" s="1569"/>
      <c r="X725" s="1393">
        <f t="shared" si="49"/>
        <v>0</v>
      </c>
      <c r="Y725" s="1394"/>
      <c r="Z725" s="1394"/>
      <c r="AA725" s="1394"/>
      <c r="AB725" s="1395"/>
      <c r="AC725" s="1405"/>
      <c r="AD725" s="1406"/>
      <c r="AE725" s="1406"/>
      <c r="AF725" s="1406"/>
      <c r="AG725" s="1407"/>
      <c r="AH725" s="1389" t="str">
        <f t="shared" si="50"/>
        <v xml:space="preserve"> </v>
      </c>
      <c r="AI725" s="1390"/>
      <c r="AJ725" s="1391"/>
      <c r="AK725" s="1386" t="s">
        <v>601</v>
      </c>
      <c r="AL725" s="1387"/>
      <c r="AM725" s="1387"/>
      <c r="AN725" s="1387"/>
      <c r="AO725" s="1388"/>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6"/>
      <c r="C726" s="1387"/>
      <c r="D726" s="1387"/>
      <c r="E726" s="1387"/>
      <c r="F726" s="1388"/>
      <c r="G726" s="1573"/>
      <c r="H726" s="1574"/>
      <c r="I726" s="1574"/>
      <c r="J726" s="1575"/>
      <c r="K726" s="1570"/>
      <c r="L726" s="1571"/>
      <c r="M726" s="1571"/>
      <c r="N726" s="1572"/>
      <c r="O726" s="1567"/>
      <c r="P726" s="1568"/>
      <c r="Q726" s="1568"/>
      <c r="R726" s="1568"/>
      <c r="S726" s="1569"/>
      <c r="T726" s="1567"/>
      <c r="U726" s="1568"/>
      <c r="V726" s="1568"/>
      <c r="W726" s="1569"/>
      <c r="X726" s="1393">
        <f t="shared" si="49"/>
        <v>0</v>
      </c>
      <c r="Y726" s="1394"/>
      <c r="Z726" s="1394"/>
      <c r="AA726" s="1394"/>
      <c r="AB726" s="1395"/>
      <c r="AC726" s="1405"/>
      <c r="AD726" s="1406"/>
      <c r="AE726" s="1406"/>
      <c r="AF726" s="1406"/>
      <c r="AG726" s="1407"/>
      <c r="AH726" s="1389" t="str">
        <f t="shared" si="50"/>
        <v xml:space="preserve"> </v>
      </c>
      <c r="AI726" s="1390"/>
      <c r="AJ726" s="1391"/>
      <c r="AK726" s="1386" t="s">
        <v>601</v>
      </c>
      <c r="AL726" s="1387"/>
      <c r="AM726" s="1387"/>
      <c r="AN726" s="1387"/>
      <c r="AO726" s="1388"/>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6"/>
      <c r="C727" s="1387"/>
      <c r="D727" s="1387"/>
      <c r="E727" s="1387"/>
      <c r="F727" s="1388"/>
      <c r="G727" s="1573"/>
      <c r="H727" s="1574"/>
      <c r="I727" s="1574"/>
      <c r="J727" s="1575"/>
      <c r="K727" s="1570"/>
      <c r="L727" s="1571"/>
      <c r="M727" s="1571"/>
      <c r="N727" s="1572"/>
      <c r="O727" s="1567"/>
      <c r="P727" s="1568"/>
      <c r="Q727" s="1568"/>
      <c r="R727" s="1568"/>
      <c r="S727" s="1569"/>
      <c r="T727" s="1567"/>
      <c r="U727" s="1568"/>
      <c r="V727" s="1568"/>
      <c r="W727" s="1569"/>
      <c r="X727" s="1393">
        <f t="shared" si="49"/>
        <v>0</v>
      </c>
      <c r="Y727" s="1394"/>
      <c r="Z727" s="1394"/>
      <c r="AA727" s="1394"/>
      <c r="AB727" s="1395"/>
      <c r="AC727" s="1405">
        <v>0</v>
      </c>
      <c r="AD727" s="1406"/>
      <c r="AE727" s="1406"/>
      <c r="AF727" s="1406"/>
      <c r="AG727" s="1407"/>
      <c r="AH727" s="1389" t="str">
        <f t="shared" si="50"/>
        <v xml:space="preserve"> </v>
      </c>
      <c r="AI727" s="1390"/>
      <c r="AJ727" s="1391"/>
      <c r="AK727" s="1386" t="s">
        <v>601</v>
      </c>
      <c r="AL727" s="1387"/>
      <c r="AM727" s="1387"/>
      <c r="AN727" s="1387"/>
      <c r="AO727" s="1388"/>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6"/>
      <c r="C728" s="1387"/>
      <c r="D728" s="1387"/>
      <c r="E728" s="1387"/>
      <c r="F728" s="1388"/>
      <c r="G728" s="1573"/>
      <c r="H728" s="1574"/>
      <c r="I728" s="1574"/>
      <c r="J728" s="1575"/>
      <c r="K728" s="1570"/>
      <c r="L728" s="1571"/>
      <c r="M728" s="1571"/>
      <c r="N728" s="1572"/>
      <c r="O728" s="1567"/>
      <c r="P728" s="1568"/>
      <c r="Q728" s="1568"/>
      <c r="R728" s="1568"/>
      <c r="S728" s="1569"/>
      <c r="T728" s="1567"/>
      <c r="U728" s="1568"/>
      <c r="V728" s="1568"/>
      <c r="W728" s="1569"/>
      <c r="X728" s="1393">
        <f t="shared" si="49"/>
        <v>0</v>
      </c>
      <c r="Y728" s="1394"/>
      <c r="Z728" s="1394"/>
      <c r="AA728" s="1394"/>
      <c r="AB728" s="1395"/>
      <c r="AC728" s="1405">
        <v>0</v>
      </c>
      <c r="AD728" s="1406"/>
      <c r="AE728" s="1406"/>
      <c r="AF728" s="1406"/>
      <c r="AG728" s="1407"/>
      <c r="AH728" s="1389" t="str">
        <f t="shared" si="50"/>
        <v xml:space="preserve"> </v>
      </c>
      <c r="AI728" s="1390"/>
      <c r="AJ728" s="1391"/>
      <c r="AK728" s="1386" t="s">
        <v>601</v>
      </c>
      <c r="AL728" s="1387"/>
      <c r="AM728" s="1387"/>
      <c r="AN728" s="1387"/>
      <c r="AO728" s="1388"/>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6"/>
      <c r="C729" s="1387"/>
      <c r="D729" s="1387"/>
      <c r="E729" s="1387"/>
      <c r="F729" s="1388"/>
      <c r="G729" s="1573"/>
      <c r="H729" s="1574"/>
      <c r="I729" s="1574"/>
      <c r="J729" s="1575"/>
      <c r="K729" s="1570"/>
      <c r="L729" s="1571"/>
      <c r="M729" s="1571"/>
      <c r="N729" s="1572"/>
      <c r="O729" s="1567"/>
      <c r="P729" s="1568"/>
      <c r="Q729" s="1568"/>
      <c r="R729" s="1568"/>
      <c r="S729" s="1569"/>
      <c r="T729" s="1567"/>
      <c r="U729" s="1568"/>
      <c r="V729" s="1568"/>
      <c r="W729" s="1569"/>
      <c r="X729" s="1393">
        <f t="shared" si="49"/>
        <v>0</v>
      </c>
      <c r="Y729" s="1394"/>
      <c r="Z729" s="1394"/>
      <c r="AA729" s="1394"/>
      <c r="AB729" s="1395"/>
      <c r="AC729" s="1405">
        <v>0</v>
      </c>
      <c r="AD729" s="1406"/>
      <c r="AE729" s="1406"/>
      <c r="AF729" s="1406"/>
      <c r="AG729" s="1407"/>
      <c r="AH729" s="1389" t="str">
        <f t="shared" si="50"/>
        <v xml:space="preserve"> </v>
      </c>
      <c r="AI729" s="1390"/>
      <c r="AJ729" s="1391"/>
      <c r="AK729" s="1386" t="s">
        <v>601</v>
      </c>
      <c r="AL729" s="1387"/>
      <c r="AM729" s="1387"/>
      <c r="AN729" s="1387"/>
      <c r="AO729" s="1388"/>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6"/>
      <c r="C730" s="1387"/>
      <c r="D730" s="1387"/>
      <c r="E730" s="1387"/>
      <c r="F730" s="1388"/>
      <c r="G730" s="1573"/>
      <c r="H730" s="1574"/>
      <c r="I730" s="1574"/>
      <c r="J730" s="1575"/>
      <c r="K730" s="1570"/>
      <c r="L730" s="1571"/>
      <c r="M730" s="1571"/>
      <c r="N730" s="1572"/>
      <c r="O730" s="1567"/>
      <c r="P730" s="1568"/>
      <c r="Q730" s="1568"/>
      <c r="R730" s="1568"/>
      <c r="S730" s="1569"/>
      <c r="T730" s="1567"/>
      <c r="U730" s="1568"/>
      <c r="V730" s="1568"/>
      <c r="W730" s="1569"/>
      <c r="X730" s="1393">
        <f t="shared" si="49"/>
        <v>0</v>
      </c>
      <c r="Y730" s="1394"/>
      <c r="Z730" s="1394"/>
      <c r="AA730" s="1394"/>
      <c r="AB730" s="1395"/>
      <c r="AC730" s="1405">
        <v>0</v>
      </c>
      <c r="AD730" s="1406"/>
      <c r="AE730" s="1406"/>
      <c r="AF730" s="1406"/>
      <c r="AG730" s="1407"/>
      <c r="AH730" s="1389" t="str">
        <f t="shared" si="50"/>
        <v xml:space="preserve"> </v>
      </c>
      <c r="AI730" s="1390"/>
      <c r="AJ730" s="1391"/>
      <c r="AK730" s="1386" t="s">
        <v>601</v>
      </c>
      <c r="AL730" s="1387"/>
      <c r="AM730" s="1387"/>
      <c r="AN730" s="1387"/>
      <c r="AO730" s="1388"/>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6"/>
      <c r="C731" s="1387"/>
      <c r="D731" s="1387"/>
      <c r="E731" s="1387"/>
      <c r="F731" s="1388"/>
      <c r="G731" s="1573"/>
      <c r="H731" s="1574"/>
      <c r="I731" s="1574"/>
      <c r="J731" s="1575"/>
      <c r="K731" s="1570"/>
      <c r="L731" s="1571"/>
      <c r="M731" s="1571"/>
      <c r="N731" s="1572"/>
      <c r="O731" s="1567"/>
      <c r="P731" s="1568"/>
      <c r="Q731" s="1568"/>
      <c r="R731" s="1568"/>
      <c r="S731" s="1569"/>
      <c r="T731" s="1567"/>
      <c r="U731" s="1568"/>
      <c r="V731" s="1568"/>
      <c r="W731" s="1569"/>
      <c r="X731" s="1393">
        <f t="shared" si="49"/>
        <v>0</v>
      </c>
      <c r="Y731" s="1394"/>
      <c r="Z731" s="1394"/>
      <c r="AA731" s="1394"/>
      <c r="AB731" s="1395"/>
      <c r="AC731" s="1405">
        <v>0</v>
      </c>
      <c r="AD731" s="1406"/>
      <c r="AE731" s="1406"/>
      <c r="AF731" s="1406"/>
      <c r="AG731" s="1407"/>
      <c r="AH731" s="1389" t="str">
        <f t="shared" si="50"/>
        <v xml:space="preserve"> </v>
      </c>
      <c r="AI731" s="1390"/>
      <c r="AJ731" s="1391"/>
      <c r="AK731" s="1386" t="s">
        <v>601</v>
      </c>
      <c r="AL731" s="1387"/>
      <c r="AM731" s="1387"/>
      <c r="AN731" s="1387"/>
      <c r="AO731" s="1388"/>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6"/>
      <c r="C732" s="1387"/>
      <c r="D732" s="1387"/>
      <c r="E732" s="1387"/>
      <c r="F732" s="1388"/>
      <c r="G732" s="1573"/>
      <c r="H732" s="1574"/>
      <c r="I732" s="1574"/>
      <c r="J732" s="1575"/>
      <c r="K732" s="1570"/>
      <c r="L732" s="1571"/>
      <c r="M732" s="1571"/>
      <c r="N732" s="1572"/>
      <c r="O732" s="1567"/>
      <c r="P732" s="1568"/>
      <c r="Q732" s="1568"/>
      <c r="R732" s="1568"/>
      <c r="S732" s="1569"/>
      <c r="T732" s="1567"/>
      <c r="U732" s="1568"/>
      <c r="V732" s="1568"/>
      <c r="W732" s="1569"/>
      <c r="X732" s="1393">
        <f t="shared" si="49"/>
        <v>0</v>
      </c>
      <c r="Y732" s="1394"/>
      <c r="Z732" s="1394"/>
      <c r="AA732" s="1394"/>
      <c r="AB732" s="1395"/>
      <c r="AC732" s="1405">
        <v>0</v>
      </c>
      <c r="AD732" s="1406"/>
      <c r="AE732" s="1406"/>
      <c r="AF732" s="1406"/>
      <c r="AG732" s="1407"/>
      <c r="AH732" s="1389" t="str">
        <f t="shared" si="50"/>
        <v xml:space="preserve"> </v>
      </c>
      <c r="AI732" s="1390"/>
      <c r="AJ732" s="1391"/>
      <c r="AK732" s="1386" t="s">
        <v>601</v>
      </c>
      <c r="AL732" s="1387"/>
      <c r="AM732" s="1387"/>
      <c r="AN732" s="1387"/>
      <c r="AO732" s="1388"/>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6"/>
      <c r="C733" s="1387"/>
      <c r="D733" s="1387"/>
      <c r="E733" s="1387"/>
      <c r="F733" s="1388"/>
      <c r="G733" s="1573"/>
      <c r="H733" s="1574"/>
      <c r="I733" s="1574"/>
      <c r="J733" s="1575"/>
      <c r="K733" s="1570"/>
      <c r="L733" s="1571"/>
      <c r="M733" s="1571"/>
      <c r="N733" s="1572"/>
      <c r="O733" s="1567"/>
      <c r="P733" s="1568"/>
      <c r="Q733" s="1568"/>
      <c r="R733" s="1568"/>
      <c r="S733" s="1569"/>
      <c r="T733" s="1567"/>
      <c r="U733" s="1568"/>
      <c r="V733" s="1568"/>
      <c r="W733" s="1569"/>
      <c r="X733" s="1393">
        <f t="shared" si="49"/>
        <v>0</v>
      </c>
      <c r="Y733" s="1394"/>
      <c r="Z733" s="1394"/>
      <c r="AA733" s="1394"/>
      <c r="AB733" s="1395"/>
      <c r="AC733" s="1405">
        <v>0</v>
      </c>
      <c r="AD733" s="1406"/>
      <c r="AE733" s="1406"/>
      <c r="AF733" s="1406"/>
      <c r="AG733" s="1407"/>
      <c r="AH733" s="1389" t="str">
        <f t="shared" si="50"/>
        <v xml:space="preserve"> </v>
      </c>
      <c r="AI733" s="1390"/>
      <c r="AJ733" s="1391"/>
      <c r="AK733" s="1386" t="s">
        <v>601</v>
      </c>
      <c r="AL733" s="1387"/>
      <c r="AM733" s="1387"/>
      <c r="AN733" s="1387"/>
      <c r="AO733" s="1388"/>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6"/>
      <c r="C734" s="1387"/>
      <c r="D734" s="1387"/>
      <c r="E734" s="1387"/>
      <c r="F734" s="1388"/>
      <c r="G734" s="1573"/>
      <c r="H734" s="1574"/>
      <c r="I734" s="1574"/>
      <c r="J734" s="1575"/>
      <c r="K734" s="1570"/>
      <c r="L734" s="1571"/>
      <c r="M734" s="1571"/>
      <c r="N734" s="1572"/>
      <c r="O734" s="1567"/>
      <c r="P734" s="1568"/>
      <c r="Q734" s="1568"/>
      <c r="R734" s="1568"/>
      <c r="S734" s="1569"/>
      <c r="T734" s="1567"/>
      <c r="U734" s="1568"/>
      <c r="V734" s="1568"/>
      <c r="W734" s="1569"/>
      <c r="X734" s="1393">
        <f t="shared" si="49"/>
        <v>0</v>
      </c>
      <c r="Y734" s="1394"/>
      <c r="Z734" s="1394"/>
      <c r="AA734" s="1394"/>
      <c r="AB734" s="1395"/>
      <c r="AC734" s="1405">
        <v>0</v>
      </c>
      <c r="AD734" s="1406"/>
      <c r="AE734" s="1406"/>
      <c r="AF734" s="1406"/>
      <c r="AG734" s="1407"/>
      <c r="AH734" s="1389" t="str">
        <f t="shared" si="50"/>
        <v xml:space="preserve"> </v>
      </c>
      <c r="AI734" s="1390"/>
      <c r="AJ734" s="1391"/>
      <c r="AK734" s="1386" t="s">
        <v>601</v>
      </c>
      <c r="AL734" s="1387"/>
      <c r="AM734" s="1387"/>
      <c r="AN734" s="1387"/>
      <c r="AO734" s="1388"/>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6"/>
      <c r="C735" s="1387"/>
      <c r="D735" s="1387"/>
      <c r="E735" s="1387"/>
      <c r="F735" s="1388"/>
      <c r="G735" s="1573"/>
      <c r="H735" s="1574"/>
      <c r="I735" s="1574"/>
      <c r="J735" s="1575"/>
      <c r="K735" s="1570"/>
      <c r="L735" s="1571"/>
      <c r="M735" s="1571"/>
      <c r="N735" s="1572"/>
      <c r="O735" s="1567"/>
      <c r="P735" s="1568"/>
      <c r="Q735" s="1568"/>
      <c r="R735" s="1568"/>
      <c r="S735" s="1569"/>
      <c r="T735" s="1567"/>
      <c r="U735" s="1568"/>
      <c r="V735" s="1568"/>
      <c r="W735" s="1569"/>
      <c r="X735" s="1393">
        <f t="shared" si="49"/>
        <v>0</v>
      </c>
      <c r="Y735" s="1394"/>
      <c r="Z735" s="1394"/>
      <c r="AA735" s="1394"/>
      <c r="AB735" s="1395"/>
      <c r="AC735" s="1405">
        <v>0</v>
      </c>
      <c r="AD735" s="1406"/>
      <c r="AE735" s="1406"/>
      <c r="AF735" s="1406"/>
      <c r="AG735" s="1407"/>
      <c r="AH735" s="1389" t="str">
        <f t="shared" si="50"/>
        <v xml:space="preserve"> </v>
      </c>
      <c r="AI735" s="1390"/>
      <c r="AJ735" s="1391"/>
      <c r="AK735" s="1386" t="s">
        <v>601</v>
      </c>
      <c r="AL735" s="1387"/>
      <c r="AM735" s="1387"/>
      <c r="AN735" s="1387"/>
      <c r="AO735" s="1388"/>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6"/>
      <c r="C736" s="1387"/>
      <c r="D736" s="1387"/>
      <c r="E736" s="1387"/>
      <c r="F736" s="1388"/>
      <c r="G736" s="1573"/>
      <c r="H736" s="1574"/>
      <c r="I736" s="1574"/>
      <c r="J736" s="1575"/>
      <c r="K736" s="1570"/>
      <c r="L736" s="1571"/>
      <c r="M736" s="1571"/>
      <c r="N736" s="1572"/>
      <c r="O736" s="1567"/>
      <c r="P736" s="1568"/>
      <c r="Q736" s="1568"/>
      <c r="R736" s="1568"/>
      <c r="S736" s="1569"/>
      <c r="T736" s="1567"/>
      <c r="U736" s="1568"/>
      <c r="V736" s="1568"/>
      <c r="W736" s="1569"/>
      <c r="X736" s="1393">
        <f t="shared" si="49"/>
        <v>0</v>
      </c>
      <c r="Y736" s="1394"/>
      <c r="Z736" s="1394"/>
      <c r="AA736" s="1394"/>
      <c r="AB736" s="1395"/>
      <c r="AC736" s="1405">
        <v>0</v>
      </c>
      <c r="AD736" s="1406"/>
      <c r="AE736" s="1406"/>
      <c r="AF736" s="1406"/>
      <c r="AG736" s="1407"/>
      <c r="AH736" s="1389" t="str">
        <f t="shared" si="50"/>
        <v xml:space="preserve"> </v>
      </c>
      <c r="AI736" s="1390"/>
      <c r="AJ736" s="1391"/>
      <c r="AK736" s="1386" t="s">
        <v>601</v>
      </c>
      <c r="AL736" s="1387"/>
      <c r="AM736" s="1387"/>
      <c r="AN736" s="1387"/>
      <c r="AO736" s="1388"/>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6"/>
      <c r="C737" s="1387"/>
      <c r="D737" s="1387"/>
      <c r="E737" s="1387"/>
      <c r="F737" s="1388"/>
      <c r="G737" s="1573"/>
      <c r="H737" s="1574"/>
      <c r="I737" s="1574"/>
      <c r="J737" s="1575"/>
      <c r="K737" s="1570"/>
      <c r="L737" s="1571"/>
      <c r="M737" s="1571"/>
      <c r="N737" s="1572"/>
      <c r="O737" s="1567"/>
      <c r="P737" s="1568"/>
      <c r="Q737" s="1568"/>
      <c r="R737" s="1568"/>
      <c r="S737" s="1569"/>
      <c r="T737" s="1567"/>
      <c r="U737" s="1568"/>
      <c r="V737" s="1568"/>
      <c r="W737" s="1569"/>
      <c r="X737" s="1393">
        <f t="shared" si="49"/>
        <v>0</v>
      </c>
      <c r="Y737" s="1394"/>
      <c r="Z737" s="1394"/>
      <c r="AA737" s="1394"/>
      <c r="AB737" s="1395"/>
      <c r="AC737" s="1405">
        <v>0</v>
      </c>
      <c r="AD737" s="1406"/>
      <c r="AE737" s="1406"/>
      <c r="AF737" s="1406"/>
      <c r="AG737" s="1407"/>
      <c r="AH737" s="1389" t="str">
        <f t="shared" si="50"/>
        <v xml:space="preserve"> </v>
      </c>
      <c r="AI737" s="1390"/>
      <c r="AJ737" s="1391"/>
      <c r="AK737" s="1386" t="s">
        <v>601</v>
      </c>
      <c r="AL737" s="1387"/>
      <c r="AM737" s="1387"/>
      <c r="AN737" s="1387"/>
      <c r="AO737" s="1388"/>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6"/>
      <c r="C738" s="1387"/>
      <c r="D738" s="1387"/>
      <c r="E738" s="1387"/>
      <c r="F738" s="1388"/>
      <c r="G738" s="1573"/>
      <c r="H738" s="1574"/>
      <c r="I738" s="1574"/>
      <c r="J738" s="1575"/>
      <c r="K738" s="1570"/>
      <c r="L738" s="1571"/>
      <c r="M738" s="1571"/>
      <c r="N738" s="1572"/>
      <c r="O738" s="1567"/>
      <c r="P738" s="1568"/>
      <c r="Q738" s="1568"/>
      <c r="R738" s="1568"/>
      <c r="S738" s="1569"/>
      <c r="T738" s="1567"/>
      <c r="U738" s="1568"/>
      <c r="V738" s="1568"/>
      <c r="W738" s="1569"/>
      <c r="X738" s="1393">
        <f t="shared" si="49"/>
        <v>0</v>
      </c>
      <c r="Y738" s="1394"/>
      <c r="Z738" s="1394"/>
      <c r="AA738" s="1394"/>
      <c r="AB738" s="1395"/>
      <c r="AC738" s="1405">
        <v>0</v>
      </c>
      <c r="AD738" s="1406"/>
      <c r="AE738" s="1406"/>
      <c r="AF738" s="1406"/>
      <c r="AG738" s="1407"/>
      <c r="AH738" s="1389" t="str">
        <f t="shared" si="50"/>
        <v xml:space="preserve"> </v>
      </c>
      <c r="AI738" s="1390"/>
      <c r="AJ738" s="1391"/>
      <c r="AK738" s="1386" t="s">
        <v>601</v>
      </c>
      <c r="AL738" s="1387"/>
      <c r="AM738" s="1387"/>
      <c r="AN738" s="1387"/>
      <c r="AO738" s="1388"/>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80" t="s">
        <v>126</v>
      </c>
      <c r="C739" s="1581"/>
      <c r="D739" s="1581"/>
      <c r="E739" s="1581"/>
      <c r="F739" s="1582"/>
      <c r="G739" s="1577">
        <f>SUM(G714:J738)</f>
        <v>61</v>
      </c>
      <c r="H739" s="1578"/>
      <c r="I739" s="1578"/>
      <c r="J739" s="1579"/>
      <c r="K739" s="939" t="s">
        <v>125</v>
      </c>
      <c r="L739" s="5"/>
      <c r="M739" s="5"/>
      <c r="N739" s="46"/>
      <c r="O739" s="1393">
        <f>SUMPRODUCT(G714:G738,O714:O738)</f>
        <v>100411.24</v>
      </c>
      <c r="P739" s="1394"/>
      <c r="Q739" s="1394"/>
      <c r="R739" s="1394"/>
      <c r="S739" s="1395"/>
      <c r="X739" s="941" t="s">
        <v>933</v>
      </c>
      <c r="Y739" s="940"/>
      <c r="Z739" s="940"/>
      <c r="AA739" s="940"/>
      <c r="AB739" s="942"/>
      <c r="AC739" s="1583">
        <f>BI682</f>
        <v>0.52459016393442626</v>
      </c>
      <c r="AD739" s="1584"/>
      <c r="AE739" s="1584"/>
      <c r="AF739" s="1584"/>
      <c r="AG739" s="1585"/>
      <c r="AH739" s="1583">
        <f>BI714</f>
        <v>0.52461068461767635</v>
      </c>
      <c r="AI739" s="1584"/>
      <c r="AJ739" s="158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12" t="s">
        <v>2257</v>
      </c>
      <c r="C740" s="1812"/>
      <c r="D740" s="1812"/>
      <c r="E740" s="1812"/>
      <c r="F740" s="1812"/>
      <c r="G740" s="1812"/>
      <c r="H740" s="1812"/>
      <c r="I740" s="1812"/>
      <c r="J740" s="1812"/>
      <c r="K740" s="1812"/>
      <c r="L740" s="1812"/>
      <c r="M740" s="1812"/>
      <c r="N740" s="1812"/>
      <c r="O740" s="1812"/>
      <c r="P740" s="1812"/>
      <c r="Q740" s="1812"/>
      <c r="R740" s="1812"/>
      <c r="S740" s="1812"/>
      <c r="T740" s="1812"/>
      <c r="U740" s="1812"/>
      <c r="V740" s="1812"/>
      <c r="W740" s="1812"/>
      <c r="X740" s="1812"/>
      <c r="Y740" s="1812"/>
      <c r="Z740" s="1812"/>
      <c r="AA740" s="1812"/>
      <c r="AB740" s="1812"/>
      <c r="AC740" s="1812"/>
      <c r="AD740" s="1812"/>
      <c r="AE740" s="1812"/>
      <c r="AF740" s="1812"/>
      <c r="AG740" s="1812"/>
      <c r="AH740" s="181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12"/>
      <c r="C741" s="1812"/>
      <c r="D741" s="1812"/>
      <c r="E741" s="1812"/>
      <c r="F741" s="1812"/>
      <c r="G741" s="1812"/>
      <c r="H741" s="1812"/>
      <c r="I741" s="1812"/>
      <c r="J741" s="1812"/>
      <c r="K741" s="1812"/>
      <c r="L741" s="1812"/>
      <c r="M741" s="1812"/>
      <c r="N741" s="1812"/>
      <c r="O741" s="1812"/>
      <c r="P741" s="1812"/>
      <c r="Q741" s="1812"/>
      <c r="R741" s="1812"/>
      <c r="S741" s="1812"/>
      <c r="T741" s="1812"/>
      <c r="U741" s="1812"/>
      <c r="V741" s="1812"/>
      <c r="W741" s="1812"/>
      <c r="X741" s="1812"/>
      <c r="Y741" s="1812"/>
      <c r="Z741" s="1812"/>
      <c r="AA741" s="1812"/>
      <c r="AB741" s="1812"/>
      <c r="AC741" s="1812"/>
      <c r="AD741" s="1812"/>
      <c r="AE741" s="1812"/>
      <c r="AF741" s="1812"/>
      <c r="AG741" s="1812"/>
      <c r="AH741" s="181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422">
        <f>CS623</f>
        <v>115</v>
      </c>
      <c r="P742" s="1422"/>
      <c r="Q742" s="1422"/>
      <c r="R742" s="1422"/>
      <c r="S742" s="1006"/>
      <c r="T742" s="1006"/>
      <c r="U742" s="118" t="s">
        <v>2256</v>
      </c>
      <c r="V742" s="1076"/>
      <c r="W742" s="1076"/>
      <c r="X742" s="1076"/>
      <c r="Y742" s="1077"/>
      <c r="Z742" s="1077"/>
      <c r="AA742" s="1077"/>
      <c r="AB742" s="1077"/>
      <c r="AC742" s="1076"/>
      <c r="AD742" s="1076"/>
      <c r="AE742" s="1076"/>
      <c r="AF742" s="1076"/>
      <c r="AG742" s="1686"/>
      <c r="AH742" s="1686"/>
      <c r="AI742" s="1686"/>
      <c r="AJ742" s="1686"/>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6" t="s">
        <v>601</v>
      </c>
      <c r="AE744" s="1746"/>
      <c r="AF744" s="1746"/>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8" t="s">
        <v>2507</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6"/>
      <c r="C751" s="1268" t="s">
        <v>2508</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08" t="s">
        <v>391</v>
      </c>
      <c r="K754" s="1397"/>
      <c r="L754" s="1397"/>
      <c r="M754" s="1397"/>
      <c r="N754" s="1398"/>
      <c r="O754" s="1674" t="s">
        <v>287</v>
      </c>
      <c r="P754" s="1674"/>
      <c r="Q754" s="1674"/>
      <c r="R754" s="1674"/>
      <c r="S754" s="1674"/>
      <c r="T754" s="1632" t="s">
        <v>1938</v>
      </c>
      <c r="U754" s="1633"/>
      <c r="V754" s="1633"/>
      <c r="W754" s="1634"/>
      <c r="X754" s="1408" t="s">
        <v>457</v>
      </c>
      <c r="Y754" s="1397"/>
      <c r="Z754" s="1397"/>
      <c r="AA754" s="1397"/>
      <c r="AB754" s="1398"/>
      <c r="AC754" s="1408" t="s">
        <v>288</v>
      </c>
      <c r="AD754" s="1397"/>
      <c r="AE754" s="1397"/>
      <c r="AF754" s="1397"/>
      <c r="AG754" s="1398"/>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9"/>
      <c r="K755" s="1400"/>
      <c r="L755" s="1400"/>
      <c r="M755" s="1400"/>
      <c r="N755" s="1401"/>
      <c r="O755" s="1674"/>
      <c r="P755" s="1674"/>
      <c r="Q755" s="1674"/>
      <c r="R755" s="1674"/>
      <c r="S755" s="1674"/>
      <c r="T755" s="1635"/>
      <c r="U755" s="1636"/>
      <c r="V755" s="1636"/>
      <c r="W755" s="1637"/>
      <c r="X755" s="1399"/>
      <c r="Y755" s="1400"/>
      <c r="Z755" s="1400"/>
      <c r="AA755" s="1400"/>
      <c r="AB755" s="1401"/>
      <c r="AC755" s="1399"/>
      <c r="AD755" s="1400"/>
      <c r="AE755" s="1400"/>
      <c r="AF755" s="1400"/>
      <c r="AG755" s="1401"/>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9"/>
      <c r="K756" s="1400"/>
      <c r="L756" s="1400"/>
      <c r="M756" s="1400"/>
      <c r="N756" s="1401"/>
      <c r="O756" s="1674"/>
      <c r="P756" s="1674"/>
      <c r="Q756" s="1674"/>
      <c r="R756" s="1674"/>
      <c r="S756" s="1674"/>
      <c r="T756" s="1635"/>
      <c r="U756" s="1636"/>
      <c r="V756" s="1636"/>
      <c r="W756" s="1637"/>
      <c r="X756" s="1399"/>
      <c r="Y756" s="1400"/>
      <c r="Z756" s="1400"/>
      <c r="AA756" s="1400"/>
      <c r="AB756" s="1401"/>
      <c r="AC756" s="1399"/>
      <c r="AD756" s="1400"/>
      <c r="AE756" s="1400"/>
      <c r="AF756" s="1400"/>
      <c r="AG756" s="1401"/>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2"/>
      <c r="K757" s="1403"/>
      <c r="L757" s="1403"/>
      <c r="M757" s="1403"/>
      <c r="N757" s="1404"/>
      <c r="O757" s="1674"/>
      <c r="P757" s="1674"/>
      <c r="Q757" s="1674"/>
      <c r="R757" s="1674"/>
      <c r="S757" s="1674"/>
      <c r="T757" s="1728"/>
      <c r="U757" s="1729"/>
      <c r="V757" s="1729"/>
      <c r="W757" s="1730"/>
      <c r="X757" s="1402"/>
      <c r="Y757" s="1403"/>
      <c r="Z757" s="1403"/>
      <c r="AA757" s="1403"/>
      <c r="AB757" s="1404"/>
      <c r="AC757" s="1402"/>
      <c r="AD757" s="1403"/>
      <c r="AE757" s="1403"/>
      <c r="AF757" s="1403"/>
      <c r="AG757" s="1404"/>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6" t="s">
        <v>165</v>
      </c>
      <c r="K758" s="1387"/>
      <c r="L758" s="1387"/>
      <c r="M758" s="1387"/>
      <c r="N758" s="1388"/>
      <c r="O758" s="1626">
        <v>1</v>
      </c>
      <c r="P758" s="1626"/>
      <c r="Q758" s="1626"/>
      <c r="R758" s="1626"/>
      <c r="S758" s="1626"/>
      <c r="T758" s="1570">
        <v>964</v>
      </c>
      <c r="U758" s="1571"/>
      <c r="V758" s="1571"/>
      <c r="W758" s="1572"/>
      <c r="X758" s="1567">
        <v>0</v>
      </c>
      <c r="Y758" s="1568"/>
      <c r="Z758" s="1568"/>
      <c r="AA758" s="1568"/>
      <c r="AB758" s="1569"/>
      <c r="AC758" s="1393">
        <f>X758*O758</f>
        <v>0</v>
      </c>
      <c r="AD758" s="1394"/>
      <c r="AE758" s="1394"/>
      <c r="AF758" s="1394"/>
      <c r="AG758" s="1395"/>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6"/>
      <c r="K759" s="1387"/>
      <c r="L759" s="1387"/>
      <c r="M759" s="1387"/>
      <c r="N759" s="1388"/>
      <c r="O759" s="1626"/>
      <c r="P759" s="1626"/>
      <c r="Q759" s="1626"/>
      <c r="R759" s="1626"/>
      <c r="S759" s="1626"/>
      <c r="T759" s="1570"/>
      <c r="U759" s="1571"/>
      <c r="V759" s="1571"/>
      <c r="W759" s="1572"/>
      <c r="X759" s="1567"/>
      <c r="Y759" s="1568"/>
      <c r="Z759" s="1568"/>
      <c r="AA759" s="1568"/>
      <c r="AB759" s="1569"/>
      <c r="AC759" s="1393">
        <f>X759*O759</f>
        <v>0</v>
      </c>
      <c r="AD759" s="1394"/>
      <c r="AE759" s="1394"/>
      <c r="AF759" s="1394"/>
      <c r="AG759" s="1395"/>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6"/>
      <c r="K760" s="1387"/>
      <c r="L760" s="1387"/>
      <c r="M760" s="1387"/>
      <c r="N760" s="1388"/>
      <c r="O760" s="1626"/>
      <c r="P760" s="1626"/>
      <c r="Q760" s="1626"/>
      <c r="R760" s="1626"/>
      <c r="S760" s="1626"/>
      <c r="T760" s="1570"/>
      <c r="U760" s="1571"/>
      <c r="V760" s="1571"/>
      <c r="W760" s="1572"/>
      <c r="X760" s="1567"/>
      <c r="Y760" s="1568"/>
      <c r="Z760" s="1568"/>
      <c r="AA760" s="1568"/>
      <c r="AB760" s="1569"/>
      <c r="AC760" s="1393">
        <f>X760*O760</f>
        <v>0</v>
      </c>
      <c r="AD760" s="1394"/>
      <c r="AE760" s="1394"/>
      <c r="AF760" s="1394"/>
      <c r="AG760" s="1395"/>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6"/>
      <c r="K761" s="1387"/>
      <c r="L761" s="1387"/>
      <c r="M761" s="1387"/>
      <c r="N761" s="1388"/>
      <c r="O761" s="1626"/>
      <c r="P761" s="1626"/>
      <c r="Q761" s="1626"/>
      <c r="R761" s="1626"/>
      <c r="S761" s="1626"/>
      <c r="T761" s="1570"/>
      <c r="U761" s="1571"/>
      <c r="V761" s="1571"/>
      <c r="W761" s="1572"/>
      <c r="X761" s="1567"/>
      <c r="Y761" s="1568"/>
      <c r="Z761" s="1568"/>
      <c r="AA761" s="1568"/>
      <c r="AB761" s="1569"/>
      <c r="AC761" s="1393">
        <f>X761*O761</f>
        <v>0</v>
      </c>
      <c r="AD761" s="1394"/>
      <c r="AE761" s="1394"/>
      <c r="AF761" s="1394"/>
      <c r="AG761" s="1395"/>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80" t="s">
        <v>126</v>
      </c>
      <c r="K762" s="1581"/>
      <c r="L762" s="1581"/>
      <c r="M762" s="1581"/>
      <c r="N762" s="1582"/>
      <c r="O762" s="1430">
        <f>SUM(O758:S761)</f>
        <v>1</v>
      </c>
      <c r="P762" s="1593"/>
      <c r="Q762" s="1593"/>
      <c r="R762" s="1593"/>
      <c r="S762" s="1431"/>
      <c r="X762" s="1580" t="s">
        <v>125</v>
      </c>
      <c r="Y762" s="1581"/>
      <c r="Z762" s="1581"/>
      <c r="AA762" s="1581"/>
      <c r="AB762" s="1582"/>
      <c r="AC762" s="1393">
        <f>SUM(AC758:AG761)</f>
        <v>0</v>
      </c>
      <c r="AD762" s="1394"/>
      <c r="AE762" s="1394"/>
      <c r="AF762" s="1394"/>
      <c r="AG762" s="1395"/>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33" t="s">
        <v>678</v>
      </c>
      <c r="K764" s="1733"/>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8" t="s">
        <v>391</v>
      </c>
      <c r="K768" s="1397"/>
      <c r="L768" s="1397"/>
      <c r="M768" s="1397"/>
      <c r="N768" s="1398"/>
      <c r="O768" s="1674" t="s">
        <v>287</v>
      </c>
      <c r="P768" s="1674"/>
      <c r="Q768" s="1674"/>
      <c r="R768" s="1674"/>
      <c r="S768" s="1674"/>
      <c r="T768" s="1632" t="s">
        <v>1938</v>
      </c>
      <c r="U768" s="1633"/>
      <c r="V768" s="1633"/>
      <c r="W768" s="1634"/>
      <c r="X768" s="1408" t="s">
        <v>457</v>
      </c>
      <c r="Y768" s="1397"/>
      <c r="Z768" s="1397"/>
      <c r="AA768" s="1397"/>
      <c r="AB768" s="1398"/>
      <c r="AC768" s="1408" t="s">
        <v>288</v>
      </c>
      <c r="AD768" s="1397"/>
      <c r="AE768" s="1397"/>
      <c r="AF768" s="1397"/>
      <c r="AG768" s="1398"/>
      <c r="AH768" s="1725" t="s">
        <v>2131</v>
      </c>
      <c r="AI768" s="1726"/>
      <c r="AJ768" s="1726"/>
      <c r="AK768" s="1726"/>
      <c r="AL768" s="172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9"/>
      <c r="K769" s="1400"/>
      <c r="L769" s="1400"/>
      <c r="M769" s="1400"/>
      <c r="N769" s="1401"/>
      <c r="O769" s="1674"/>
      <c r="P769" s="1674"/>
      <c r="Q769" s="1674"/>
      <c r="R769" s="1674"/>
      <c r="S769" s="1674"/>
      <c r="T769" s="1635"/>
      <c r="U769" s="1636"/>
      <c r="V769" s="1636"/>
      <c r="W769" s="1637"/>
      <c r="X769" s="1399"/>
      <c r="Y769" s="1400"/>
      <c r="Z769" s="1400"/>
      <c r="AA769" s="1400"/>
      <c r="AB769" s="1401"/>
      <c r="AC769" s="1399"/>
      <c r="AD769" s="1400"/>
      <c r="AE769" s="1400"/>
      <c r="AF769" s="1400"/>
      <c r="AG769" s="1401"/>
      <c r="AH769" s="1725"/>
      <c r="AI769" s="1726"/>
      <c r="AJ769" s="1726"/>
      <c r="AK769" s="1726"/>
      <c r="AL769" s="172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9"/>
      <c r="K770" s="1400"/>
      <c r="L770" s="1400"/>
      <c r="M770" s="1400"/>
      <c r="N770" s="1401"/>
      <c r="O770" s="1674"/>
      <c r="P770" s="1674"/>
      <c r="Q770" s="1674"/>
      <c r="R770" s="1674"/>
      <c r="S770" s="1674"/>
      <c r="T770" s="1635"/>
      <c r="U770" s="1636"/>
      <c r="V770" s="1636"/>
      <c r="W770" s="1637"/>
      <c r="X770" s="1399"/>
      <c r="Y770" s="1400"/>
      <c r="Z770" s="1400"/>
      <c r="AA770" s="1400"/>
      <c r="AB770" s="1401"/>
      <c r="AC770" s="1399"/>
      <c r="AD770" s="1400"/>
      <c r="AE770" s="1400"/>
      <c r="AF770" s="1400"/>
      <c r="AG770" s="1401"/>
      <c r="AH770" s="1725"/>
      <c r="AI770" s="1726"/>
      <c r="AJ770" s="1726"/>
      <c r="AK770" s="1726"/>
      <c r="AL770" s="172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2"/>
      <c r="K771" s="1403"/>
      <c r="L771" s="1403"/>
      <c r="M771" s="1403"/>
      <c r="N771" s="1404"/>
      <c r="O771" s="1674"/>
      <c r="P771" s="1674"/>
      <c r="Q771" s="1674"/>
      <c r="R771" s="1674"/>
      <c r="S771" s="1674"/>
      <c r="T771" s="1728"/>
      <c r="U771" s="1729"/>
      <c r="V771" s="1729"/>
      <c r="W771" s="1730"/>
      <c r="X771" s="1402"/>
      <c r="Y771" s="1403"/>
      <c r="Z771" s="1403"/>
      <c r="AA771" s="1403"/>
      <c r="AB771" s="1404"/>
      <c r="AC771" s="1402"/>
      <c r="AD771" s="1403"/>
      <c r="AE771" s="1403"/>
      <c r="AF771" s="1403"/>
      <c r="AG771" s="1404"/>
      <c r="AH771" s="1725"/>
      <c r="AI771" s="1726"/>
      <c r="AJ771" s="1726"/>
      <c r="AK771" s="1726"/>
      <c r="AL771" s="172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6"/>
      <c r="K772" s="1387"/>
      <c r="L772" s="1387"/>
      <c r="M772" s="1387"/>
      <c r="N772" s="1388"/>
      <c r="O772" s="1626"/>
      <c r="P772" s="1626"/>
      <c r="Q772" s="1626"/>
      <c r="R772" s="1626"/>
      <c r="S772" s="1626"/>
      <c r="T772" s="1570"/>
      <c r="U772" s="1571"/>
      <c r="V772" s="1571"/>
      <c r="W772" s="1572"/>
      <c r="X772" s="1567"/>
      <c r="Y772" s="1568"/>
      <c r="Z772" s="1568"/>
      <c r="AA772" s="1568"/>
      <c r="AB772" s="1569"/>
      <c r="AC772" s="1393">
        <f t="shared" ref="AC772:AC781" si="51">X772*O772</f>
        <v>0</v>
      </c>
      <c r="AD772" s="1394"/>
      <c r="AE772" s="1394"/>
      <c r="AF772" s="1394"/>
      <c r="AG772" s="1395"/>
      <c r="AH772" s="1627"/>
      <c r="AI772" s="1628"/>
      <c r="AJ772" s="1628"/>
      <c r="AK772" s="1628"/>
      <c r="AL772" s="162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6"/>
      <c r="K773" s="1387"/>
      <c r="L773" s="1387"/>
      <c r="M773" s="1387"/>
      <c r="N773" s="1388"/>
      <c r="O773" s="1626"/>
      <c r="P773" s="1626"/>
      <c r="Q773" s="1626"/>
      <c r="R773" s="1626"/>
      <c r="S773" s="1626"/>
      <c r="T773" s="1570"/>
      <c r="U773" s="1571"/>
      <c r="V773" s="1571"/>
      <c r="W773" s="1572"/>
      <c r="X773" s="1567"/>
      <c r="Y773" s="1568"/>
      <c r="Z773" s="1568"/>
      <c r="AA773" s="1568"/>
      <c r="AB773" s="1569"/>
      <c r="AC773" s="1393">
        <f t="shared" si="51"/>
        <v>0</v>
      </c>
      <c r="AD773" s="1394"/>
      <c r="AE773" s="1394"/>
      <c r="AF773" s="1394"/>
      <c r="AG773" s="1395"/>
      <c r="AH773" s="1627"/>
      <c r="AI773" s="1628"/>
      <c r="AJ773" s="1628"/>
      <c r="AK773" s="1628"/>
      <c r="AL773" s="162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6"/>
      <c r="K774" s="1387"/>
      <c r="L774" s="1387"/>
      <c r="M774" s="1387"/>
      <c r="N774" s="1388"/>
      <c r="O774" s="1626"/>
      <c r="P774" s="1626"/>
      <c r="Q774" s="1626"/>
      <c r="R774" s="1626"/>
      <c r="S774" s="1626"/>
      <c r="T774" s="1570"/>
      <c r="U774" s="1571"/>
      <c r="V774" s="1571"/>
      <c r="W774" s="1572"/>
      <c r="X774" s="1567"/>
      <c r="Y774" s="1568"/>
      <c r="Z774" s="1568"/>
      <c r="AA774" s="1568"/>
      <c r="AB774" s="1569"/>
      <c r="AC774" s="1393">
        <f t="shared" si="51"/>
        <v>0</v>
      </c>
      <c r="AD774" s="1394"/>
      <c r="AE774" s="1394"/>
      <c r="AF774" s="1394"/>
      <c r="AG774" s="1395"/>
      <c r="AH774" s="1627"/>
      <c r="AI774" s="1628"/>
      <c r="AJ774" s="1628"/>
      <c r="AK774" s="1628"/>
      <c r="AL774" s="162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6"/>
      <c r="K775" s="1387"/>
      <c r="L775" s="1387"/>
      <c r="M775" s="1387"/>
      <c r="N775" s="1388"/>
      <c r="O775" s="1626"/>
      <c r="P775" s="1626"/>
      <c r="Q775" s="1626"/>
      <c r="R775" s="1626"/>
      <c r="S775" s="1626"/>
      <c r="T775" s="1570"/>
      <c r="U775" s="1571"/>
      <c r="V775" s="1571"/>
      <c r="W775" s="1572"/>
      <c r="X775" s="1567"/>
      <c r="Y775" s="1568"/>
      <c r="Z775" s="1568"/>
      <c r="AA775" s="1568"/>
      <c r="AB775" s="1569"/>
      <c r="AC775" s="1393">
        <f t="shared" si="51"/>
        <v>0</v>
      </c>
      <c r="AD775" s="1394"/>
      <c r="AE775" s="1394"/>
      <c r="AF775" s="1394"/>
      <c r="AG775" s="1395"/>
      <c r="AH775" s="1627"/>
      <c r="AI775" s="1628"/>
      <c r="AJ775" s="1628"/>
      <c r="AK775" s="1628"/>
      <c r="AL775" s="162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6"/>
      <c r="K776" s="1387"/>
      <c r="L776" s="1387"/>
      <c r="M776" s="1387"/>
      <c r="N776" s="1388"/>
      <c r="O776" s="1626"/>
      <c r="P776" s="1626"/>
      <c r="Q776" s="1626"/>
      <c r="R776" s="1626"/>
      <c r="S776" s="1626"/>
      <c r="T776" s="1570"/>
      <c r="U776" s="1571"/>
      <c r="V776" s="1571"/>
      <c r="W776" s="1572"/>
      <c r="X776" s="1567"/>
      <c r="Y776" s="1568"/>
      <c r="Z776" s="1568"/>
      <c r="AA776" s="1568"/>
      <c r="AB776" s="1569"/>
      <c r="AC776" s="1393">
        <f t="shared" si="51"/>
        <v>0</v>
      </c>
      <c r="AD776" s="1394"/>
      <c r="AE776" s="1394"/>
      <c r="AF776" s="1394"/>
      <c r="AG776" s="1395"/>
      <c r="AH776" s="1627"/>
      <c r="AI776" s="1628"/>
      <c r="AJ776" s="1628"/>
      <c r="AK776" s="1628"/>
      <c r="AL776" s="162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6"/>
      <c r="K777" s="1387"/>
      <c r="L777" s="1387"/>
      <c r="M777" s="1387"/>
      <c r="N777" s="1388"/>
      <c r="O777" s="1626"/>
      <c r="P777" s="1626"/>
      <c r="Q777" s="1626"/>
      <c r="R777" s="1626"/>
      <c r="S777" s="1626"/>
      <c r="T777" s="1570"/>
      <c r="U777" s="1571"/>
      <c r="V777" s="1571"/>
      <c r="W777" s="1572"/>
      <c r="X777" s="1567"/>
      <c r="Y777" s="1568"/>
      <c r="Z777" s="1568"/>
      <c r="AA777" s="1568"/>
      <c r="AB777" s="1569"/>
      <c r="AC777" s="1393">
        <f t="shared" si="51"/>
        <v>0</v>
      </c>
      <c r="AD777" s="1394"/>
      <c r="AE777" s="1394"/>
      <c r="AF777" s="1394"/>
      <c r="AG777" s="1395"/>
      <c r="AH777" s="1627"/>
      <c r="AI777" s="1628"/>
      <c r="AJ777" s="1628"/>
      <c r="AK777" s="1628"/>
      <c r="AL777" s="162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6"/>
      <c r="K778" s="1387"/>
      <c r="L778" s="1387"/>
      <c r="M778" s="1387"/>
      <c r="N778" s="1388"/>
      <c r="O778" s="1626"/>
      <c r="P778" s="1626"/>
      <c r="Q778" s="1626"/>
      <c r="R778" s="1626"/>
      <c r="S778" s="1626"/>
      <c r="T778" s="1570"/>
      <c r="U778" s="1571"/>
      <c r="V778" s="1571"/>
      <c r="W778" s="1572"/>
      <c r="X778" s="1567"/>
      <c r="Y778" s="1568"/>
      <c r="Z778" s="1568"/>
      <c r="AA778" s="1568"/>
      <c r="AB778" s="1569"/>
      <c r="AC778" s="1393">
        <f t="shared" si="51"/>
        <v>0</v>
      </c>
      <c r="AD778" s="1394"/>
      <c r="AE778" s="1394"/>
      <c r="AF778" s="1394"/>
      <c r="AG778" s="1395"/>
      <c r="AH778" s="1627"/>
      <c r="AI778" s="1628"/>
      <c r="AJ778" s="1628"/>
      <c r="AK778" s="1628"/>
      <c r="AL778" s="162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6"/>
      <c r="K779" s="1387"/>
      <c r="L779" s="1387"/>
      <c r="M779" s="1387"/>
      <c r="N779" s="1388"/>
      <c r="O779" s="1626"/>
      <c r="P779" s="1626"/>
      <c r="Q779" s="1626"/>
      <c r="R779" s="1626"/>
      <c r="S779" s="1626"/>
      <c r="T779" s="1570"/>
      <c r="U779" s="1571"/>
      <c r="V779" s="1571"/>
      <c r="W779" s="1572"/>
      <c r="X779" s="1567"/>
      <c r="Y779" s="1568"/>
      <c r="Z779" s="1568"/>
      <c r="AA779" s="1568"/>
      <c r="AB779" s="1569"/>
      <c r="AC779" s="1393">
        <f t="shared" si="51"/>
        <v>0</v>
      </c>
      <c r="AD779" s="1394"/>
      <c r="AE779" s="1394"/>
      <c r="AF779" s="1394"/>
      <c r="AG779" s="1395"/>
      <c r="AH779" s="1627"/>
      <c r="AI779" s="1628"/>
      <c r="AJ779" s="1628"/>
      <c r="AK779" s="1628"/>
      <c r="AL779" s="162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6"/>
      <c r="K780" s="1387"/>
      <c r="L780" s="1387"/>
      <c r="M780" s="1387"/>
      <c r="N780" s="1388"/>
      <c r="O780" s="1626"/>
      <c r="P780" s="1626"/>
      <c r="Q780" s="1626"/>
      <c r="R780" s="1626"/>
      <c r="S780" s="1626"/>
      <c r="T780" s="1570"/>
      <c r="U780" s="1571"/>
      <c r="V780" s="1571"/>
      <c r="W780" s="1572"/>
      <c r="X780" s="1567"/>
      <c r="Y780" s="1568"/>
      <c r="Z780" s="1568"/>
      <c r="AA780" s="1568"/>
      <c r="AB780" s="1569"/>
      <c r="AC780" s="1393">
        <f t="shared" si="51"/>
        <v>0</v>
      </c>
      <c r="AD780" s="1394"/>
      <c r="AE780" s="1394"/>
      <c r="AF780" s="1394"/>
      <c r="AG780" s="1395"/>
      <c r="AH780" s="1627"/>
      <c r="AI780" s="1628"/>
      <c r="AJ780" s="1628"/>
      <c r="AK780" s="1628"/>
      <c r="AL780" s="162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6"/>
      <c r="K781" s="1387"/>
      <c r="L781" s="1387"/>
      <c r="M781" s="1387"/>
      <c r="N781" s="1388"/>
      <c r="O781" s="1626"/>
      <c r="P781" s="1626"/>
      <c r="Q781" s="1626"/>
      <c r="R781" s="1626"/>
      <c r="S781" s="1626"/>
      <c r="T781" s="1570"/>
      <c r="U781" s="1571"/>
      <c r="V781" s="1571"/>
      <c r="W781" s="1572"/>
      <c r="X781" s="1567"/>
      <c r="Y781" s="1568"/>
      <c r="Z781" s="1568"/>
      <c r="AA781" s="1568"/>
      <c r="AB781" s="1569"/>
      <c r="AC781" s="1393">
        <f t="shared" si="51"/>
        <v>0</v>
      </c>
      <c r="AD781" s="1394"/>
      <c r="AE781" s="1394"/>
      <c r="AF781" s="1394"/>
      <c r="AG781" s="1395"/>
      <c r="AH781" s="1627"/>
      <c r="AI781" s="1628"/>
      <c r="AJ781" s="1628"/>
      <c r="AK781" s="1628"/>
      <c r="AL781" s="162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80" t="s">
        <v>126</v>
      </c>
      <c r="K782" s="1581"/>
      <c r="L782" s="1581"/>
      <c r="M782" s="1581"/>
      <c r="N782" s="1582"/>
      <c r="O782" s="1410">
        <f>SUM(O772:S781)</f>
        <v>0</v>
      </c>
      <c r="P782" s="1410"/>
      <c r="Q782" s="1410"/>
      <c r="R782" s="1410"/>
      <c r="S782" s="1410"/>
      <c r="X782" s="939" t="s">
        <v>125</v>
      </c>
      <c r="Y782" s="11"/>
      <c r="Z782" s="11"/>
      <c r="AA782" s="11"/>
      <c r="AB782" s="946"/>
      <c r="AC782" s="1393">
        <f>SUM(AC772:AG781)</f>
        <v>0</v>
      </c>
      <c r="AD782" s="1394"/>
      <c r="AE782" s="1394"/>
      <c r="AF782" s="1394"/>
      <c r="AG782" s="139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5">
        <f>O739+AC762+AC782</f>
        <v>100411.24</v>
      </c>
      <c r="Z784" s="1675"/>
      <c r="AA784" s="1675"/>
      <c r="AB784" s="1675"/>
      <c r="AC784" s="16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5">
        <f>(O739+AC762+AC782)*12</f>
        <v>1204934.8800000001</v>
      </c>
      <c r="Z785" s="1675"/>
      <c r="AA785" s="1675"/>
      <c r="AB785" s="1675"/>
      <c r="AC785" s="1675"/>
      <c r="AZ785" s="3"/>
      <c r="BA785" s="14" t="s">
        <v>641</v>
      </c>
      <c r="BB785" s="14"/>
      <c r="BC785" s="14"/>
      <c r="BD785" s="14"/>
      <c r="BE785" s="14"/>
      <c r="BF785" s="14"/>
      <c r="BG785" s="14"/>
      <c r="BH785" s="14"/>
      <c r="BI785" s="14"/>
      <c r="BJ785" s="14"/>
      <c r="BK785" s="14"/>
      <c r="BL785" s="14"/>
      <c r="BM785" s="14"/>
      <c r="BN785" s="1672" t="s">
        <v>479</v>
      </c>
      <c r="BO785" s="1673"/>
      <c r="BP785" s="3"/>
      <c r="BQ785" s="3"/>
      <c r="BR785" s="3"/>
      <c r="BS785" s="14" t="s">
        <v>643</v>
      </c>
      <c r="BT785" s="14"/>
      <c r="BU785" s="14"/>
      <c r="BV785" s="14"/>
      <c r="BW785" s="14"/>
      <c r="BX785" s="14"/>
      <c r="BY785" s="14"/>
      <c r="BZ785" s="14"/>
      <c r="CA785" s="14"/>
      <c r="CB785" s="1669" t="str">
        <f>T189</f>
        <v>Alameda</v>
      </c>
      <c r="CC785" s="1670"/>
      <c r="CD785" s="1670"/>
      <c r="CE785" s="1670"/>
      <c r="CF785" s="1670"/>
      <c r="CG785" s="1670"/>
      <c r="CH785" s="1671"/>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7">
        <v>61</v>
      </c>
      <c r="AA790" s="1588"/>
      <c r="AB790" s="1588"/>
      <c r="AC790" s="1588"/>
      <c r="AD790" s="1588"/>
      <c r="AE790" s="1589"/>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21">
        <v>20</v>
      </c>
      <c r="AA791" s="1588"/>
      <c r="AB791" s="1588"/>
      <c r="AC791" s="1588"/>
      <c r="AD791" s="1588"/>
      <c r="AE791" s="1589"/>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7">
        <v>48945</v>
      </c>
      <c r="AA792" s="1678"/>
      <c r="AB792" s="1678"/>
      <c r="AC792" s="1678"/>
      <c r="AD792" s="1678"/>
      <c r="AE792" s="167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90">
        <f>'Subsidy Contract Calculation'!J30</f>
        <v>1855968</v>
      </c>
      <c r="AA793" s="1591"/>
      <c r="AB793" s="1591"/>
      <c r="AC793" s="1591"/>
      <c r="AD793" s="1591"/>
      <c r="AE793" s="159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470</v>
      </c>
      <c r="BW794" s="71" t="s">
        <v>642</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3">
        <v>4360</v>
      </c>
      <c r="AA797" s="1424"/>
      <c r="AB797" s="1424"/>
      <c r="AC797" s="1424"/>
      <c r="AD797" s="1424"/>
      <c r="AE797" s="142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3"/>
      <c r="AA798" s="1424"/>
      <c r="AB798" s="1424"/>
      <c r="AC798" s="1424"/>
      <c r="AD798" s="1424"/>
      <c r="AE798" s="142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3"/>
      <c r="AA799" s="1424"/>
      <c r="AB799" s="1424"/>
      <c r="AC799" s="1424"/>
      <c r="AD799" s="1424"/>
      <c r="AE799" s="142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7" t="s">
        <v>2648</v>
      </c>
      <c r="Q800" s="1538"/>
      <c r="R800" s="1538"/>
      <c r="S800" s="1538"/>
      <c r="T800" s="1538"/>
      <c r="U800" s="1538"/>
      <c r="V800" s="1538"/>
      <c r="W800" s="1538"/>
      <c r="X800" s="1538"/>
      <c r="Y800" s="1539"/>
      <c r="Z800" s="1423">
        <f>12560+16167</f>
        <v>28727</v>
      </c>
      <c r="AA800" s="1424"/>
      <c r="AB800" s="1424"/>
      <c r="AC800" s="1424"/>
      <c r="AD800" s="1424"/>
      <c r="AE800" s="142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90">
        <f>SUM(Z797:AE800)</f>
        <v>33087</v>
      </c>
      <c r="AA801" s="1591"/>
      <c r="AB801" s="1591"/>
      <c r="AC801" s="1591"/>
      <c r="AD801" s="1591"/>
      <c r="AE801" s="159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90">
        <f>Z801+Y785+Z793</f>
        <v>3093989.88</v>
      </c>
      <c r="AA802" s="1591"/>
      <c r="AB802" s="1591"/>
      <c r="AC802" s="1591"/>
      <c r="AD802" s="1591"/>
      <c r="AE802" s="159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3" t="s">
        <v>127</v>
      </c>
      <c r="N807" s="1523"/>
      <c r="O807" s="1523"/>
      <c r="P807" s="1744"/>
      <c r="Q807" s="1586" t="s">
        <v>292</v>
      </c>
      <c r="R807" s="1586"/>
      <c r="S807" s="1586"/>
      <c r="T807" s="1586"/>
      <c r="U807" s="1586" t="s">
        <v>293</v>
      </c>
      <c r="V807" s="1586"/>
      <c r="W807" s="1586"/>
      <c r="X807" s="1586"/>
      <c r="Y807" s="1586" t="s">
        <v>294</v>
      </c>
      <c r="Z807" s="1586"/>
      <c r="AA807" s="1586"/>
      <c r="AB807" s="1586"/>
      <c r="AC807" s="1586" t="s">
        <v>363</v>
      </c>
      <c r="AD807" s="1586"/>
      <c r="AE807" s="1586"/>
      <c r="AF807" s="1586"/>
      <c r="AG807" s="1719" t="s">
        <v>337</v>
      </c>
      <c r="AH807" s="1719"/>
      <c r="AI807" s="1719"/>
      <c r="AJ807" s="1719"/>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7"/>
      <c r="N808" s="1527"/>
      <c r="O808" s="1527"/>
      <c r="P808" s="1709"/>
      <c r="Q808" s="1586"/>
      <c r="R808" s="1586"/>
      <c r="S808" s="1586"/>
      <c r="T808" s="1586"/>
      <c r="U808" s="1586"/>
      <c r="V808" s="1586"/>
      <c r="W808" s="1586"/>
      <c r="X808" s="1586"/>
      <c r="Y808" s="1586"/>
      <c r="Z808" s="1586"/>
      <c r="AA808" s="1586"/>
      <c r="AB808" s="1586"/>
      <c r="AC808" s="1586"/>
      <c r="AD808" s="1586"/>
      <c r="AE808" s="1586"/>
      <c r="AF808" s="1586"/>
      <c r="AG808" s="1719"/>
      <c r="AH808" s="1719"/>
      <c r="AI808" s="1719"/>
      <c r="AJ808" s="1719"/>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82" t="s">
        <v>40</v>
      </c>
      <c r="D809" s="1353"/>
      <c r="E809" s="1353"/>
      <c r="F809" s="1353"/>
      <c r="G809" s="1353"/>
      <c r="H809" s="1353"/>
      <c r="I809" s="48"/>
      <c r="J809" s="48"/>
      <c r="K809" s="48"/>
      <c r="L809" s="49"/>
      <c r="M809" s="1576"/>
      <c r="N809" s="1576"/>
      <c r="O809" s="1576"/>
      <c r="P809" s="1576"/>
      <c r="Q809" s="1576"/>
      <c r="R809" s="1576"/>
      <c r="S809" s="1576"/>
      <c r="T809" s="1576"/>
      <c r="U809" s="1576"/>
      <c r="V809" s="1576"/>
      <c r="W809" s="1576"/>
      <c r="X809" s="1576"/>
      <c r="Y809" s="1576"/>
      <c r="Z809" s="1576"/>
      <c r="AA809" s="1576"/>
      <c r="AB809" s="1576"/>
      <c r="AC809" s="1367"/>
      <c r="AD809" s="1368"/>
      <c r="AE809" s="1368"/>
      <c r="AF809" s="1369"/>
      <c r="AG809" s="1367"/>
      <c r="AH809" s="1368"/>
      <c r="AI809" s="1368"/>
      <c r="AJ809" s="1369"/>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42" t="s">
        <v>41</v>
      </c>
      <c r="D810" s="1643"/>
      <c r="E810" s="1643"/>
      <c r="F810" s="1643"/>
      <c r="G810" s="1643"/>
      <c r="H810" s="1643"/>
      <c r="I810" s="5"/>
      <c r="J810" s="5"/>
      <c r="K810" s="5"/>
      <c r="L810" s="46"/>
      <c r="M810" s="1576"/>
      <c r="N810" s="1576"/>
      <c r="O810" s="1576"/>
      <c r="P810" s="1576"/>
      <c r="Q810" s="1576"/>
      <c r="R810" s="1576"/>
      <c r="S810" s="1576"/>
      <c r="T810" s="1576"/>
      <c r="U810" s="1576"/>
      <c r="V810" s="1576"/>
      <c r="W810" s="1576"/>
      <c r="X810" s="1576"/>
      <c r="Y810" s="1576"/>
      <c r="Z810" s="1576"/>
      <c r="AA810" s="1576"/>
      <c r="AB810" s="1576"/>
      <c r="AC810" s="1367"/>
      <c r="AD810" s="1368"/>
      <c r="AE810" s="1368"/>
      <c r="AF810" s="1369"/>
      <c r="AG810" s="1367"/>
      <c r="AH810" s="1368"/>
      <c r="AI810" s="1368"/>
      <c r="AJ810" s="1369"/>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42" t="s">
        <v>42</v>
      </c>
      <c r="D811" s="1643"/>
      <c r="E811" s="1643"/>
      <c r="F811" s="1643"/>
      <c r="G811" s="1643"/>
      <c r="H811" s="1643"/>
      <c r="I811" s="60"/>
      <c r="J811" s="60"/>
      <c r="K811" s="60"/>
      <c r="L811" s="61"/>
      <c r="M811" s="1576"/>
      <c r="N811" s="1576"/>
      <c r="O811" s="1576"/>
      <c r="P811" s="1576"/>
      <c r="Q811" s="1576"/>
      <c r="R811" s="1576"/>
      <c r="S811" s="1576"/>
      <c r="T811" s="1576"/>
      <c r="U811" s="1576"/>
      <c r="V811" s="1576"/>
      <c r="W811" s="1576"/>
      <c r="X811" s="1576"/>
      <c r="Y811" s="1576"/>
      <c r="Z811" s="1576"/>
      <c r="AA811" s="1576"/>
      <c r="AB811" s="1576"/>
      <c r="AC811" s="1367"/>
      <c r="AD811" s="1368"/>
      <c r="AE811" s="1368"/>
      <c r="AF811" s="1369"/>
      <c r="AG811" s="1367"/>
      <c r="AH811" s="1368"/>
      <c r="AI811" s="1368"/>
      <c r="AJ811" s="1369"/>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42" t="s">
        <v>786</v>
      </c>
      <c r="D812" s="1643"/>
      <c r="E812" s="1643"/>
      <c r="F812" s="1643"/>
      <c r="G812" s="1643"/>
      <c r="H812" s="1643"/>
      <c r="I812" s="60"/>
      <c r="J812" s="60"/>
      <c r="K812" s="60"/>
      <c r="L812" s="61"/>
      <c r="M812" s="1576"/>
      <c r="N812" s="1576"/>
      <c r="O812" s="1576"/>
      <c r="P812" s="1576"/>
      <c r="Q812" s="1576"/>
      <c r="R812" s="1576"/>
      <c r="S812" s="1576"/>
      <c r="T812" s="1576"/>
      <c r="U812" s="1576"/>
      <c r="V812" s="1576"/>
      <c r="W812" s="1576"/>
      <c r="X812" s="1576"/>
      <c r="Y812" s="1576"/>
      <c r="Z812" s="1576"/>
      <c r="AA812" s="1576"/>
      <c r="AB812" s="1576"/>
      <c r="AC812" s="1367"/>
      <c r="AD812" s="1368"/>
      <c r="AE812" s="1368"/>
      <c r="AF812" s="1369"/>
      <c r="AG812" s="1367"/>
      <c r="AH812" s="1368"/>
      <c r="AI812" s="1368"/>
      <c r="AJ812" s="1369"/>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42" t="s">
        <v>469</v>
      </c>
      <c r="D813" s="1643"/>
      <c r="E813" s="1643"/>
      <c r="F813" s="1643"/>
      <c r="G813" s="1643"/>
      <c r="H813" s="1643"/>
      <c r="I813" s="60"/>
      <c r="J813" s="60"/>
      <c r="K813" s="60"/>
      <c r="L813" s="61"/>
      <c r="M813" s="1576"/>
      <c r="N813" s="1576"/>
      <c r="O813" s="1576"/>
      <c r="P813" s="1576"/>
      <c r="Q813" s="1576"/>
      <c r="R813" s="1576"/>
      <c r="S813" s="1576"/>
      <c r="T813" s="1576"/>
      <c r="U813" s="1576"/>
      <c r="V813" s="1576"/>
      <c r="W813" s="1576"/>
      <c r="X813" s="1576"/>
      <c r="Y813" s="1576"/>
      <c r="Z813" s="1576"/>
      <c r="AA813" s="1576"/>
      <c r="AB813" s="1576"/>
      <c r="AC813" s="1367"/>
      <c r="AD813" s="1368"/>
      <c r="AE813" s="1368"/>
      <c r="AF813" s="1369"/>
      <c r="AG813" s="1367"/>
      <c r="AH813" s="1368"/>
      <c r="AI813" s="1368"/>
      <c r="AJ813" s="1369"/>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20" t="s">
        <v>807</v>
      </c>
      <c r="D814" s="1643"/>
      <c r="E814" s="1643"/>
      <c r="F814" s="1643"/>
      <c r="G814" s="1643"/>
      <c r="H814" s="1643"/>
      <c r="I814" s="60"/>
      <c r="J814" s="60"/>
      <c r="K814" s="60"/>
      <c r="L814" s="61"/>
      <c r="M814" s="1576"/>
      <c r="N814" s="1576"/>
      <c r="O814" s="1576"/>
      <c r="P814" s="1576"/>
      <c r="Q814" s="1576"/>
      <c r="R814" s="1576"/>
      <c r="S814" s="1576"/>
      <c r="T814" s="1576"/>
      <c r="U814" s="1576"/>
      <c r="V814" s="1576"/>
      <c r="W814" s="1576"/>
      <c r="X814" s="1576"/>
      <c r="Y814" s="1576"/>
      <c r="Z814" s="1576"/>
      <c r="AA814" s="1576"/>
      <c r="AB814" s="1576"/>
      <c r="AC814" s="1367"/>
      <c r="AD814" s="1368"/>
      <c r="AE814" s="1368"/>
      <c r="AF814" s="1369"/>
      <c r="AG814" s="1367"/>
      <c r="AH814" s="1368"/>
      <c r="AI814" s="1368"/>
      <c r="AJ814" s="1369"/>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7" t="s">
        <v>1763</v>
      </c>
      <c r="G815" s="1538"/>
      <c r="H815" s="1538"/>
      <c r="I815" s="1538"/>
      <c r="J815" s="1538"/>
      <c r="K815" s="1538"/>
      <c r="L815" s="1538"/>
      <c r="M815" s="1576"/>
      <c r="N815" s="1576"/>
      <c r="O815" s="1576"/>
      <c r="P815" s="1576"/>
      <c r="Q815" s="1576">
        <v>51</v>
      </c>
      <c r="R815" s="1576"/>
      <c r="S815" s="1576"/>
      <c r="T815" s="1576"/>
      <c r="U815" s="1576">
        <v>51.68</v>
      </c>
      <c r="V815" s="1576"/>
      <c r="W815" s="1576"/>
      <c r="X815" s="1576"/>
      <c r="Y815" s="1576">
        <v>88</v>
      </c>
      <c r="Z815" s="1576"/>
      <c r="AA815" s="1576"/>
      <c r="AB815" s="1576"/>
      <c r="AC815" s="1367"/>
      <c r="AD815" s="1368"/>
      <c r="AE815" s="1368"/>
      <c r="AF815" s="1369"/>
      <c r="AG815" s="1367"/>
      <c r="AH815" s="1368"/>
      <c r="AI815" s="1368"/>
      <c r="AJ815" s="1369"/>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80" t="s">
        <v>125</v>
      </c>
      <c r="D816" s="1581"/>
      <c r="E816" s="1581"/>
      <c r="F816" s="1581"/>
      <c r="G816" s="1581"/>
      <c r="H816" s="1581"/>
      <c r="I816" s="1581"/>
      <c r="J816" s="1581"/>
      <c r="K816" s="1581"/>
      <c r="L816" s="1582"/>
      <c r="M816" s="1710">
        <f>SUM(M809:P815)</f>
        <v>0</v>
      </c>
      <c r="N816" s="1710"/>
      <c r="O816" s="1710"/>
      <c r="P816" s="1710"/>
      <c r="Q816" s="1710">
        <f>SUM(Q809:T815)</f>
        <v>51</v>
      </c>
      <c r="R816" s="1710"/>
      <c r="S816" s="1710"/>
      <c r="T816" s="1710"/>
      <c r="U816" s="1710">
        <f>SUM(U809:X815)</f>
        <v>51.68</v>
      </c>
      <c r="V816" s="1710"/>
      <c r="W816" s="1710"/>
      <c r="X816" s="1710"/>
      <c r="Y816" s="1710">
        <f>SUM(Y809:AB815)</f>
        <v>88</v>
      </c>
      <c r="Z816" s="1710"/>
      <c r="AA816" s="1710"/>
      <c r="AB816" s="1710"/>
      <c r="AC816" s="1710">
        <f>SUM(AC809:AF815)</f>
        <v>0</v>
      </c>
      <c r="AD816" s="1710"/>
      <c r="AE816" s="1710"/>
      <c r="AF816" s="1710"/>
      <c r="AG816" s="1710">
        <f>SUM(AG809:AJ815)</f>
        <v>0</v>
      </c>
      <c r="AH816" s="1710"/>
      <c r="AI816" s="1710"/>
      <c r="AJ816" s="1710"/>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94" t="s">
        <v>2647</v>
      </c>
      <c r="D821" s="1695"/>
      <c r="E821" s="1695"/>
      <c r="F821" s="1695"/>
      <c r="G821" s="1695"/>
      <c r="H821" s="1695"/>
      <c r="I821" s="1695"/>
      <c r="J821" s="1695"/>
      <c r="K821" s="1695"/>
      <c r="L821" s="1695"/>
      <c r="M821" s="1695"/>
      <c r="N821" s="1695"/>
      <c r="O821" s="1695"/>
      <c r="P821" s="1695"/>
      <c r="Q821" s="1695"/>
      <c r="R821" s="1695"/>
      <c r="S821" s="1695"/>
      <c r="T821" s="1695"/>
      <c r="U821" s="1695"/>
      <c r="V821" s="1695"/>
      <c r="W821" s="1695"/>
      <c r="X821" s="1695"/>
      <c r="Y821" s="1695"/>
      <c r="Z821" s="1695"/>
      <c r="AA821" s="1695"/>
      <c r="AB821" s="1695"/>
      <c r="AC821" s="1695"/>
      <c r="AD821" s="1695"/>
      <c r="AE821" s="1695"/>
      <c r="AF821" s="1695"/>
      <c r="AG821" s="1695"/>
      <c r="AH821" s="1695"/>
      <c r="AI821" s="1695"/>
      <c r="AJ821" s="169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6">
        <v>1720</v>
      </c>
      <c r="X826" s="1426"/>
      <c r="Y826" s="1426"/>
      <c r="Z826" s="1426"/>
      <c r="AA826" s="1426"/>
      <c r="AB826" s="1426"/>
      <c r="AC826" s="1426"/>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6">
        <v>18455</v>
      </c>
      <c r="X827" s="1426"/>
      <c r="Y827" s="1426"/>
      <c r="Z827" s="1426"/>
      <c r="AA827" s="1426"/>
      <c r="AB827" s="1426"/>
      <c r="AC827" s="1426"/>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6">
        <v>20640</v>
      </c>
      <c r="X828" s="1426"/>
      <c r="Y828" s="1426"/>
      <c r="Z828" s="1426"/>
      <c r="AA828" s="1426"/>
      <c r="AB828" s="1426"/>
      <c r="AC828" s="1426"/>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6">
        <v>16700</v>
      </c>
      <c r="X829" s="1426"/>
      <c r="Y829" s="1426"/>
      <c r="Z829" s="1426"/>
      <c r="AA829" s="1426"/>
      <c r="AB829" s="1426"/>
      <c r="AC829" s="1426"/>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7" t="s">
        <v>2649</v>
      </c>
      <c r="N830" s="1538"/>
      <c r="O830" s="1538"/>
      <c r="P830" s="1538"/>
      <c r="Q830" s="1538"/>
      <c r="R830" s="1538"/>
      <c r="S830" s="1538"/>
      <c r="T830" s="1538"/>
      <c r="U830" s="1538"/>
      <c r="V830" s="1539"/>
      <c r="W830" s="1426">
        <v>52689.17</v>
      </c>
      <c r="X830" s="1426"/>
      <c r="Y830" s="1426"/>
      <c r="Z830" s="1426"/>
      <c r="AA830" s="1426"/>
      <c r="AB830" s="1426"/>
      <c r="AC830" s="1426"/>
      <c r="AD830"/>
      <c r="AE830"/>
      <c r="AF830"/>
      <c r="AG830"/>
      <c r="AH830"/>
      <c r="AI830"/>
      <c r="AJ830"/>
      <c r="AK830"/>
      <c r="AL830"/>
      <c r="AM830"/>
      <c r="AN830"/>
      <c r="AO830"/>
      <c r="AP830"/>
      <c r="AQ830"/>
      <c r="AR830"/>
      <c r="AS830"/>
      <c r="AT830"/>
      <c r="AU830"/>
      <c r="AV830"/>
      <c r="AW830"/>
      <c r="AX830"/>
      <c r="AY830"/>
      <c r="BI830" s="1640">
        <f>ROUNDDOWN(BC918*2,2)</f>
        <v>0</v>
      </c>
      <c r="BJ830" s="1640"/>
      <c r="BK830" s="1640"/>
      <c r="BL830" s="1640"/>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90">
        <f>SUM(W826:AC830)</f>
        <v>110204.17</v>
      </c>
      <c r="X831" s="1591"/>
      <c r="Y831" s="1591"/>
      <c r="Z831" s="1591"/>
      <c r="AA831" s="1591"/>
      <c r="AB831" s="1591"/>
      <c r="AC831" s="1592"/>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80" t="s">
        <v>347</v>
      </c>
      <c r="K833" s="1581"/>
      <c r="L833" s="1581"/>
      <c r="M833" s="1581"/>
      <c r="N833" s="1581"/>
      <c r="O833" s="1581"/>
      <c r="P833" s="1581"/>
      <c r="Q833" s="1581"/>
      <c r="R833" s="1581"/>
      <c r="S833" s="1581"/>
      <c r="T833" s="1581"/>
      <c r="U833" s="1581"/>
      <c r="V833" s="1582"/>
      <c r="W833" s="1423">
        <v>108618.30000000002</v>
      </c>
      <c r="X833" s="1424"/>
      <c r="Y833" s="1424"/>
      <c r="Z833" s="1424"/>
      <c r="AA833" s="1424"/>
      <c r="AB833" s="1424"/>
      <c r="AC833" s="1425"/>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703">
        <v>0</v>
      </c>
      <c r="X835" s="1703"/>
      <c r="Y835" s="1703"/>
      <c r="Z835" s="1703"/>
      <c r="AA835" s="1703"/>
      <c r="AB835" s="1703"/>
      <c r="AC835" s="1703"/>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703">
        <v>2277.33</v>
      </c>
      <c r="X836" s="1703"/>
      <c r="Y836" s="1703"/>
      <c r="Z836" s="1703"/>
      <c r="AA836" s="1703"/>
      <c r="AB836" s="1703"/>
      <c r="AC836" s="1703"/>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703">
        <v>5391.02</v>
      </c>
      <c r="X837" s="1703"/>
      <c r="Y837" s="1703"/>
      <c r="Z837" s="1703"/>
      <c r="AA837" s="1703"/>
      <c r="AB837" s="1703"/>
      <c r="AC837" s="1703"/>
      <c r="AD837"/>
      <c r="AE837"/>
      <c r="AF837"/>
      <c r="AG837"/>
      <c r="AH837"/>
      <c r="AI837"/>
      <c r="AJ837"/>
      <c r="AK837"/>
      <c r="AL837"/>
      <c r="AM837"/>
      <c r="AN837"/>
      <c r="AO837"/>
      <c r="AP837"/>
      <c r="AQ837"/>
      <c r="AR837"/>
      <c r="AS837"/>
      <c r="AT837"/>
      <c r="AU837"/>
      <c r="AV837"/>
      <c r="AW837"/>
      <c r="AX837"/>
      <c r="AY837"/>
      <c r="AZ837" s="30"/>
      <c r="BA837" s="30"/>
      <c r="BG837" s="1650"/>
      <c r="BH837" s="1650"/>
      <c r="BI837" s="1650"/>
      <c r="BJ837" s="1650"/>
      <c r="BK837" s="1650"/>
      <c r="BL837" s="1650"/>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703">
        <v>82747.11</v>
      </c>
      <c r="X838" s="1703"/>
      <c r="Y838" s="1703"/>
      <c r="Z838" s="1703"/>
      <c r="AA838" s="1703"/>
      <c r="AB838" s="1703"/>
      <c r="AC838" s="1703"/>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8">
        <f>SUM(W835:AC838)</f>
        <v>90415.46</v>
      </c>
      <c r="X839" s="1718"/>
      <c r="Y839" s="1718"/>
      <c r="Z839" s="1718"/>
      <c r="AA839" s="1718"/>
      <c r="AB839" s="1718"/>
      <c r="AC839" s="171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4">
        <f>SUM(AZ807:AZ835)</f>
        <v>0</v>
      </c>
      <c r="BA840" s="1714"/>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47">
        <v>122392.52</v>
      </c>
      <c r="X841" s="1648"/>
      <c r="Y841" s="1648"/>
      <c r="Z841" s="1648"/>
      <c r="AA841" s="1648"/>
      <c r="AB841" s="1648"/>
      <c r="AC841" s="1649"/>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701"/>
      <c r="U842" s="1663"/>
      <c r="V842" s="1702"/>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47">
        <v>3100</v>
      </c>
      <c r="X843" s="1648"/>
      <c r="Y843" s="1648"/>
      <c r="Z843" s="1648"/>
      <c r="AA843" s="1648"/>
      <c r="AB843" s="1648"/>
      <c r="AC843" s="1649"/>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701"/>
      <c r="U844" s="1663"/>
      <c r="V844" s="1702"/>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7" t="s">
        <v>2654</v>
      </c>
      <c r="N845" s="1538"/>
      <c r="O845" s="1538"/>
      <c r="P845" s="1538"/>
      <c r="Q845" s="1538"/>
      <c r="R845" s="1538"/>
      <c r="S845" s="1538"/>
      <c r="T845" s="1538"/>
      <c r="U845" s="1538"/>
      <c r="V845" s="1539"/>
      <c r="W845" s="1647">
        <v>40912.653780000001</v>
      </c>
      <c r="X845" s="1648"/>
      <c r="Y845" s="1648"/>
      <c r="Z845" s="1648"/>
      <c r="AA845" s="1648"/>
      <c r="AB845" s="1648"/>
      <c r="AC845" s="1649"/>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5">
        <f>SUM(W841:AC845)</f>
        <v>166405.17378000001</v>
      </c>
      <c r="X846" s="1716"/>
      <c r="Y846" s="1716"/>
      <c r="Z846" s="1716"/>
      <c r="AA846" s="1716"/>
      <c r="AB846" s="1716"/>
      <c r="AC846" s="171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7">
        <v>79298.399999999994</v>
      </c>
      <c r="X847" s="1648"/>
      <c r="Y847" s="1648"/>
      <c r="Z847" s="1648"/>
      <c r="AA847" s="1648"/>
      <c r="AB847" s="1648"/>
      <c r="AC847" s="1649"/>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426">
        <v>0</v>
      </c>
      <c r="X849" s="1426"/>
      <c r="Y849" s="1426"/>
      <c r="Z849" s="1426"/>
      <c r="AA849" s="1426"/>
      <c r="AB849" s="1426"/>
      <c r="AC849" s="14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426">
        <v>0</v>
      </c>
      <c r="X850" s="1426"/>
      <c r="Y850" s="1426"/>
      <c r="Z850" s="1426"/>
      <c r="AA850" s="1426"/>
      <c r="AB850" s="1426"/>
      <c r="AC850" s="14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426">
        <v>59150</v>
      </c>
      <c r="X851" s="1426"/>
      <c r="Y851" s="1426"/>
      <c r="Z851" s="1426"/>
      <c r="AA851" s="1426"/>
      <c r="AB851" s="1426"/>
      <c r="AC851" s="14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426">
        <v>0</v>
      </c>
      <c r="X852" s="1426"/>
      <c r="Y852" s="1426"/>
      <c r="Z852" s="1426"/>
      <c r="AA852" s="1426"/>
      <c r="AB852" s="1426"/>
      <c r="AC852" s="1426"/>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426">
        <v>0</v>
      </c>
      <c r="X853" s="1426"/>
      <c r="Y853" s="1426"/>
      <c r="Z853" s="1426"/>
      <c r="AA853" s="1426"/>
      <c r="AB853" s="1426"/>
      <c r="AC853" s="14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426">
        <v>0</v>
      </c>
      <c r="X854" s="1426"/>
      <c r="Y854" s="1426"/>
      <c r="Z854" s="1426"/>
      <c r="AA854" s="1426"/>
      <c r="AB854" s="1426"/>
      <c r="AC854" s="14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7" t="s">
        <v>392</v>
      </c>
      <c r="N855" s="1538"/>
      <c r="O855" s="1538"/>
      <c r="P855" s="1538"/>
      <c r="Q855" s="1538"/>
      <c r="R855" s="1538"/>
      <c r="S855" s="1538"/>
      <c r="T855" s="1538"/>
      <c r="U855" s="1538"/>
      <c r="V855" s="1539"/>
      <c r="W855" s="1426">
        <v>107921.65</v>
      </c>
      <c r="X855" s="1426"/>
      <c r="Y855" s="1426"/>
      <c r="Z855" s="1426"/>
      <c r="AA855" s="1426"/>
      <c r="AB855" s="1426"/>
      <c r="AC855" s="14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5">
        <f>SUM(W849:AC855)</f>
        <v>167071.65</v>
      </c>
      <c r="X856" s="1675"/>
      <c r="Y856" s="1675"/>
      <c r="Z856" s="1675"/>
      <c r="AA856" s="1675"/>
      <c r="AB856" s="1675"/>
      <c r="AC856" s="1675"/>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537" t="s">
        <v>2653</v>
      </c>
      <c r="N858" s="1538"/>
      <c r="O858" s="1538"/>
      <c r="P858" s="1538"/>
      <c r="Q858" s="1538"/>
      <c r="R858" s="1538"/>
      <c r="S858" s="1538"/>
      <c r="T858" s="1538"/>
      <c r="U858" s="1538"/>
      <c r="V858" s="1539"/>
      <c r="W858" s="1423">
        <f>23000*0</f>
        <v>0</v>
      </c>
      <c r="X858" s="1424"/>
      <c r="Y858" s="1424"/>
      <c r="Z858" s="1424"/>
      <c r="AA858" s="1424"/>
      <c r="AB858" s="1424"/>
      <c r="AC858" s="142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537" t="s">
        <v>2239</v>
      </c>
      <c r="N859" s="1538"/>
      <c r="O859" s="1538"/>
      <c r="P859" s="1538"/>
      <c r="Q859" s="1538"/>
      <c r="R859" s="1538"/>
      <c r="S859" s="1538"/>
      <c r="T859" s="1538"/>
      <c r="U859" s="1538"/>
      <c r="V859" s="1539"/>
      <c r="W859" s="1423">
        <v>0</v>
      </c>
      <c r="X859" s="1424"/>
      <c r="Y859" s="1424"/>
      <c r="Z859" s="1424"/>
      <c r="AA859" s="1424"/>
      <c r="AB859" s="1424"/>
      <c r="AC859" s="14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7" t="s">
        <v>155</v>
      </c>
      <c r="N860" s="1538"/>
      <c r="O860" s="1538"/>
      <c r="P860" s="1538"/>
      <c r="Q860" s="1538"/>
      <c r="R860" s="1538"/>
      <c r="S860" s="1538"/>
      <c r="T860" s="1538"/>
      <c r="U860" s="1538"/>
      <c r="V860" s="1539"/>
      <c r="W860" s="1423">
        <f>6994.73*0</f>
        <v>0</v>
      </c>
      <c r="X860" s="1424"/>
      <c r="Y860" s="1424"/>
      <c r="Z860" s="1424"/>
      <c r="AA860" s="1424"/>
      <c r="AB860" s="1424"/>
      <c r="AC860" s="142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7" t="s">
        <v>2239</v>
      </c>
      <c r="N861" s="1538"/>
      <c r="O861" s="1538"/>
      <c r="P861" s="1538"/>
      <c r="Q861" s="1538"/>
      <c r="R861" s="1538"/>
      <c r="S861" s="1538"/>
      <c r="T861" s="1538"/>
      <c r="U861" s="1538"/>
      <c r="V861" s="1539"/>
      <c r="W861" s="1423">
        <v>0</v>
      </c>
      <c r="X861" s="1424"/>
      <c r="Y861" s="1424"/>
      <c r="Z861" s="1424"/>
      <c r="AA861" s="1424"/>
      <c r="AB861" s="1424"/>
      <c r="AC861" s="142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7" t="s">
        <v>2717</v>
      </c>
      <c r="N862" s="1538"/>
      <c r="O862" s="1538"/>
      <c r="P862" s="1538"/>
      <c r="Q862" s="1538"/>
      <c r="R862" s="1538"/>
      <c r="S862" s="1538"/>
      <c r="T862" s="1538"/>
      <c r="U862" s="1538"/>
      <c r="V862" s="1539"/>
      <c r="W862" s="1423">
        <v>25000</v>
      </c>
      <c r="X862" s="1424"/>
      <c r="Y862" s="1424"/>
      <c r="Z862" s="1424"/>
      <c r="AA862" s="1424"/>
      <c r="AB862" s="1424"/>
      <c r="AC862" s="142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90">
        <f>SUM(W858:AC862)</f>
        <v>25000</v>
      </c>
      <c r="X863" s="1591"/>
      <c r="Y863" s="1591"/>
      <c r="Z863" s="1591"/>
      <c r="AA863" s="1591"/>
      <c r="AB863" s="1591"/>
      <c r="AC863" s="159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91">
        <f>W831+W839+W846+W847+W856+W863+W833</f>
        <v>747013.15378000005</v>
      </c>
      <c r="AD867" s="1591"/>
      <c r="AE867" s="1591"/>
      <c r="AF867" s="1591"/>
      <c r="AG867" s="1591"/>
      <c r="AH867" s="159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9">
        <f>O782+O762+G739</f>
        <v>62</v>
      </c>
      <c r="AD868" s="1699"/>
      <c r="AE868" s="1699"/>
      <c r="AF868" s="1699"/>
      <c r="AG868" s="1699"/>
      <c r="AH868" s="1700"/>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7" t="s">
        <v>32</v>
      </c>
      <c r="F869" s="1697"/>
      <c r="G869" s="1697"/>
      <c r="H869" s="1697"/>
      <c r="I869" s="1697"/>
      <c r="J869" s="1697"/>
      <c r="K869" s="1697"/>
      <c r="L869" s="1697"/>
      <c r="M869" s="1697"/>
      <c r="N869" s="1697"/>
      <c r="O869" s="1697"/>
      <c r="P869" s="1697"/>
      <c r="Q869" s="1697"/>
      <c r="R869" s="1697"/>
      <c r="S869" s="1697"/>
      <c r="T869" s="1697"/>
      <c r="U869" s="1697"/>
      <c r="V869" s="1697"/>
      <c r="W869" s="1697"/>
      <c r="X869" s="1697"/>
      <c r="Y869" s="1697"/>
      <c r="Z869" s="1697"/>
      <c r="AA869" s="1697"/>
      <c r="AB869" s="1698"/>
      <c r="AC869" s="1675">
        <f>IF(ISERROR((ROUNDDOWN(AC867/AC868,0))),0,(ROUNDDOWN(AC867/AC868,0)))</f>
        <v>12048</v>
      </c>
      <c r="AD869" s="1675"/>
      <c r="AE869" s="1675"/>
      <c r="AF869" s="1675"/>
      <c r="AG869" s="1675"/>
      <c r="AH869" s="1675"/>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3">
        <f>MAX(ROUNDUP(SUM('15 Year Pro Forma'!E22,'15 Year Pro Forma'!E43)/12*3,0),650334)</f>
        <v>650334</v>
      </c>
      <c r="AD870" s="1724"/>
      <c r="AE870" s="1724"/>
      <c r="AF870" s="1724"/>
      <c r="AG870" s="1724"/>
      <c r="AH870" s="1724"/>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5"/>
      <c r="AD871" s="1426"/>
      <c r="AE871" s="1426"/>
      <c r="AF871" s="1426"/>
      <c r="AG871" s="1426"/>
      <c r="AH871" s="14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4">
        <v>22800</v>
      </c>
      <c r="AD872" s="1424"/>
      <c r="AE872" s="1424"/>
      <c r="AF872" s="1424"/>
      <c r="AG872" s="1424"/>
      <c r="AH872" s="142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4">
        <v>18600</v>
      </c>
      <c r="AD873" s="1424"/>
      <c r="AE873" s="1424"/>
      <c r="AF873" s="1424"/>
      <c r="AG873" s="1424"/>
      <c r="AH873" s="142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7">
        <v>4000</v>
      </c>
      <c r="AD874" s="1368"/>
      <c r="AE874" s="1368"/>
      <c r="AF874" s="1368"/>
      <c r="AG874" s="1368"/>
      <c r="AH874" s="1369"/>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4">
        <v>6994.73</v>
      </c>
      <c r="AD875" s="1424"/>
      <c r="AE875" s="1424"/>
      <c r="AF875" s="1424"/>
      <c r="AG875" s="1424"/>
      <c r="AH875" s="142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4"/>
      <c r="AD876" s="1424"/>
      <c r="AE876" s="1424"/>
      <c r="AF876" s="1424"/>
      <c r="AG876" s="1424"/>
      <c r="AH876" s="142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11" t="s">
        <v>996</v>
      </c>
      <c r="D877" s="1712"/>
      <c r="E877" s="1712"/>
      <c r="F877" s="1712"/>
      <c r="G877" s="1712"/>
      <c r="H877" s="1712"/>
      <c r="I877" s="1712"/>
      <c r="J877" s="1712"/>
      <c r="K877" s="1712"/>
      <c r="L877" s="1712"/>
      <c r="M877" s="1712"/>
      <c r="N877" s="1712"/>
      <c r="O877" s="1712"/>
      <c r="P877" s="1712"/>
      <c r="Q877" s="1712"/>
      <c r="R877" s="1712"/>
      <c r="S877" s="1712"/>
      <c r="T877" s="1712"/>
      <c r="U877" s="1712"/>
      <c r="V877" s="1712"/>
      <c r="W877" s="1712"/>
      <c r="X877" s="1712"/>
      <c r="Y877" s="1712"/>
      <c r="Z877" s="1712"/>
      <c r="AA877" s="1712"/>
      <c r="AB877" s="1713"/>
      <c r="AC877" s="1426"/>
      <c r="AD877" s="1426"/>
      <c r="AE877" s="1426"/>
      <c r="AF877" s="1426"/>
      <c r="AG877" s="1426"/>
      <c r="AH877" s="14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11" t="s">
        <v>996</v>
      </c>
      <c r="D878" s="1712"/>
      <c r="E878" s="1712"/>
      <c r="F878" s="1712"/>
      <c r="G878" s="1712"/>
      <c r="H878" s="1712"/>
      <c r="I878" s="1712"/>
      <c r="J878" s="1712"/>
      <c r="K878" s="1712"/>
      <c r="L878" s="1712"/>
      <c r="M878" s="1712"/>
      <c r="N878" s="1712"/>
      <c r="O878" s="1712"/>
      <c r="P878" s="1712"/>
      <c r="Q878" s="1712"/>
      <c r="R878" s="1712"/>
      <c r="S878" s="1712"/>
      <c r="T878" s="1712"/>
      <c r="U878" s="1712"/>
      <c r="V878" s="1712"/>
      <c r="W878" s="1712"/>
      <c r="X878" s="1712"/>
      <c r="Y878" s="1712"/>
      <c r="Z878" s="1712"/>
      <c r="AA878" s="1712"/>
      <c r="AB878" s="1713"/>
      <c r="AC878" s="1426"/>
      <c r="AD878" s="1426"/>
      <c r="AE878" s="1426"/>
      <c r="AF878" s="1426"/>
      <c r="AG878" s="1426"/>
      <c r="AH878" s="14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3"/>
      <c r="AA882" s="1424"/>
      <c r="AB882" s="1424"/>
      <c r="AC882" s="1424"/>
      <c r="AD882" s="1424"/>
      <c r="AE882" s="142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3"/>
      <c r="AA883" s="1424"/>
      <c r="AB883" s="1424"/>
      <c r="AC883" s="1424"/>
      <c r="AD883" s="1424"/>
      <c r="AE883" s="142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3"/>
      <c r="AA884" s="1424"/>
      <c r="AB884" s="1424"/>
      <c r="AC884" s="1424"/>
      <c r="AD884" s="1424"/>
      <c r="AE884" s="142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90">
        <f>Z882-(Z883+Z884)</f>
        <v>0</v>
      </c>
      <c r="AA885" s="1591"/>
      <c r="AB885" s="1591"/>
      <c r="AC885" s="1591"/>
      <c r="AD885" s="1591"/>
      <c r="AE885" s="159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4"/>
      <c r="BE887" s="170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4"/>
      <c r="BE888" s="170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50"/>
      <c r="BE889" s="165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50"/>
      <c r="BE890" s="165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50"/>
      <c r="BE891" s="165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704"/>
      <c r="BE892" s="165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5" t="s">
        <v>97</v>
      </c>
      <c r="B893" s="1645"/>
      <c r="C893" s="1645"/>
      <c r="D893" s="1645"/>
      <c r="E893" s="1645"/>
      <c r="F893" s="1645"/>
      <c r="G893" s="1645"/>
      <c r="H893" s="1645"/>
      <c r="I893" s="1645"/>
      <c r="J893" s="1645"/>
      <c r="K893" s="1645"/>
      <c r="L893" s="1645"/>
      <c r="M893" s="1645"/>
      <c r="N893" s="1645"/>
      <c r="O893" s="1645"/>
      <c r="P893" s="1645"/>
      <c r="Q893" s="1645"/>
      <c r="R893" s="1645"/>
      <c r="S893" s="1645"/>
      <c r="T893" s="1645"/>
      <c r="U893" s="1645"/>
      <c r="V893" s="1645"/>
      <c r="W893" s="1645"/>
      <c r="X893" s="1645"/>
      <c r="Y893" s="1645"/>
      <c r="Z893" s="1645"/>
      <c r="AA893" s="1645"/>
      <c r="AB893" s="1645"/>
      <c r="AC893" s="1645"/>
      <c r="AD893" s="1645"/>
      <c r="AE893" s="1645"/>
      <c r="AF893" s="1645"/>
      <c r="AG893" s="1645"/>
      <c r="AH893" s="1645"/>
      <c r="AI893" s="1645"/>
      <c r="AJ893" s="1645"/>
      <c r="AK893" s="1645"/>
      <c r="AL893" s="1645"/>
      <c r="AM893" s="95"/>
      <c r="AN893" s="95"/>
      <c r="AO893" s="95"/>
      <c r="AP893" s="95"/>
      <c r="AQ893" s="95"/>
      <c r="AR893" s="95"/>
      <c r="AS893" s="95"/>
      <c r="AT893" s="95"/>
      <c r="AU893" s="95"/>
      <c r="AV893" s="95"/>
      <c r="AW893" s="95"/>
      <c r="AX893" s="95"/>
      <c r="AY893" s="95"/>
      <c r="AZ893" s="34"/>
      <c r="BB893" s="30"/>
      <c r="BC893" s="852"/>
      <c r="BD893" s="1722"/>
      <c r="BE893" s="1722"/>
      <c r="BF893" s="1722"/>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6"/>
      <c r="B894" s="1646"/>
      <c r="C894" s="1646"/>
      <c r="D894" s="1646"/>
      <c r="E894" s="1646"/>
      <c r="F894" s="1646"/>
      <c r="G894" s="1646"/>
      <c r="H894" s="1646"/>
      <c r="I894" s="1646"/>
      <c r="J894" s="1646"/>
      <c r="K894" s="1646"/>
      <c r="L894" s="1646"/>
      <c r="M894" s="1646"/>
      <c r="N894" s="1646"/>
      <c r="O894" s="1646"/>
      <c r="P894" s="1646"/>
      <c r="Q894" s="1646"/>
      <c r="R894" s="1646"/>
      <c r="S894" s="1646"/>
      <c r="T894" s="1646"/>
      <c r="U894" s="1646"/>
      <c r="V894" s="1646"/>
      <c r="W894" s="1646"/>
      <c r="X894" s="1646"/>
      <c r="Y894" s="1646"/>
      <c r="Z894" s="1646"/>
      <c r="AA894" s="1646"/>
      <c r="AB894" s="1646"/>
      <c r="AC894" s="1646"/>
      <c r="AD894" s="1646"/>
      <c r="AE894" s="1646"/>
      <c r="AF894" s="1646"/>
      <c r="AG894" s="1646"/>
      <c r="AH894" s="1646"/>
      <c r="AI894" s="1646"/>
      <c r="AJ894" s="1646"/>
      <c r="AK894" s="1646"/>
      <c r="AL894" s="1646"/>
      <c r="AM894" s="95"/>
      <c r="AN894" s="95"/>
      <c r="AO894" s="95"/>
      <c r="AP894" s="95"/>
      <c r="AQ894" s="95"/>
      <c r="AR894" s="95"/>
      <c r="AS894" s="95"/>
      <c r="AT894" s="95"/>
      <c r="AU894" s="95"/>
      <c r="AV894" s="95"/>
      <c r="AW894" s="95"/>
      <c r="AX894" s="95"/>
      <c r="AY894" s="95"/>
      <c r="AZ894" s="34"/>
      <c r="BB894" s="30"/>
      <c r="BC894" s="852"/>
      <c r="BD894" s="1640"/>
      <c r="BE894" s="1640"/>
      <c r="BF894" s="1640"/>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50"/>
      <c r="BE895" s="165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4"/>
      <c r="BE896" s="165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3" t="s">
        <v>816</v>
      </c>
      <c r="G898" s="1544"/>
      <c r="H898" s="1544"/>
      <c r="I898" s="1544"/>
      <c r="J898" s="1544"/>
      <c r="K898" s="1544"/>
      <c r="L898" s="1544"/>
      <c r="M898" s="1544"/>
      <c r="N898" s="1544"/>
      <c r="O898" s="1544"/>
      <c r="P898" s="1544"/>
      <c r="Q898" s="1544"/>
      <c r="R898" s="1544"/>
      <c r="S898" s="1544"/>
      <c r="T898" s="1545"/>
      <c r="U898" s="1522" t="s">
        <v>31</v>
      </c>
      <c r="V898" s="1523"/>
      <c r="W898" s="1523"/>
      <c r="X898" s="1523"/>
      <c r="Y898" s="1523"/>
      <c r="Z898" s="1523"/>
      <c r="AA898" s="43"/>
      <c r="AB898" s="105"/>
      <c r="AC898" s="105"/>
      <c r="AD898" s="105"/>
      <c r="AE898" s="105"/>
      <c r="AF898" s="106"/>
      <c r="AZ898" s="34"/>
      <c r="BA898" s="34"/>
      <c r="BB898" s="30"/>
      <c r="BC898" s="30"/>
      <c r="BD898" s="1704"/>
      <c r="BE898" s="165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4" t="s">
        <v>844</v>
      </c>
      <c r="G899" s="1525"/>
      <c r="H899" s="1525"/>
      <c r="I899" s="1525"/>
      <c r="J899" s="1525"/>
      <c r="K899" s="1525"/>
      <c r="L899" s="1525"/>
      <c r="M899" s="1525"/>
      <c r="N899" s="1525"/>
      <c r="O899" s="1525"/>
      <c r="P899" s="1525"/>
      <c r="Q899" s="1525"/>
      <c r="R899" s="1525"/>
      <c r="S899" s="1525"/>
      <c r="T899" s="1708"/>
      <c r="U899" s="1524"/>
      <c r="V899" s="1525"/>
      <c r="W899" s="1525"/>
      <c r="X899" s="1525"/>
      <c r="Y899" s="1525"/>
      <c r="Z899" s="152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6"/>
      <c r="G900" s="1527"/>
      <c r="H900" s="1527"/>
      <c r="I900" s="1527"/>
      <c r="J900" s="1527"/>
      <c r="K900" s="1527"/>
      <c r="L900" s="1527"/>
      <c r="M900" s="1527"/>
      <c r="N900" s="1527"/>
      <c r="O900" s="1527"/>
      <c r="P900" s="1527"/>
      <c r="Q900" s="1527"/>
      <c r="R900" s="1527"/>
      <c r="S900" s="1527"/>
      <c r="T900" s="1709"/>
      <c r="U900" s="1526"/>
      <c r="V900" s="1527"/>
      <c r="W900" s="1527"/>
      <c r="X900" s="1527"/>
      <c r="Y900" s="1527"/>
      <c r="Z900" s="1527"/>
      <c r="AA900" s="108"/>
      <c r="AB900" s="1549" t="s">
        <v>393</v>
      </c>
      <c r="AC900" s="1549"/>
      <c r="AD900" s="1549"/>
      <c r="AE900" s="154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19" t="s">
        <v>555</v>
      </c>
      <c r="V901" s="1520"/>
      <c r="W901" s="1520"/>
      <c r="X901" s="1520"/>
      <c r="Y901" s="1520"/>
      <c r="Z901" s="1521"/>
      <c r="AA901" s="1531">
        <f>AM550</f>
        <v>24000000</v>
      </c>
      <c r="AB901" s="1532"/>
      <c r="AC901" s="1532"/>
      <c r="AD901" s="1532"/>
      <c r="AE901" s="1532"/>
      <c r="AF901" s="153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19" t="s">
        <v>555</v>
      </c>
      <c r="V902" s="1520"/>
      <c r="W902" s="1520"/>
      <c r="X902" s="1520"/>
      <c r="Y902" s="1520"/>
      <c r="Z902" s="1521"/>
      <c r="AA902" s="1531">
        <f>AM551</f>
        <v>5400000</v>
      </c>
      <c r="AB902" s="1532"/>
      <c r="AC902" s="1532"/>
      <c r="AD902" s="1532"/>
      <c r="AE902" s="1532"/>
      <c r="AF902" s="153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19" t="s">
        <v>601</v>
      </c>
      <c r="V903" s="1520"/>
      <c r="W903" s="1520"/>
      <c r="X903" s="1520"/>
      <c r="Y903" s="1520"/>
      <c r="Z903" s="1521"/>
      <c r="AA903" s="1531"/>
      <c r="AB903" s="1532"/>
      <c r="AC903" s="1532"/>
      <c r="AD903" s="1532"/>
      <c r="AE903" s="1532"/>
      <c r="AF903" s="153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19" t="s">
        <v>601</v>
      </c>
      <c r="V904" s="1520"/>
      <c r="W904" s="1520"/>
      <c r="X904" s="1520"/>
      <c r="Y904" s="1520"/>
      <c r="Z904" s="1521"/>
      <c r="AA904" s="1531"/>
      <c r="AB904" s="1532"/>
      <c r="AC904" s="1532"/>
      <c r="AD904" s="1532"/>
      <c r="AE904" s="1532"/>
      <c r="AF904" s="153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19" t="s">
        <v>601</v>
      </c>
      <c r="V905" s="1520"/>
      <c r="W905" s="1520"/>
      <c r="X905" s="1520"/>
      <c r="Y905" s="1520"/>
      <c r="Z905" s="1521"/>
      <c r="AA905" s="1531"/>
      <c r="AB905" s="1532"/>
      <c r="AC905" s="1532"/>
      <c r="AD905" s="1532"/>
      <c r="AE905" s="1532"/>
      <c r="AF905" s="153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19" t="s">
        <v>601</v>
      </c>
      <c r="V906" s="1520"/>
      <c r="W906" s="1520"/>
      <c r="X906" s="1520"/>
      <c r="Y906" s="1520"/>
      <c r="Z906" s="1521"/>
      <c r="AA906" s="1531"/>
      <c r="AB906" s="1532"/>
      <c r="AC906" s="1532"/>
      <c r="AD906" s="1532"/>
      <c r="AE906" s="1532"/>
      <c r="AF906" s="153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19" t="s">
        <v>601</v>
      </c>
      <c r="V907" s="1520"/>
      <c r="W907" s="1520"/>
      <c r="X907" s="1520"/>
      <c r="Y907" s="1520"/>
      <c r="Z907" s="1521"/>
      <c r="AA907" s="1531"/>
      <c r="AB907" s="1532"/>
      <c r="AC907" s="1532"/>
      <c r="AD907" s="1532"/>
      <c r="AE907" s="1532"/>
      <c r="AF907" s="153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19" t="s">
        <v>601</v>
      </c>
      <c r="V908" s="1520"/>
      <c r="W908" s="1520"/>
      <c r="X908" s="1520"/>
      <c r="Y908" s="1520"/>
      <c r="Z908" s="1521"/>
      <c r="AA908" s="1531"/>
      <c r="AB908" s="1532"/>
      <c r="AC908" s="1532"/>
      <c r="AD908" s="1532"/>
      <c r="AE908" s="1532"/>
      <c r="AF908" s="153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19" t="s">
        <v>601</v>
      </c>
      <c r="V909" s="1520"/>
      <c r="W909" s="1520"/>
      <c r="X909" s="1520"/>
      <c r="Y909" s="1520"/>
      <c r="Z909" s="1521"/>
      <c r="AA909" s="1531"/>
      <c r="AB909" s="1532"/>
      <c r="AC909" s="1532"/>
      <c r="AD909" s="1532"/>
      <c r="AE909" s="1532"/>
      <c r="AF909" s="153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19" t="s">
        <v>601</v>
      </c>
      <c r="V910" s="1520"/>
      <c r="W910" s="1520"/>
      <c r="X910" s="1520"/>
      <c r="Y910" s="1520"/>
      <c r="Z910" s="1521"/>
      <c r="AA910" s="1531"/>
      <c r="AB910" s="1532"/>
      <c r="AC910" s="1532"/>
      <c r="AD910" s="1532"/>
      <c r="AE910" s="1532"/>
      <c r="AF910" s="15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19" t="s">
        <v>601</v>
      </c>
      <c r="V911" s="1520"/>
      <c r="W911" s="1520"/>
      <c r="X911" s="1520"/>
      <c r="Y911" s="1520"/>
      <c r="Z911" s="1521"/>
      <c r="AA911" s="1531"/>
      <c r="AB911" s="1532"/>
      <c r="AC911" s="1532"/>
      <c r="AD911" s="1532"/>
      <c r="AE911" s="1532"/>
      <c r="AF911" s="153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19" t="s">
        <v>601</v>
      </c>
      <c r="V912" s="1520"/>
      <c r="W912" s="1520"/>
      <c r="X912" s="1520"/>
      <c r="Y912" s="1520"/>
      <c r="Z912" s="1521"/>
      <c r="AA912" s="1531"/>
      <c r="AB912" s="1532"/>
      <c r="AC912" s="1532"/>
      <c r="AD912" s="1532"/>
      <c r="AE912" s="1532"/>
      <c r="AF912" s="153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19" t="s">
        <v>601</v>
      </c>
      <c r="V913" s="1520"/>
      <c r="W913" s="1520"/>
      <c r="X913" s="1520"/>
      <c r="Y913" s="1520"/>
      <c r="Z913" s="1521"/>
      <c r="AA913" s="1531"/>
      <c r="AB913" s="1532"/>
      <c r="AC913" s="1532"/>
      <c r="AD913" s="1532"/>
      <c r="AE913" s="1532"/>
      <c r="AF913" s="153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19" t="s">
        <v>601</v>
      </c>
      <c r="V914" s="1520"/>
      <c r="W914" s="1520"/>
      <c r="X914" s="1520"/>
      <c r="Y914" s="1520"/>
      <c r="Z914" s="1521"/>
      <c r="AA914" s="1531"/>
      <c r="AB914" s="1532"/>
      <c r="AC914" s="1532"/>
      <c r="AD914" s="1532"/>
      <c r="AE914" s="1532"/>
      <c r="AF914" s="153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19" t="s">
        <v>601</v>
      </c>
      <c r="V915" s="1520"/>
      <c r="W915" s="1520"/>
      <c r="X915" s="1520"/>
      <c r="Y915" s="1520"/>
      <c r="Z915" s="1521"/>
      <c r="AA915" s="1531"/>
      <c r="AB915" s="1532"/>
      <c r="AC915" s="1532"/>
      <c r="AD915" s="1532"/>
      <c r="AE915" s="1532"/>
      <c r="AF915" s="153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19" t="s">
        <v>678</v>
      </c>
      <c r="Q916" s="1520"/>
      <c r="R916" s="1520"/>
      <c r="S916" s="1520"/>
      <c r="T916" s="1521"/>
      <c r="U916" s="1519" t="s">
        <v>601</v>
      </c>
      <c r="V916" s="1520"/>
      <c r="W916" s="1520"/>
      <c r="X916" s="1520"/>
      <c r="Y916" s="1520"/>
      <c r="Z916" s="1521"/>
      <c r="AA916" s="1531"/>
      <c r="AB916" s="1532"/>
      <c r="AC916" s="1532"/>
      <c r="AD916" s="1532"/>
      <c r="AE916" s="1532"/>
      <c r="AF916" s="153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7" t="s">
        <v>336</v>
      </c>
      <c r="J917" s="1538"/>
      <c r="K917" s="1538"/>
      <c r="L917" s="1538"/>
      <c r="M917" s="1538"/>
      <c r="N917" s="1538"/>
      <c r="O917" s="1538"/>
      <c r="P917" s="1538"/>
      <c r="Q917" s="1538"/>
      <c r="R917" s="1538"/>
      <c r="S917" s="1538"/>
      <c r="T917" s="1539"/>
      <c r="U917" s="1519" t="s">
        <v>601</v>
      </c>
      <c r="V917" s="1520"/>
      <c r="W917" s="1520"/>
      <c r="X917" s="1520"/>
      <c r="Y917" s="1520"/>
      <c r="Z917" s="1521"/>
      <c r="AA917" s="1531"/>
      <c r="AB917" s="1532"/>
      <c r="AC917" s="1532"/>
      <c r="AD917" s="1532"/>
      <c r="AE917" s="1532"/>
      <c r="AF917" s="153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6" t="s">
        <v>336</v>
      </c>
      <c r="J918" s="1547"/>
      <c r="K918" s="1547"/>
      <c r="L918" s="1547"/>
      <c r="M918" s="1547"/>
      <c r="N918" s="1547"/>
      <c r="O918" s="1547"/>
      <c r="P918" s="1547"/>
      <c r="Q918" s="1547"/>
      <c r="R918" s="1547"/>
      <c r="S918" s="1547"/>
      <c r="T918" s="1548"/>
      <c r="U918" s="1519" t="s">
        <v>601</v>
      </c>
      <c r="V918" s="1520"/>
      <c r="W918" s="1520"/>
      <c r="X918" s="1520"/>
      <c r="Y918" s="1520"/>
      <c r="Z918" s="1521"/>
      <c r="AA918" s="1531"/>
      <c r="AB918" s="1532"/>
      <c r="AC918" s="1532"/>
      <c r="AD918" s="1532"/>
      <c r="AE918" s="1532"/>
      <c r="AF918" s="153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6" t="s">
        <v>336</v>
      </c>
      <c r="J919" s="1547"/>
      <c r="K919" s="1547"/>
      <c r="L919" s="1547"/>
      <c r="M919" s="1547"/>
      <c r="N919" s="1547"/>
      <c r="O919" s="1547"/>
      <c r="P919" s="1547"/>
      <c r="Q919" s="1547"/>
      <c r="R919" s="1547"/>
      <c r="S919" s="1547"/>
      <c r="T919" s="1548"/>
      <c r="U919" s="1519" t="s">
        <v>601</v>
      </c>
      <c r="V919" s="1520"/>
      <c r="W919" s="1520"/>
      <c r="X919" s="1520"/>
      <c r="Y919" s="1520"/>
      <c r="Z919" s="1521"/>
      <c r="AA919" s="1531"/>
      <c r="AB919" s="1532"/>
      <c r="AC919" s="1532"/>
      <c r="AD919" s="1532"/>
      <c r="AE919" s="1532"/>
      <c r="AF919" s="15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6" t="s">
        <v>336</v>
      </c>
      <c r="J920" s="1547"/>
      <c r="K920" s="1547"/>
      <c r="L920" s="1547"/>
      <c r="M920" s="1547"/>
      <c r="N920" s="1547"/>
      <c r="O920" s="1547"/>
      <c r="P920" s="1547"/>
      <c r="Q920" s="1547"/>
      <c r="R920" s="1547"/>
      <c r="S920" s="1547"/>
      <c r="T920" s="1548"/>
      <c r="U920" s="1519" t="s">
        <v>601</v>
      </c>
      <c r="V920" s="1520"/>
      <c r="W920" s="1520"/>
      <c r="X920" s="1520"/>
      <c r="Y920" s="1520"/>
      <c r="Z920" s="1521"/>
      <c r="AA920" s="1531"/>
      <c r="AB920" s="1532"/>
      <c r="AC920" s="1532"/>
      <c r="AD920" s="1532"/>
      <c r="AE920" s="1532"/>
      <c r="AF920" s="15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7">
        <v>44791</v>
      </c>
      <c r="N925" s="1678"/>
      <c r="O925" s="1678"/>
      <c r="P925" s="1678"/>
      <c r="Q925" s="1678"/>
      <c r="R925" s="1678"/>
      <c r="S925" s="1679"/>
      <c r="U925" s="66" t="s">
        <v>11</v>
      </c>
      <c r="V925" s="5"/>
      <c r="W925" s="5"/>
      <c r="X925" s="5"/>
      <c r="Y925" s="5"/>
      <c r="Z925" s="5"/>
      <c r="AA925" s="5"/>
      <c r="AB925" s="5"/>
      <c r="AC925" s="5"/>
      <c r="AD925" s="46"/>
      <c r="AE925" s="1677"/>
      <c r="AF925" s="1678"/>
      <c r="AG925" s="1678"/>
      <c r="AH925" s="1678"/>
      <c r="AI925" s="1678"/>
      <c r="AJ925" s="1678"/>
      <c r="AK925" s="167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9" t="s">
        <v>2647</v>
      </c>
      <c r="N926" s="1630"/>
      <c r="O926" s="1630"/>
      <c r="P926" s="1630"/>
      <c r="Q926" s="1630"/>
      <c r="R926" s="1630"/>
      <c r="S926" s="1631"/>
      <c r="U926" s="66" t="s">
        <v>12</v>
      </c>
      <c r="V926" s="5"/>
      <c r="W926" s="5"/>
      <c r="X926" s="5"/>
      <c r="Y926" s="5"/>
      <c r="Z926" s="5"/>
      <c r="AA926" s="5"/>
      <c r="AB926" s="5"/>
      <c r="AC926" s="5"/>
      <c r="AD926" s="46"/>
      <c r="AE926" s="1629"/>
      <c r="AF926" s="1630"/>
      <c r="AG926" s="1630"/>
      <c r="AH926" s="1630"/>
      <c r="AI926" s="1630"/>
      <c r="AJ926" s="1630"/>
      <c r="AK926" s="163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05" t="s">
        <v>2769</v>
      </c>
      <c r="K927" s="1706"/>
      <c r="L927" s="1706"/>
      <c r="M927" s="1706"/>
      <c r="N927" s="1706"/>
      <c r="O927" s="1706"/>
      <c r="P927" s="1706"/>
      <c r="Q927" s="1706"/>
      <c r="R927" s="1706"/>
      <c r="S927" s="1707"/>
      <c r="U927" s="66" t="s">
        <v>909</v>
      </c>
      <c r="V927" s="5"/>
      <c r="W927" s="5"/>
      <c r="AB927" s="1705" t="s">
        <v>309</v>
      </c>
      <c r="AC927" s="1706"/>
      <c r="AD927" s="1706"/>
      <c r="AE927" s="1706"/>
      <c r="AF927" s="1706"/>
      <c r="AG927" s="1706"/>
      <c r="AH927" s="1706"/>
      <c r="AI927" s="1706"/>
      <c r="AJ927" s="1706"/>
      <c r="AK927" s="1707"/>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51">
        <v>1</v>
      </c>
      <c r="N928" s="1552"/>
      <c r="O928" s="1552"/>
      <c r="P928" s="1552"/>
      <c r="Q928" s="1552"/>
      <c r="R928" s="1552"/>
      <c r="S928" s="1553"/>
      <c r="U928" s="66" t="s">
        <v>13</v>
      </c>
      <c r="V928" s="5"/>
      <c r="W928" s="5"/>
      <c r="X928" s="5"/>
      <c r="Y928" s="5"/>
      <c r="Z928" s="5"/>
      <c r="AA928" s="5"/>
      <c r="AB928" s="5"/>
      <c r="AC928" s="5"/>
      <c r="AD928" s="46"/>
      <c r="AE928" s="1687"/>
      <c r="AF928" s="1552"/>
      <c r="AG928" s="1552"/>
      <c r="AH928" s="1552"/>
      <c r="AI928" s="1552"/>
      <c r="AJ928" s="1552"/>
      <c r="AK928" s="155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7">
        <v>61</v>
      </c>
      <c r="N929" s="1588"/>
      <c r="O929" s="1588"/>
      <c r="P929" s="1588"/>
      <c r="Q929" s="1588"/>
      <c r="R929" s="1588"/>
      <c r="S929" s="1589"/>
      <c r="U929" s="66" t="s">
        <v>14</v>
      </c>
      <c r="V929" s="5"/>
      <c r="W929" s="5"/>
      <c r="X929" s="5"/>
      <c r="Y929" s="5"/>
      <c r="Z929" s="5"/>
      <c r="AA929" s="5"/>
      <c r="AB929" s="5"/>
      <c r="AC929" s="5"/>
      <c r="AD929" s="46"/>
      <c r="AE929" s="1587"/>
      <c r="AF929" s="1588"/>
      <c r="AG929" s="1588"/>
      <c r="AH929" s="1588"/>
      <c r="AI929" s="1588"/>
      <c r="AJ929" s="1588"/>
      <c r="AK929" s="1589"/>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31">
        <f>'Subsidy Contract Calculation'!J30</f>
        <v>1855968</v>
      </c>
      <c r="N930" s="1532"/>
      <c r="O930" s="1532"/>
      <c r="P930" s="1532"/>
      <c r="Q930" s="1532"/>
      <c r="R930" s="1532"/>
      <c r="S930" s="1533"/>
      <c r="U930" s="66" t="s">
        <v>15</v>
      </c>
      <c r="V930" s="5"/>
      <c r="W930" s="5"/>
      <c r="X930" s="5"/>
      <c r="Y930" s="5"/>
      <c r="Z930" s="5"/>
      <c r="AA930" s="5"/>
      <c r="AB930" s="5"/>
      <c r="AC930" s="5"/>
      <c r="AD930" s="46"/>
      <c r="AE930" s="1531"/>
      <c r="AF930" s="1532"/>
      <c r="AG930" s="1532"/>
      <c r="AH930" s="1532"/>
      <c r="AI930" s="1532"/>
      <c r="AJ930" s="1532"/>
      <c r="AK930" s="153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31">
        <f>M930*M932</f>
        <v>37119360</v>
      </c>
      <c r="N931" s="1532"/>
      <c r="O931" s="1532"/>
      <c r="P931" s="1532"/>
      <c r="Q931" s="1532"/>
      <c r="R931" s="1532"/>
      <c r="S931" s="1533"/>
      <c r="U931" s="66" t="s">
        <v>16</v>
      </c>
      <c r="V931" s="5"/>
      <c r="W931" s="5"/>
      <c r="X931" s="5"/>
      <c r="Y931" s="5"/>
      <c r="Z931" s="5"/>
      <c r="AA931" s="5"/>
      <c r="AB931" s="5"/>
      <c r="AC931" s="5"/>
      <c r="AD931" s="46"/>
      <c r="AE931" s="1531"/>
      <c r="AF931" s="1532"/>
      <c r="AG931" s="1532"/>
      <c r="AH931" s="1532"/>
      <c r="AI931" s="1532"/>
      <c r="AJ931" s="1532"/>
      <c r="AK931" s="153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39">
        <v>20</v>
      </c>
      <c r="N932" s="1440"/>
      <c r="O932" s="1440"/>
      <c r="P932" s="1440"/>
      <c r="Q932" s="1440"/>
      <c r="R932" s="1440"/>
      <c r="S932" s="1441"/>
      <c r="U932" s="121" t="s">
        <v>1842</v>
      </c>
      <c r="V932" s="5"/>
      <c r="W932" s="5"/>
      <c r="X932" s="5"/>
      <c r="Y932" s="5"/>
      <c r="Z932" s="5"/>
      <c r="AA932" s="5"/>
      <c r="AB932" s="5"/>
      <c r="AC932" s="5"/>
      <c r="AD932" s="46"/>
      <c r="AE932" s="1439"/>
      <c r="AF932" s="1440"/>
      <c r="AG932" s="1440"/>
      <c r="AH932" s="1440"/>
      <c r="AI932" s="1440"/>
      <c r="AJ932" s="1440"/>
      <c r="AK932" s="144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540"/>
      <c r="N937" s="1541"/>
      <c r="O937" s="1541"/>
      <c r="P937" s="1541"/>
      <c r="Q937" s="1541"/>
      <c r="R937" s="1541"/>
      <c r="S937" s="1542"/>
      <c r="T937" s="66" t="s">
        <v>814</v>
      </c>
      <c r="U937" s="5"/>
      <c r="V937" s="5"/>
      <c r="W937" s="5"/>
      <c r="X937" s="5"/>
      <c r="Y937" s="5"/>
      <c r="Z937" s="46"/>
      <c r="AA937" s="1540"/>
      <c r="AB937" s="1541"/>
      <c r="AC937" s="1541"/>
      <c r="AD937" s="1541"/>
      <c r="AE937" s="1541"/>
      <c r="AF937" s="1541"/>
      <c r="AG937" s="15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540"/>
      <c r="N938" s="1541"/>
      <c r="O938" s="1541"/>
      <c r="P938" s="1541"/>
      <c r="Q938" s="1541"/>
      <c r="R938" s="1541"/>
      <c r="S938" s="1542"/>
      <c r="T938" s="66" t="s">
        <v>813</v>
      </c>
      <c r="U938" s="5"/>
      <c r="V938" s="5"/>
      <c r="W938" s="5"/>
      <c r="X938" s="5"/>
      <c r="Y938" s="5"/>
      <c r="Z938" s="46"/>
      <c r="AA938" s="1540"/>
      <c r="AB938" s="1541"/>
      <c r="AC938" s="1541"/>
      <c r="AD938" s="1541"/>
      <c r="AE938" s="1541"/>
      <c r="AF938" s="1541"/>
      <c r="AG938" s="15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83" t="s">
        <v>601</v>
      </c>
      <c r="N939" s="1684"/>
      <c r="O939" s="1684"/>
      <c r="P939" s="1684"/>
      <c r="Q939" s="1684"/>
      <c r="R939" s="1684"/>
      <c r="S939" s="1685"/>
      <c r="T939" s="45" t="s">
        <v>339</v>
      </c>
      <c r="U939" s="5"/>
      <c r="V939" s="5"/>
      <c r="W939" s="5"/>
      <c r="X939" s="5"/>
      <c r="Y939" s="5"/>
      <c r="Z939" s="46"/>
      <c r="AA939" s="1540"/>
      <c r="AB939" s="1541"/>
      <c r="AC939" s="1541"/>
      <c r="AD939" s="1541"/>
      <c r="AE939" s="1541"/>
      <c r="AF939" s="1541"/>
      <c r="AG939" s="15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540"/>
      <c r="N940" s="1541"/>
      <c r="O940" s="1541"/>
      <c r="P940" s="1541"/>
      <c r="Q940" s="1541"/>
      <c r="R940" s="1541"/>
      <c r="S940" s="1542"/>
      <c r="T940" s="45" t="s">
        <v>340</v>
      </c>
      <c r="U940" s="5"/>
      <c r="V940" s="5"/>
      <c r="W940" s="5"/>
      <c r="X940" s="5"/>
      <c r="Y940" s="5"/>
      <c r="Z940" s="46"/>
      <c r="AA940" s="1540"/>
      <c r="AB940" s="1541"/>
      <c r="AC940" s="1541"/>
      <c r="AD940" s="1541"/>
      <c r="AE940" s="1541"/>
      <c r="AF940" s="1541"/>
      <c r="AG940" s="15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540"/>
      <c r="N941" s="1541"/>
      <c r="O941" s="1541"/>
      <c r="P941" s="1541"/>
      <c r="Q941" s="1541"/>
      <c r="R941" s="1541"/>
      <c r="S941" s="1542"/>
      <c r="T941" s="45" t="s">
        <v>378</v>
      </c>
      <c r="U941" s="5"/>
      <c r="V941" s="5"/>
      <c r="W941" s="5"/>
      <c r="X941" s="5"/>
      <c r="Y941" s="5"/>
      <c r="Z941" s="46"/>
      <c r="AA941" s="1540"/>
      <c r="AB941" s="1541"/>
      <c r="AC941" s="1541"/>
      <c r="AD941" s="1541"/>
      <c r="AE941" s="1541"/>
      <c r="AF941" s="1541"/>
      <c r="AG941" s="15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91" t="s">
        <v>309</v>
      </c>
      <c r="N942" s="1692"/>
      <c r="O942" s="1692"/>
      <c r="P942" s="1692"/>
      <c r="Q942" s="1692"/>
      <c r="R942" s="1692"/>
      <c r="S942" s="1693"/>
      <c r="T942" s="1534"/>
      <c r="U942" s="1535"/>
      <c r="V942" s="1535"/>
      <c r="W942" s="1535"/>
      <c r="X942" s="1535"/>
      <c r="Y942" s="1535"/>
      <c r="Z942" s="1536"/>
      <c r="AA942" s="1540"/>
      <c r="AB942" s="1541"/>
      <c r="AC942" s="1541"/>
      <c r="AD942" s="1541"/>
      <c r="AE942" s="1541"/>
      <c r="AF942" s="1541"/>
      <c r="AG942" s="15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540"/>
      <c r="N943" s="1541"/>
      <c r="O943" s="1541"/>
      <c r="P943" s="1541"/>
      <c r="Q943" s="1541"/>
      <c r="R943" s="1541"/>
      <c r="S943" s="1542"/>
      <c r="T943" s="1534"/>
      <c r="U943" s="1535"/>
      <c r="V943" s="1535"/>
      <c r="W943" s="1535"/>
      <c r="X943" s="1535"/>
      <c r="Y943" s="1535"/>
      <c r="Z943" s="1536"/>
      <c r="AA943" s="1540"/>
      <c r="AB943" s="1541"/>
      <c r="AC943" s="1541"/>
      <c r="AD943" s="1541"/>
      <c r="AE943" s="1541"/>
      <c r="AF943" s="1541"/>
      <c r="AG943" s="15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80" t="s">
        <v>678</v>
      </c>
      <c r="P944" s="1681"/>
      <c r="Q944" s="92"/>
      <c r="R944" s="92"/>
      <c r="S944" s="93"/>
      <c r="T944" s="41" t="s">
        <v>171</v>
      </c>
      <c r="U944" s="42"/>
      <c r="V944" s="42"/>
      <c r="W944" s="1688" t="s">
        <v>336</v>
      </c>
      <c r="X944" s="1689"/>
      <c r="Y944" s="1689"/>
      <c r="Z944" s="1689"/>
      <c r="AA944" s="1689"/>
      <c r="AB944" s="1689"/>
      <c r="AC944" s="1689"/>
      <c r="AD944" s="1689"/>
      <c r="AE944" s="1689"/>
      <c r="AF944" s="1689"/>
      <c r="AG944" s="1690"/>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82" t="s">
        <v>33</v>
      </c>
      <c r="G945" s="1353"/>
      <c r="H945" s="1353"/>
      <c r="I945" s="1353"/>
      <c r="J945" s="1353"/>
      <c r="K945" s="1353"/>
      <c r="L945" s="1353"/>
      <c r="M945" s="1540"/>
      <c r="N945" s="1541"/>
      <c r="O945" s="1541"/>
      <c r="P945" s="1541"/>
      <c r="Q945" s="1541"/>
      <c r="R945" s="1541"/>
      <c r="S945" s="1542"/>
      <c r="T945" s="47"/>
      <c r="U945" s="48"/>
      <c r="V945" s="48"/>
      <c r="W945" s="48"/>
      <c r="X945" s="48"/>
      <c r="Y945" s="48"/>
      <c r="Z945" s="124" t="s">
        <v>135</v>
      </c>
      <c r="AA945" s="1528"/>
      <c r="AB945" s="1529"/>
      <c r="AC945" s="1529"/>
      <c r="AD945" s="1529"/>
      <c r="AE945" s="1529"/>
      <c r="AF945" s="1529"/>
      <c r="AG945" s="153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50" t="s">
        <v>558</v>
      </c>
      <c r="B949" s="1550"/>
      <c r="C949" s="1550"/>
      <c r="D949" s="1550"/>
      <c r="E949" s="1550"/>
      <c r="F949" s="1550"/>
      <c r="G949" s="1550"/>
      <c r="H949" s="1550"/>
      <c r="I949" s="1550"/>
      <c r="J949" s="1550"/>
      <c r="K949" s="1550"/>
      <c r="L949" s="1550"/>
      <c r="M949" s="1550"/>
      <c r="N949" s="1550"/>
      <c r="O949" s="1550"/>
      <c r="P949" s="1550"/>
      <c r="Q949" s="1550"/>
      <c r="R949" s="1550"/>
      <c r="S949" s="1550"/>
      <c r="T949" s="1550"/>
      <c r="U949" s="1550"/>
      <c r="V949" s="1550"/>
      <c r="W949" s="1550"/>
      <c r="X949" s="1550"/>
      <c r="Y949" s="1550"/>
      <c r="Z949" s="1550"/>
      <c r="AA949" s="1550"/>
      <c r="AB949" s="1550"/>
      <c r="AC949" s="1550"/>
      <c r="AD949" s="1550"/>
      <c r="AE949" s="1550"/>
      <c r="AF949" s="1550"/>
      <c r="AG949" s="1550"/>
      <c r="AH949" s="1550"/>
      <c r="AI949" s="1550"/>
      <c r="AJ949" s="1550"/>
      <c r="AK949" s="1550"/>
      <c r="AL949" s="1550"/>
      <c r="AM949" s="1550"/>
      <c r="AN949" s="1550"/>
      <c r="AO949" s="1550"/>
      <c r="AP949" s="1550"/>
      <c r="AQ949" s="1550"/>
      <c r="AR949" s="1550"/>
      <c r="AS949" s="1550"/>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50"/>
      <c r="B950" s="1550"/>
      <c r="C950" s="1550"/>
      <c r="D950" s="1550"/>
      <c r="E950" s="1550"/>
      <c r="F950" s="1550"/>
      <c r="G950" s="1550"/>
      <c r="H950" s="1550"/>
      <c r="I950" s="1550"/>
      <c r="J950" s="1550"/>
      <c r="K950" s="1550"/>
      <c r="L950" s="1550"/>
      <c r="M950" s="1550"/>
      <c r="N950" s="1550"/>
      <c r="O950" s="1550"/>
      <c r="P950" s="1550"/>
      <c r="Q950" s="1550"/>
      <c r="R950" s="1550"/>
      <c r="S950" s="1550"/>
      <c r="T950" s="1550"/>
      <c r="U950" s="1550"/>
      <c r="V950" s="1550"/>
      <c r="W950" s="1550"/>
      <c r="X950" s="1550"/>
      <c r="Y950" s="1550"/>
      <c r="Z950" s="1550"/>
      <c r="AA950" s="1550"/>
      <c r="AB950" s="1550"/>
      <c r="AC950" s="1550"/>
      <c r="AD950" s="1550"/>
      <c r="AE950" s="1550"/>
      <c r="AF950" s="1550"/>
      <c r="AG950" s="1550"/>
      <c r="AH950" s="1550"/>
      <c r="AI950" s="1550"/>
      <c r="AJ950" s="1550"/>
      <c r="AK950" s="1550"/>
      <c r="AL950" s="1550"/>
      <c r="AM950" s="1550"/>
      <c r="AN950" s="1550"/>
      <c r="AO950" s="1550"/>
      <c r="AP950" s="1550"/>
      <c r="AQ950" s="1550"/>
      <c r="AR950" s="1550"/>
      <c r="AS950" s="1550"/>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50"/>
      <c r="BH951" s="1650"/>
      <c r="BI951" s="1650"/>
      <c r="BJ951" s="1650"/>
      <c r="BK951" s="1650"/>
      <c r="BL951" s="165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80" t="s">
        <v>647</v>
      </c>
      <c r="E954" s="1481"/>
      <c r="F954" s="1481"/>
      <c r="G954" s="1481"/>
      <c r="H954" s="1481"/>
      <c r="I954" s="1481"/>
      <c r="J954" s="1481"/>
      <c r="K954" s="1481"/>
      <c r="L954" s="1481"/>
      <c r="M954" s="1481"/>
      <c r="N954" s="1481"/>
      <c r="O954" s="1481"/>
      <c r="P954" s="1481"/>
      <c r="Q954" s="1482"/>
      <c r="R954" s="1480" t="s">
        <v>648</v>
      </c>
      <c r="S954" s="1481"/>
      <c r="T954" s="1481"/>
      <c r="U954" s="1481"/>
      <c r="V954" s="1481"/>
      <c r="W954" s="1481"/>
      <c r="X954" s="1481"/>
      <c r="Y954" s="1481"/>
      <c r="Z954" s="1481"/>
      <c r="AA954" s="1482"/>
      <c r="AB954" s="1480" t="s">
        <v>649</v>
      </c>
      <c r="AC954" s="1481"/>
      <c r="AD954" s="1481"/>
      <c r="AE954" s="1481"/>
      <c r="AF954" s="1481"/>
      <c r="AG954" s="1481"/>
      <c r="AH954" s="1481"/>
      <c r="AI954" s="1482"/>
      <c r="AJ954" s="1480" t="s">
        <v>650</v>
      </c>
      <c r="AK954" s="1481"/>
      <c r="AL954" s="1481"/>
      <c r="AM954" s="1481"/>
      <c r="AN954" s="1481"/>
      <c r="AO954" s="1481"/>
      <c r="AP954" s="1481"/>
      <c r="AQ954" s="14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7" t="s">
        <v>642</v>
      </c>
      <c r="E955" s="1478"/>
      <c r="F955" s="1478"/>
      <c r="G955" s="1478"/>
      <c r="H955" s="1478"/>
      <c r="I955" s="1478"/>
      <c r="J955" s="1478"/>
      <c r="K955" s="1478"/>
      <c r="L955" s="1478"/>
      <c r="M955" s="1478"/>
      <c r="N955" s="1478"/>
      <c r="O955" s="1478"/>
      <c r="P955" s="1478"/>
      <c r="Q955" s="1479"/>
      <c r="R955" s="1518">
        <f>IF(ISNA(IF($BN$785="4%",(INDEX($BP$795:$BT$852,MATCH($CB$785,$BO$795:$BO$852,0),MATCH(D955,$BP$794:$BT$794,0))),(INDEX($BW$795:$CA$852,MATCH($CB$785,$BV$795:$BV$852,0),MATCH(D955,$BW$794:$CA$794,0))))),0,IF($BN$785="4%",(INDEX($BP$795:$BT$852,MATCH($CB$785,$BO$795:$BO$852,0),MATCH(D955,$BP$794:$BT$794,0))),(INDEX($BW$795:$CA$852,MATCH($CB$785,$BV$795:$BV$852,0),MATCH(D955,$BW$794:$CA$794,0)))))</f>
        <v>473390</v>
      </c>
      <c r="S955" s="1518"/>
      <c r="T955" s="1518"/>
      <c r="U955" s="1518"/>
      <c r="V955" s="1518"/>
      <c r="W955" s="1518"/>
      <c r="X955" s="1518"/>
      <c r="Y955" s="1518"/>
      <c r="Z955" s="1518"/>
      <c r="AA955" s="1518"/>
      <c r="AB955" s="1436">
        <f>BN649</f>
        <v>0</v>
      </c>
      <c r="AC955" s="1437"/>
      <c r="AD955" s="1437"/>
      <c r="AE955" s="1437"/>
      <c r="AF955" s="1437"/>
      <c r="AG955" s="1437"/>
      <c r="AH955" s="1437"/>
      <c r="AI955" s="1438"/>
      <c r="AJ955" s="1449">
        <f>IF(ISERROR((R955*AB955)),0,(R955*AB955))</f>
        <v>0</v>
      </c>
      <c r="AK955" s="1450"/>
      <c r="AL955" s="1450"/>
      <c r="AM955" s="1450"/>
      <c r="AN955" s="1450"/>
      <c r="AO955" s="1450"/>
      <c r="AP955" s="1450"/>
      <c r="AQ955" s="145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7" t="s">
        <v>327</v>
      </c>
      <c r="E956" s="1478"/>
      <c r="F956" s="1478"/>
      <c r="G956" s="1478"/>
      <c r="H956" s="1478"/>
      <c r="I956" s="1478"/>
      <c r="J956" s="1478"/>
      <c r="K956" s="1478"/>
      <c r="L956" s="1478"/>
      <c r="M956" s="1478"/>
      <c r="N956" s="1478"/>
      <c r="O956" s="1478"/>
      <c r="P956" s="1478"/>
      <c r="Q956" s="1479"/>
      <c r="R956" s="1518">
        <f>IF(ISNA(IF($BN$785="4%",(INDEX($BP$795:$BT$852,MATCH($CB$785,$BO$795:$BO$852,0),MATCH(D956,$BP$794:$BT$794,0))),(INDEX($BW$795:$CA$852,MATCH($CB$785,$BV$795:$BV$852,0),MATCH(D956,$BW$794:$CA$794,0))))),0,IF($BN$785="4%",(INDEX($BP$795:$BT$852,MATCH($CB$785,$BO$795:$BO$852,0),MATCH(D956,$BP$794:$BT$794,0))),(INDEX($BW$795:$CA$852,MATCH($CB$785,$BV$795:$BV$852,0),MATCH(D956,$BW$794:$CA$794,0)))))</f>
        <v>545814</v>
      </c>
      <c r="S956" s="1518"/>
      <c r="T956" s="1518"/>
      <c r="U956" s="1518"/>
      <c r="V956" s="1518"/>
      <c r="W956" s="1518"/>
      <c r="X956" s="1518"/>
      <c r="Y956" s="1518"/>
      <c r="Z956" s="1518"/>
      <c r="AA956" s="1518"/>
      <c r="AB956" s="1436">
        <f>BS649</f>
        <v>18</v>
      </c>
      <c r="AC956" s="1437"/>
      <c r="AD956" s="1437"/>
      <c r="AE956" s="1437"/>
      <c r="AF956" s="1437"/>
      <c r="AG956" s="1437"/>
      <c r="AH956" s="1437"/>
      <c r="AI956" s="1438"/>
      <c r="AJ956" s="1449">
        <f>IF(ISERROR((R956*AB956)),0,(R956*AB956))</f>
        <v>9824652</v>
      </c>
      <c r="AK956" s="1450"/>
      <c r="AL956" s="1450"/>
      <c r="AM956" s="1450"/>
      <c r="AN956" s="1450"/>
      <c r="AO956" s="1450"/>
      <c r="AP956" s="1450"/>
      <c r="AQ956" s="145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7" t="s">
        <v>164</v>
      </c>
      <c r="E957" s="1478"/>
      <c r="F957" s="1478"/>
      <c r="G957" s="1478"/>
      <c r="H957" s="1478"/>
      <c r="I957" s="1478"/>
      <c r="J957" s="1478"/>
      <c r="K957" s="1478"/>
      <c r="L957" s="1478"/>
      <c r="M957" s="1478"/>
      <c r="N957" s="1478"/>
      <c r="O957" s="1478"/>
      <c r="P957" s="1478"/>
      <c r="Q957" s="1479"/>
      <c r="R957" s="1518">
        <f>IF(ISNA(IF($BN$785="4%",(INDEX($BP$795:$BT$852,MATCH($CB$785,$BO$795:$BO$852,0),MATCH(D957,$BP$794:$BT$794,0))),(INDEX($BW$795:$CA$852,MATCH($CB$785,$BV$795:$BV$852,0),MATCH(D957,$BW$794:$CA$794,0))))),0,IF($BN$785="4%",(INDEX($BP$795:$BT$852,MATCH($CB$785,$BO$795:$BO$852,0),MATCH(D957,$BP$794:$BT$794,0))),(INDEX($BW$795:$CA$852,MATCH($CB$785,$BV$795:$BV$852,0),MATCH(D957,$BW$794:$CA$794,0)))))</f>
        <v>658400</v>
      </c>
      <c r="S957" s="1518"/>
      <c r="T957" s="1518"/>
      <c r="U957" s="1518"/>
      <c r="V957" s="1518"/>
      <c r="W957" s="1518"/>
      <c r="X957" s="1518"/>
      <c r="Y957" s="1518"/>
      <c r="Z957" s="1518"/>
      <c r="AA957" s="1518"/>
      <c r="AB957" s="1436">
        <f>BX649</f>
        <v>32</v>
      </c>
      <c r="AC957" s="1437"/>
      <c r="AD957" s="1437"/>
      <c r="AE957" s="1437"/>
      <c r="AF957" s="1437"/>
      <c r="AG957" s="1437"/>
      <c r="AH957" s="1437"/>
      <c r="AI957" s="1438"/>
      <c r="AJ957" s="1449">
        <f>IF(ISERROR((R957*AB957)),0,(R957*AB957))</f>
        <v>21068800</v>
      </c>
      <c r="AK957" s="1450"/>
      <c r="AL957" s="1450"/>
      <c r="AM957" s="1450"/>
      <c r="AN957" s="1450"/>
      <c r="AO957" s="1450"/>
      <c r="AP957" s="1450"/>
      <c r="AQ957" s="145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7" t="s">
        <v>165</v>
      </c>
      <c r="E958" s="1478"/>
      <c r="F958" s="1478"/>
      <c r="G958" s="1478"/>
      <c r="H958" s="1478"/>
      <c r="I958" s="1478"/>
      <c r="J958" s="1478"/>
      <c r="K958" s="1478"/>
      <c r="L958" s="1478"/>
      <c r="M958" s="1478"/>
      <c r="N958" s="1478"/>
      <c r="O958" s="1478"/>
      <c r="P958" s="1478"/>
      <c r="Q958" s="1479"/>
      <c r="R958" s="1518">
        <f>IF(ISNA(IF($BN$785="4%",(INDEX($BP$795:$BT$852,MATCH($CB$785,$BO$795:$BO$852,0),MATCH(D958,$BP$794:$BT$794,0))),(INDEX($BW$795:$CA$852,MATCH($CB$785,$BV$795:$BV$852,0),MATCH(D958,$BW$794:$CA$794,0))))),0,IF($BN$785="4%",(INDEX($BP$795:$BT$852,MATCH($CB$785,$BO$795:$BO$852,0),MATCH(D958,$BP$794:$BT$794,0))),(INDEX($BW$795:$CA$852,MATCH($CB$785,$BV$795:$BV$852,0),MATCH(D958,$BW$794:$CA$794,0)))))</f>
        <v>842752</v>
      </c>
      <c r="S958" s="1518"/>
      <c r="T958" s="1518"/>
      <c r="U958" s="1518"/>
      <c r="V958" s="1518"/>
      <c r="W958" s="1518"/>
      <c r="X958" s="1518"/>
      <c r="Y958" s="1518"/>
      <c r="Z958" s="1518"/>
      <c r="AA958" s="1518"/>
      <c r="AB958" s="1436">
        <f>CC649</f>
        <v>12</v>
      </c>
      <c r="AC958" s="1437"/>
      <c r="AD958" s="1437"/>
      <c r="AE958" s="1437"/>
      <c r="AF958" s="1437"/>
      <c r="AG958" s="1437"/>
      <c r="AH958" s="1437"/>
      <c r="AI958" s="1438"/>
      <c r="AJ958" s="1449">
        <f>IF(ISERROR((R958*AB958)),0,(R958*AB958))</f>
        <v>10113024</v>
      </c>
      <c r="AK958" s="1450"/>
      <c r="AL958" s="1450"/>
      <c r="AM958" s="1450"/>
      <c r="AN958" s="1450"/>
      <c r="AO958" s="1450"/>
      <c r="AP958" s="1450"/>
      <c r="AQ958" s="145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7" t="s">
        <v>470</v>
      </c>
      <c r="E959" s="1478"/>
      <c r="F959" s="1478"/>
      <c r="G959" s="1478"/>
      <c r="H959" s="1478"/>
      <c r="I959" s="1478"/>
      <c r="J959" s="1478"/>
      <c r="K959" s="1478"/>
      <c r="L959" s="1478"/>
      <c r="M959" s="1478"/>
      <c r="N959" s="1478"/>
      <c r="O959" s="1478"/>
      <c r="P959" s="1478"/>
      <c r="Q959" s="1479"/>
      <c r="R959" s="1518">
        <f>IF(ISNA(IF($BN$785="4%",(INDEX($BP$795:$BT$852,MATCH($CB$785,$BO$795:$BO$852,0),MATCH(D959,$BP$794:$BT$794,0))),(INDEX($BW$795:$CA$852,MATCH($CB$785,$BV$795:$BV$852,0),MATCH(D959,$BW$794:$CA$794,0))))),0,IF($BN$785="4%",(INDEX($BP$795:$BT$852,MATCH($CB$785,$BO$795:$BO$852,0),MATCH(D959,$BP$794:$BT$794,0))),(INDEX($BW$795:$CA$852,MATCH($CB$785,$BV$795:$BV$852,0),MATCH(D959,$BW$794:$CA$794,0)))))</f>
        <v>938878</v>
      </c>
      <c r="S959" s="1518"/>
      <c r="T959" s="1518"/>
      <c r="U959" s="1518"/>
      <c r="V959" s="1518"/>
      <c r="W959" s="1518"/>
      <c r="X959" s="1518"/>
      <c r="Y959" s="1518"/>
      <c r="Z959" s="1518"/>
      <c r="AA959" s="1518"/>
      <c r="AB959" s="1436">
        <f>CM649+CH649</f>
        <v>0</v>
      </c>
      <c r="AC959" s="1437"/>
      <c r="AD959" s="1437"/>
      <c r="AE959" s="1437"/>
      <c r="AF959" s="1437"/>
      <c r="AG959" s="1437"/>
      <c r="AH959" s="1437"/>
      <c r="AI959" s="1438"/>
      <c r="AJ959" s="1449">
        <f>IF(ISERROR((R959*AB959)),0,(R959*AB959))</f>
        <v>0</v>
      </c>
      <c r="AK959" s="1450"/>
      <c r="AL959" s="1450"/>
      <c r="AM959" s="1450"/>
      <c r="AN959" s="1450"/>
      <c r="AO959" s="1450"/>
      <c r="AP959" s="1450"/>
      <c r="AQ959" s="145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7" t="s">
        <v>815</v>
      </c>
      <c r="C960" s="1498"/>
      <c r="D960" s="1498"/>
      <c r="E960" s="1498"/>
      <c r="F960" s="1498"/>
      <c r="G960" s="1498"/>
      <c r="H960" s="1498"/>
      <c r="I960" s="1498"/>
      <c r="J960" s="1498"/>
      <c r="K960" s="1498"/>
      <c r="L960" s="1498"/>
      <c r="M960" s="1498"/>
      <c r="N960" s="1498"/>
      <c r="O960" s="1498"/>
      <c r="P960" s="1498"/>
      <c r="Q960" s="1498"/>
      <c r="R960" s="1498"/>
      <c r="S960" s="1498"/>
      <c r="T960" s="1498"/>
      <c r="U960" s="1498"/>
      <c r="V960" s="1498"/>
      <c r="W960" s="1498"/>
      <c r="X960" s="1498"/>
      <c r="Y960" s="1498"/>
      <c r="Z960" s="1498"/>
      <c r="AA960" s="1499"/>
      <c r="AB960" s="1436">
        <f>SUM(AB955:AI959)</f>
        <v>62</v>
      </c>
      <c r="AC960" s="1437"/>
      <c r="AD960" s="1437"/>
      <c r="AE960" s="1437"/>
      <c r="AF960" s="1437"/>
      <c r="AG960" s="1437"/>
      <c r="AH960" s="1437"/>
      <c r="AI960" s="1438"/>
      <c r="AJ960" s="1449"/>
      <c r="AK960" s="1450"/>
      <c r="AL960" s="1450"/>
      <c r="AM960" s="1450"/>
      <c r="AN960" s="1450"/>
      <c r="AO960" s="1450"/>
      <c r="AP960" s="1450"/>
      <c r="AQ960" s="145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5" t="s">
        <v>522</v>
      </c>
      <c r="C961" s="1516"/>
      <c r="D961" s="1516"/>
      <c r="E961" s="1516"/>
      <c r="F961" s="1516"/>
      <c r="G961" s="1516"/>
      <c r="H961" s="1516"/>
      <c r="I961" s="1516"/>
      <c r="J961" s="1516"/>
      <c r="K961" s="1516"/>
      <c r="L961" s="1516"/>
      <c r="M961" s="1516"/>
      <c r="N961" s="1516"/>
      <c r="O961" s="1516"/>
      <c r="P961" s="1516"/>
      <c r="Q961" s="1516"/>
      <c r="R961" s="1516"/>
      <c r="S961" s="1516"/>
      <c r="T961" s="1516"/>
      <c r="U961" s="1516"/>
      <c r="V961" s="1516"/>
      <c r="W961" s="1516"/>
      <c r="X961" s="1516"/>
      <c r="Y961" s="1516"/>
      <c r="Z961" s="1516"/>
      <c r="AA961" s="1516"/>
      <c r="AB961" s="1516"/>
      <c r="AC961" s="1516"/>
      <c r="AD961" s="1516"/>
      <c r="AE961" s="1516"/>
      <c r="AF961" s="1516"/>
      <c r="AG961" s="1516"/>
      <c r="AH961" s="1516"/>
      <c r="AI961" s="1517"/>
      <c r="AJ961" s="1449">
        <f>SUM(AJ955:AQ959)</f>
        <v>41006476</v>
      </c>
      <c r="AK961" s="1450"/>
      <c r="AL961" s="1450"/>
      <c r="AM961" s="1450"/>
      <c r="AN961" s="1450"/>
      <c r="AO961" s="1450"/>
      <c r="AP961" s="1450"/>
      <c r="AQ961" s="145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2"/>
      <c r="C962" s="1453"/>
      <c r="D962" s="1453"/>
      <c r="E962" s="1453"/>
      <c r="F962" s="1453"/>
      <c r="G962" s="1453"/>
      <c r="H962" s="1453"/>
      <c r="I962" s="1453"/>
      <c r="J962" s="1453"/>
      <c r="K962" s="1453"/>
      <c r="L962" s="1453"/>
      <c r="M962" s="1453"/>
      <c r="N962" s="1453"/>
      <c r="O962" s="1453"/>
      <c r="P962" s="1453"/>
      <c r="Q962" s="1453"/>
      <c r="R962" s="1453"/>
      <c r="S962" s="1453"/>
      <c r="T962" s="1453"/>
      <c r="U962" s="1453"/>
      <c r="V962" s="1453"/>
      <c r="W962" s="1453"/>
      <c r="X962" s="1453"/>
      <c r="Y962" s="1453"/>
      <c r="Z962" s="1453"/>
      <c r="AA962" s="1453"/>
      <c r="AB962" s="1453"/>
      <c r="AC962" s="1453"/>
      <c r="AD962" s="1453"/>
      <c r="AE962" s="1454"/>
      <c r="AF962" s="1458" t="s">
        <v>675</v>
      </c>
      <c r="AG962" s="1459"/>
      <c r="AH962" s="1459"/>
      <c r="AI962" s="1460"/>
      <c r="AJ962" s="1452"/>
      <c r="AK962" s="1453"/>
      <c r="AL962" s="1453"/>
      <c r="AM962" s="1453"/>
      <c r="AN962" s="1453"/>
      <c r="AO962" s="1453"/>
      <c r="AP962" s="1453"/>
      <c r="AQ962" s="145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5" t="s">
        <v>1364</v>
      </c>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79"/>
      <c r="AG963" s="1461" t="s">
        <v>678</v>
      </c>
      <c r="AH963" s="1462"/>
      <c r="AI963" s="87"/>
      <c r="AJ963" s="1488">
        <f>ROUND(IF(AND(AG963="yes",D965&gt;0),AJ961*0.2,0),0)</f>
        <v>0</v>
      </c>
      <c r="AK963" s="1489"/>
      <c r="AL963" s="1489"/>
      <c r="AM963" s="1489"/>
      <c r="AN963" s="1489"/>
      <c r="AO963" s="1489"/>
      <c r="AP963" s="1489"/>
      <c r="AQ963" s="149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0" t="s">
        <v>1365</v>
      </c>
      <c r="E964" s="1501"/>
      <c r="F964" s="1501"/>
      <c r="G964" s="1501"/>
      <c r="H964" s="1501"/>
      <c r="I964" s="1501"/>
      <c r="J964" s="1501"/>
      <c r="K964" s="1501"/>
      <c r="L964" s="1501"/>
      <c r="M964" s="1501"/>
      <c r="N964" s="1501"/>
      <c r="O964" s="1501"/>
      <c r="P964" s="1501"/>
      <c r="Q964" s="1501"/>
      <c r="R964" s="1501"/>
      <c r="S964" s="1501"/>
      <c r="T964" s="1501"/>
      <c r="U964" s="1501"/>
      <c r="V964" s="1501"/>
      <c r="W964" s="1501"/>
      <c r="X964" s="1501"/>
      <c r="Y964" s="1501"/>
      <c r="Z964" s="1501"/>
      <c r="AA964" s="1501"/>
      <c r="AB964" s="1501"/>
      <c r="AC964" s="1501"/>
      <c r="AD964" s="1501"/>
      <c r="AE964" s="1502"/>
      <c r="AF964" s="73"/>
      <c r="AG964" s="14"/>
      <c r="AH964" s="14"/>
      <c r="AI964" s="83"/>
      <c r="AJ964" s="1491"/>
      <c r="AK964" s="1492"/>
      <c r="AL964" s="1492"/>
      <c r="AM964" s="1492"/>
      <c r="AN964" s="1492"/>
      <c r="AO964" s="1492"/>
      <c r="AP964" s="1492"/>
      <c r="AQ964" s="149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3"/>
      <c r="E965" s="1504"/>
      <c r="F965" s="1504"/>
      <c r="G965" s="1504"/>
      <c r="H965" s="1504"/>
      <c r="I965" s="1504"/>
      <c r="J965" s="1504"/>
      <c r="K965" s="1504"/>
      <c r="L965" s="1504"/>
      <c r="M965" s="1504"/>
      <c r="N965" s="1504"/>
      <c r="O965" s="1504"/>
      <c r="P965" s="1504"/>
      <c r="Q965" s="1504"/>
      <c r="R965" s="1504"/>
      <c r="S965" s="1504"/>
      <c r="T965" s="1504"/>
      <c r="U965" s="1504"/>
      <c r="V965" s="1504"/>
      <c r="W965" s="1504"/>
      <c r="X965" s="1504"/>
      <c r="Y965" s="1504"/>
      <c r="Z965" s="1504"/>
      <c r="AA965" s="1504"/>
      <c r="AB965" s="1504"/>
      <c r="AC965" s="1504"/>
      <c r="AD965" s="1504"/>
      <c r="AE965" s="1505"/>
      <c r="AF965" s="77"/>
      <c r="AG965" s="7"/>
      <c r="AH965" s="7"/>
      <c r="AI965" s="78"/>
      <c r="AJ965" s="1494"/>
      <c r="AK965" s="1495"/>
      <c r="AL965" s="1495"/>
      <c r="AM965" s="1495"/>
      <c r="AN965" s="1495"/>
      <c r="AO965" s="1495"/>
      <c r="AP965" s="1495"/>
      <c r="AQ965" s="149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5" t="s">
        <v>1450</v>
      </c>
      <c r="E966" s="1456"/>
      <c r="F966" s="1456"/>
      <c r="G966" s="1456"/>
      <c r="H966" s="1456"/>
      <c r="I966" s="1456"/>
      <c r="J966" s="1456"/>
      <c r="K966" s="1456"/>
      <c r="L966" s="1456"/>
      <c r="M966" s="1456"/>
      <c r="N966" s="1456"/>
      <c r="O966" s="1456"/>
      <c r="P966" s="1456"/>
      <c r="Q966" s="1456"/>
      <c r="R966" s="1456"/>
      <c r="S966" s="1456"/>
      <c r="T966" s="1456"/>
      <c r="U966" s="1456"/>
      <c r="V966" s="1456"/>
      <c r="W966" s="1456"/>
      <c r="X966" s="1456"/>
      <c r="Y966" s="1456"/>
      <c r="Z966" s="1456"/>
      <c r="AA966" s="1456"/>
      <c r="AB966" s="1456"/>
      <c r="AC966" s="1456"/>
      <c r="AD966" s="1456"/>
      <c r="AE966" s="1457"/>
      <c r="AF966" s="79"/>
      <c r="AG966" s="1463" t="s">
        <v>678</v>
      </c>
      <c r="AH966" s="1464"/>
      <c r="AI966" s="87"/>
      <c r="AJ966" s="1488">
        <f>ROUND(IF(AG966="yes",AJ961*0.05,0),0)</f>
        <v>0</v>
      </c>
      <c r="AK966" s="1489"/>
      <c r="AL966" s="1489"/>
      <c r="AM966" s="1489"/>
      <c r="AN966" s="1489"/>
      <c r="AO966" s="1489"/>
      <c r="AP966" s="1489"/>
      <c r="AQ966" s="149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500" t="s">
        <v>1448</v>
      </c>
      <c r="E967" s="1501"/>
      <c r="F967" s="1501"/>
      <c r="G967" s="1501"/>
      <c r="H967" s="1501"/>
      <c r="I967" s="1501"/>
      <c r="J967" s="1501"/>
      <c r="K967" s="1501"/>
      <c r="L967" s="1501"/>
      <c r="M967" s="1501"/>
      <c r="N967" s="1501"/>
      <c r="O967" s="1501"/>
      <c r="P967" s="1501"/>
      <c r="Q967" s="1501"/>
      <c r="R967" s="1501"/>
      <c r="S967" s="1501"/>
      <c r="T967" s="1501"/>
      <c r="U967" s="1501"/>
      <c r="V967" s="1501"/>
      <c r="W967" s="1501"/>
      <c r="X967" s="1501"/>
      <c r="Y967" s="1501"/>
      <c r="Z967" s="1501"/>
      <c r="AA967" s="1501"/>
      <c r="AB967" s="1501"/>
      <c r="AC967" s="1501"/>
      <c r="AD967" s="1501"/>
      <c r="AE967" s="1502"/>
      <c r="AF967" s="73"/>
      <c r="AG967" s="14"/>
      <c r="AH967" s="14"/>
      <c r="AI967" s="83"/>
      <c r="AJ967" s="1491"/>
      <c r="AK967" s="1492"/>
      <c r="AL967" s="1492"/>
      <c r="AM967" s="1492"/>
      <c r="AN967" s="1492"/>
      <c r="AO967" s="1492"/>
      <c r="AP967" s="1492"/>
      <c r="AQ967" s="149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500"/>
      <c r="E968" s="1501"/>
      <c r="F968" s="1501"/>
      <c r="G968" s="1501"/>
      <c r="H968" s="1501"/>
      <c r="I968" s="1501"/>
      <c r="J968" s="1501"/>
      <c r="K968" s="1501"/>
      <c r="L968" s="1501"/>
      <c r="M968" s="1501"/>
      <c r="N968" s="1501"/>
      <c r="O968" s="1501"/>
      <c r="P968" s="1501"/>
      <c r="Q968" s="1501"/>
      <c r="R968" s="1501"/>
      <c r="S968" s="1501"/>
      <c r="T968" s="1501"/>
      <c r="U968" s="1501"/>
      <c r="V968" s="1501"/>
      <c r="W968" s="1501"/>
      <c r="X968" s="1501"/>
      <c r="Y968" s="1501"/>
      <c r="Z968" s="1501"/>
      <c r="AA968" s="1501"/>
      <c r="AB968" s="1501"/>
      <c r="AC968" s="1501"/>
      <c r="AD968" s="1501"/>
      <c r="AE968" s="1502"/>
      <c r="AF968" s="73"/>
      <c r="AG968" s="14"/>
      <c r="AH968" s="14"/>
      <c r="AI968" s="83"/>
      <c r="AJ968" s="1491"/>
      <c r="AK968" s="1492"/>
      <c r="AL968" s="1492"/>
      <c r="AM968" s="1492"/>
      <c r="AN968" s="1492"/>
      <c r="AO968" s="1492"/>
      <c r="AP968" s="1492"/>
      <c r="AQ968" s="149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500"/>
      <c r="E969" s="1501"/>
      <c r="F969" s="1501"/>
      <c r="G969" s="1501"/>
      <c r="H969" s="1501"/>
      <c r="I969" s="1501"/>
      <c r="J969" s="1501"/>
      <c r="K969" s="1501"/>
      <c r="L969" s="1501"/>
      <c r="M969" s="1501"/>
      <c r="N969" s="1501"/>
      <c r="O969" s="1501"/>
      <c r="P969" s="1501"/>
      <c r="Q969" s="1501"/>
      <c r="R969" s="1501"/>
      <c r="S969" s="1501"/>
      <c r="T969" s="1501"/>
      <c r="U969" s="1501"/>
      <c r="V969" s="1501"/>
      <c r="W969" s="1501"/>
      <c r="X969" s="1501"/>
      <c r="Y969" s="1501"/>
      <c r="Z969" s="1501"/>
      <c r="AA969" s="1501"/>
      <c r="AB969" s="1501"/>
      <c r="AC969" s="1501"/>
      <c r="AD969" s="1501"/>
      <c r="AE969" s="1502"/>
      <c r="AF969" s="73"/>
      <c r="AG969" s="14"/>
      <c r="AH969" s="14"/>
      <c r="AI969" s="83"/>
      <c r="AJ969" s="1491"/>
      <c r="AK969" s="1492"/>
      <c r="AL969" s="1492"/>
      <c r="AM969" s="1492"/>
      <c r="AN969" s="1492"/>
      <c r="AO969" s="1492"/>
      <c r="AP969" s="1492"/>
      <c r="AQ969" s="149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500"/>
      <c r="E970" s="1501"/>
      <c r="F970" s="1501"/>
      <c r="G970" s="1501"/>
      <c r="H970" s="1501"/>
      <c r="I970" s="1501"/>
      <c r="J970" s="1501"/>
      <c r="K970" s="1501"/>
      <c r="L970" s="1501"/>
      <c r="M970" s="1501"/>
      <c r="N970" s="1501"/>
      <c r="O970" s="1501"/>
      <c r="P970" s="1501"/>
      <c r="Q970" s="1501"/>
      <c r="R970" s="1501"/>
      <c r="S970" s="1501"/>
      <c r="T970" s="1501"/>
      <c r="U970" s="1501"/>
      <c r="V970" s="1501"/>
      <c r="W970" s="1501"/>
      <c r="X970" s="1501"/>
      <c r="Y970" s="1501"/>
      <c r="Z970" s="1501"/>
      <c r="AA970" s="1501"/>
      <c r="AB970" s="1501"/>
      <c r="AC970" s="1501"/>
      <c r="AD970" s="1501"/>
      <c r="AE970" s="1502"/>
      <c r="AF970" s="73"/>
      <c r="AG970" s="14"/>
      <c r="AH970" s="14"/>
      <c r="AI970" s="83"/>
      <c r="AJ970" s="1491"/>
      <c r="AK970" s="1492"/>
      <c r="AL970" s="1492"/>
      <c r="AM970" s="1492"/>
      <c r="AN970" s="1492"/>
      <c r="AO970" s="1492"/>
      <c r="AP970" s="1492"/>
      <c r="AQ970" s="149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6"/>
      <c r="E971" s="1507"/>
      <c r="F971" s="1507"/>
      <c r="G971" s="1507"/>
      <c r="H971" s="1507"/>
      <c r="I971" s="1507"/>
      <c r="J971" s="1507"/>
      <c r="K971" s="1507"/>
      <c r="L971" s="1507"/>
      <c r="M971" s="1507"/>
      <c r="N971" s="1507"/>
      <c r="O971" s="1507"/>
      <c r="P971" s="1507"/>
      <c r="Q971" s="1507"/>
      <c r="R971" s="1507"/>
      <c r="S971" s="1507"/>
      <c r="T971" s="1507"/>
      <c r="U971" s="1507"/>
      <c r="V971" s="1507"/>
      <c r="W971" s="1507"/>
      <c r="X971" s="1507"/>
      <c r="Y971" s="1507"/>
      <c r="Z971" s="1507"/>
      <c r="AA971" s="1507"/>
      <c r="AB971" s="1507"/>
      <c r="AC971" s="1507"/>
      <c r="AD971" s="1507"/>
      <c r="AE971" s="1508"/>
      <c r="AF971" s="77"/>
      <c r="AG971" s="7"/>
      <c r="AH971" s="7"/>
      <c r="AI971" s="78"/>
      <c r="AJ971" s="1494"/>
      <c r="AK971" s="1495"/>
      <c r="AL971" s="1495"/>
      <c r="AM971" s="1495"/>
      <c r="AN971" s="1495"/>
      <c r="AO971" s="1495"/>
      <c r="AP971" s="1495"/>
      <c r="AQ971" s="149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5" t="s">
        <v>1943</v>
      </c>
      <c r="E972" s="1456"/>
      <c r="F972" s="1456"/>
      <c r="G972" s="1456"/>
      <c r="H972" s="1456"/>
      <c r="I972" s="1456"/>
      <c r="J972" s="1456"/>
      <c r="K972" s="1456"/>
      <c r="L972" s="1456"/>
      <c r="M972" s="1456"/>
      <c r="N972" s="1456"/>
      <c r="O972" s="1456"/>
      <c r="P972" s="1456"/>
      <c r="Q972" s="1456"/>
      <c r="R972" s="1456"/>
      <c r="S972" s="1456"/>
      <c r="T972" s="1456"/>
      <c r="U972" s="1456"/>
      <c r="V972" s="1456"/>
      <c r="W972" s="1456"/>
      <c r="X972" s="1456"/>
      <c r="Y972" s="1456"/>
      <c r="Z972" s="1456"/>
      <c r="AA972" s="1456"/>
      <c r="AB972" s="1456"/>
      <c r="AC972" s="1456"/>
      <c r="AD972" s="1456"/>
      <c r="AE972" s="1457"/>
      <c r="AF972" s="86"/>
      <c r="AG972" s="1463" t="s">
        <v>678</v>
      </c>
      <c r="AH972" s="1464"/>
      <c r="AI972" s="87"/>
      <c r="AJ972" s="1488">
        <f>ROUND(IF(AG972="yes",AJ961*0.1,0),0)</f>
        <v>0</v>
      </c>
      <c r="AK972" s="1489"/>
      <c r="AL972" s="1489"/>
      <c r="AM972" s="1489"/>
      <c r="AN972" s="1489"/>
      <c r="AO972" s="1489"/>
      <c r="AP972" s="1489"/>
      <c r="AQ972" s="149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3" t="s">
        <v>1449</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91"/>
      <c r="AK973" s="1492"/>
      <c r="AL973" s="1492"/>
      <c r="AM973" s="1492"/>
      <c r="AN973" s="1492"/>
      <c r="AO973" s="1492"/>
      <c r="AP973" s="1492"/>
      <c r="AQ973" s="1493"/>
      <c r="AR973" s="68"/>
      <c r="AS973" s="68"/>
      <c r="AT973" s="68"/>
      <c r="AU973" s="68"/>
      <c r="AV973" s="68"/>
      <c r="AW973" s="68"/>
      <c r="AX973" s="68"/>
      <c r="AY973" s="68"/>
      <c r="AZ973" s="34"/>
      <c r="BA973" s="951">
        <f>G739+O782</f>
        <v>61</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91"/>
      <c r="AK974" s="1492"/>
      <c r="AL974" s="1492"/>
      <c r="AM974" s="1492"/>
      <c r="AN974" s="1492"/>
      <c r="AO974" s="1492"/>
      <c r="AP974" s="1492"/>
      <c r="AQ974" s="149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8"/>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c r="AA975" s="1469"/>
      <c r="AB975" s="1469"/>
      <c r="AC975" s="1469"/>
      <c r="AD975" s="1469"/>
      <c r="AE975" s="1470"/>
      <c r="AF975" s="77"/>
      <c r="AG975" s="7"/>
      <c r="AH975" s="7"/>
      <c r="AI975" s="78"/>
      <c r="AJ975" s="1494"/>
      <c r="AK975" s="1495"/>
      <c r="AL975" s="1495"/>
      <c r="AM975" s="1495"/>
      <c r="AN975" s="1495"/>
      <c r="AO975" s="1495"/>
      <c r="AP975" s="1495"/>
      <c r="AQ975" s="1496"/>
      <c r="AR975" s="68"/>
      <c r="AS975" s="68"/>
      <c r="AT975" s="68"/>
      <c r="AU975" s="68"/>
      <c r="AV975" s="68"/>
      <c r="AW975" s="68"/>
      <c r="AX975" s="68"/>
      <c r="AY975" s="68"/>
      <c r="AZ975" s="34"/>
      <c r="BA975" s="950">
        <f>ROUNDDOWN(X1013/I1013,2)</f>
        <v>0.11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5" t="s">
        <v>1451</v>
      </c>
      <c r="E976" s="1456"/>
      <c r="F976" s="1456"/>
      <c r="G976" s="1456"/>
      <c r="H976" s="1456"/>
      <c r="I976" s="1456"/>
      <c r="J976" s="1456"/>
      <c r="K976" s="1456"/>
      <c r="L976" s="1456"/>
      <c r="M976" s="1456"/>
      <c r="N976" s="1456"/>
      <c r="O976" s="1456"/>
      <c r="P976" s="1456"/>
      <c r="Q976" s="1456"/>
      <c r="R976" s="1456"/>
      <c r="S976" s="1456"/>
      <c r="T976" s="1456"/>
      <c r="U976" s="1456"/>
      <c r="V976" s="1456"/>
      <c r="W976" s="1456"/>
      <c r="X976" s="1456"/>
      <c r="Y976" s="1456"/>
      <c r="Z976" s="1456"/>
      <c r="AA976" s="1456"/>
      <c r="AB976" s="1456"/>
      <c r="AC976" s="1456"/>
      <c r="AD976" s="1456"/>
      <c r="AE976" s="1457"/>
      <c r="AF976" s="79"/>
      <c r="AG976" s="1463" t="s">
        <v>678</v>
      </c>
      <c r="AH976" s="1464"/>
      <c r="AI976" s="87"/>
      <c r="AJ976" s="1488">
        <f>ROUND(IF(AG976="yes",AJ961*0.02,0),0)</f>
        <v>0</v>
      </c>
      <c r="AK976" s="1489"/>
      <c r="AL976" s="1489"/>
      <c r="AM976" s="1489"/>
      <c r="AN976" s="1489"/>
      <c r="AO976" s="1489"/>
      <c r="AP976" s="1489"/>
      <c r="AQ976" s="1490"/>
      <c r="AR976" s="68"/>
      <c r="AS976" s="68"/>
      <c r="AT976" s="68"/>
      <c r="AU976" s="68"/>
      <c r="AV976" s="68"/>
      <c r="AW976" s="68"/>
      <c r="AX976" s="68"/>
      <c r="AY976" s="68"/>
      <c r="AZ976" s="34"/>
      <c r="BA976" s="950">
        <f>ROUNDDOWN(X1017/I1017,2)</f>
        <v>0.21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8" t="s">
        <v>1452</v>
      </c>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c r="AA977" s="1469"/>
      <c r="AB977" s="1469"/>
      <c r="AC977" s="1469"/>
      <c r="AD977" s="1469"/>
      <c r="AE977" s="1470"/>
      <c r="AF977" s="77"/>
      <c r="AG977" s="7"/>
      <c r="AH977" s="7"/>
      <c r="AI977" s="78"/>
      <c r="AJ977" s="1494"/>
      <c r="AK977" s="1495"/>
      <c r="AL977" s="1495"/>
      <c r="AM977" s="1495"/>
      <c r="AN977" s="1495"/>
      <c r="AO977" s="1495"/>
      <c r="AP977" s="1495"/>
      <c r="AQ977" s="1496"/>
      <c r="AR977" s="68"/>
      <c r="AS977" s="68"/>
      <c r="AT977" s="68"/>
      <c r="AU977" s="68"/>
      <c r="AV977" s="68"/>
      <c r="AW977" s="68"/>
      <c r="AX977" s="68"/>
      <c r="AY977" s="68"/>
      <c r="BB977" s="34"/>
      <c r="BC977" s="34"/>
      <c r="BD977" s="34"/>
      <c r="BE977" s="34"/>
      <c r="BF977" s="34"/>
    </row>
    <row r="978" spans="1:58" ht="12.95" customHeight="1">
      <c r="A978" s="14"/>
      <c r="B978" s="79"/>
      <c r="C978" s="80" t="s">
        <v>217</v>
      </c>
      <c r="D978" s="1455" t="s">
        <v>1453</v>
      </c>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7"/>
      <c r="AF978" s="79"/>
      <c r="AG978" s="1463" t="s">
        <v>678</v>
      </c>
      <c r="AH978" s="1464"/>
      <c r="AI978" s="79"/>
      <c r="AJ978" s="1488">
        <f>ROUND(IF(AG978="yes",AJ961*0.02,0),0)</f>
        <v>0</v>
      </c>
      <c r="AK978" s="1489"/>
      <c r="AL978" s="1489"/>
      <c r="AM978" s="1489"/>
      <c r="AN978" s="1489"/>
      <c r="AO978" s="1489"/>
      <c r="AP978" s="1489"/>
      <c r="AQ978" s="1490"/>
      <c r="AR978" s="68"/>
      <c r="AS978" s="68"/>
      <c r="AT978" s="68"/>
      <c r="AU978" s="68"/>
      <c r="AV978" s="68"/>
      <c r="AW978" s="68"/>
      <c r="AX978" s="68"/>
      <c r="AY978" s="68"/>
    </row>
    <row r="979" spans="1:58" ht="12.95" customHeight="1">
      <c r="A979" s="14"/>
      <c r="B979" s="73"/>
      <c r="C979" s="74"/>
      <c r="D979" s="1443" t="s">
        <v>1454</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91"/>
      <c r="AK979" s="1492"/>
      <c r="AL979" s="1492"/>
      <c r="AM979" s="1492"/>
      <c r="AN979" s="1492"/>
      <c r="AO979" s="1492"/>
      <c r="AP979" s="1492"/>
      <c r="AQ979" s="1493"/>
      <c r="AR979" s="68"/>
      <c r="AS979" s="68"/>
      <c r="AT979" s="68"/>
      <c r="AU979" s="68"/>
      <c r="AV979" s="68"/>
      <c r="AW979" s="68"/>
      <c r="AX979" s="68"/>
      <c r="AY979" s="68"/>
    </row>
    <row r="980" spans="1:58" ht="12.95" customHeight="1">
      <c r="A980" s="14"/>
      <c r="B980" s="75"/>
      <c r="C980" s="76"/>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7"/>
      <c r="AG980" s="7"/>
      <c r="AH980" s="7"/>
      <c r="AI980" s="78"/>
      <c r="AJ980" s="1494"/>
      <c r="AK980" s="1495"/>
      <c r="AL980" s="1495"/>
      <c r="AM980" s="1495"/>
      <c r="AN980" s="1495"/>
      <c r="AO980" s="1495"/>
      <c r="AP980" s="1495"/>
      <c r="AQ980" s="1496"/>
      <c r="AR980" s="68"/>
      <c r="AS980" s="68"/>
      <c r="AT980" s="68"/>
      <c r="AU980" s="68"/>
      <c r="AV980" s="68"/>
      <c r="AW980" s="68"/>
      <c r="AX980" s="68"/>
      <c r="AY980" s="68"/>
    </row>
    <row r="981" spans="1:58" ht="12.95" customHeight="1">
      <c r="A981" s="14"/>
      <c r="B981" s="79"/>
      <c r="C981" s="80" t="s">
        <v>220</v>
      </c>
      <c r="D981" s="1465" t="s">
        <v>1455</v>
      </c>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c r="AA981" s="1466"/>
      <c r="AB981" s="1466"/>
      <c r="AC981" s="1466"/>
      <c r="AD981" s="1466"/>
      <c r="AE981" s="1467"/>
      <c r="AF981" s="79"/>
      <c r="AG981" s="1463" t="s">
        <v>678</v>
      </c>
      <c r="AH981" s="1464"/>
      <c r="AI981" s="87"/>
      <c r="AJ981" s="1488">
        <f>IF(AG981="yes",AJ961*BA981,0)</f>
        <v>0</v>
      </c>
      <c r="AK981" s="1489"/>
      <c r="AL981" s="1489"/>
      <c r="AM981" s="1489"/>
      <c r="AN981" s="1489"/>
      <c r="AO981" s="1489"/>
      <c r="AP981" s="1489"/>
      <c r="AQ981" s="1490"/>
      <c r="AR981" s="68"/>
      <c r="AS981" s="68"/>
      <c r="AT981" s="68"/>
      <c r="AU981" s="68"/>
      <c r="AV981" s="68"/>
      <c r="AW981" s="68"/>
      <c r="AX981" s="68"/>
      <c r="AY981" s="68"/>
      <c r="BA981" s="215">
        <f>IF(SUM(BA983:BA991)&lt;=0.1,SUM(BA983:BA991),0.1)</f>
        <v>0</v>
      </c>
    </row>
    <row r="982" spans="1:58" ht="12.95" customHeight="1">
      <c r="A982" s="14"/>
      <c r="B982" s="73"/>
      <c r="C982" s="74"/>
      <c r="D982" s="1443" t="s">
        <v>1456</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91"/>
      <c r="AK982" s="1492"/>
      <c r="AL982" s="1492"/>
      <c r="AM982" s="1492"/>
      <c r="AN982" s="1492"/>
      <c r="AO982" s="1492"/>
      <c r="AP982" s="1492"/>
      <c r="AQ982" s="1493"/>
      <c r="AR982" s="68"/>
      <c r="AS982" s="68"/>
      <c r="AT982" s="68"/>
      <c r="AU982" s="68"/>
      <c r="AV982" s="68"/>
      <c r="AW982" s="68"/>
      <c r="AX982" s="68"/>
      <c r="AY982" s="68"/>
    </row>
    <row r="983" spans="1:58" ht="12.95"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91"/>
      <c r="AK983" s="1492"/>
      <c r="AL983" s="1492"/>
      <c r="AM983" s="1492"/>
      <c r="AN983" s="1492"/>
      <c r="AO983" s="1492"/>
      <c r="AP983" s="1492"/>
      <c r="AQ983" s="1493"/>
      <c r="AR983" s="68"/>
      <c r="AS983" s="68"/>
      <c r="AT983" s="68"/>
      <c r="AU983" s="68"/>
      <c r="AV983" s="68"/>
      <c r="AW983" s="68"/>
      <c r="AX983" s="68"/>
      <c r="AY983" s="68"/>
      <c r="BA983" s="213">
        <f>IF(A1030="Yes",0.05,0)</f>
        <v>0</v>
      </c>
    </row>
    <row r="984" spans="1:58" ht="12.95" customHeight="1">
      <c r="A984" s="14"/>
      <c r="B984" s="81"/>
      <c r="C984" s="82"/>
      <c r="D984" s="1468"/>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c r="AA984" s="1469"/>
      <c r="AB984" s="1469"/>
      <c r="AC984" s="1469"/>
      <c r="AD984" s="1469"/>
      <c r="AE984" s="1470"/>
      <c r="AF984" s="77"/>
      <c r="AG984" s="7"/>
      <c r="AH984" s="7"/>
      <c r="AI984" s="78"/>
      <c r="AJ984" s="1494"/>
      <c r="AK984" s="1495"/>
      <c r="AL984" s="1495"/>
      <c r="AM984" s="1495"/>
      <c r="AN984" s="1495"/>
      <c r="AO984" s="1495"/>
      <c r="AP984" s="1495"/>
      <c r="AQ984" s="1496"/>
      <c r="AR984" s="68"/>
      <c r="AS984" s="68"/>
      <c r="AT984" s="68"/>
      <c r="AU984" s="68"/>
      <c r="AV984" s="68"/>
      <c r="AW984" s="68"/>
      <c r="AX984" s="68"/>
      <c r="AY984" s="68"/>
      <c r="BA984" s="213">
        <f>IF(A1036="Yes",0.02,0)</f>
        <v>0</v>
      </c>
    </row>
    <row r="985" spans="1:58" ht="12.95" customHeight="1">
      <c r="A985" s="14"/>
      <c r="B985" s="79"/>
      <c r="C985" s="80" t="s">
        <v>225</v>
      </c>
      <c r="D985" s="1509" t="s">
        <v>1457</v>
      </c>
      <c r="E985" s="1510"/>
      <c r="F985" s="1510"/>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c r="AA985" s="1510"/>
      <c r="AB985" s="1510"/>
      <c r="AC985" s="1510"/>
      <c r="AD985" s="1510"/>
      <c r="AE985" s="1511"/>
      <c r="AF985" s="79"/>
      <c r="AG985" s="1463" t="s">
        <v>678</v>
      </c>
      <c r="AH985" s="1464"/>
      <c r="AI985" s="87"/>
      <c r="AJ985" s="1488">
        <f>ROUND(IF(AG985="Yes",MIN(AF988,(0.15*AJ961)),0),0)</f>
        <v>0</v>
      </c>
      <c r="AK985" s="1489"/>
      <c r="AL985" s="1489"/>
      <c r="AM985" s="1489"/>
      <c r="AN985" s="1489"/>
      <c r="AO985" s="1489"/>
      <c r="AP985" s="1489"/>
      <c r="AQ985" s="1490"/>
      <c r="AR985" s="68"/>
      <c r="AS985" s="68"/>
      <c r="AT985" s="68"/>
      <c r="AU985" s="68"/>
      <c r="AV985" s="68"/>
      <c r="AW985" s="68"/>
      <c r="AX985" s="68"/>
      <c r="AY985" s="68"/>
      <c r="BA985" s="213">
        <f>IF(A1042="Yes",0.04,0)</f>
        <v>0</v>
      </c>
    </row>
    <row r="986" spans="1:58" ht="12.95" customHeight="1">
      <c r="A986" s="14"/>
      <c r="B986" s="81"/>
      <c r="C986" s="84"/>
      <c r="D986" s="1512"/>
      <c r="E986" s="1513"/>
      <c r="F986" s="1513"/>
      <c r="G986" s="1513"/>
      <c r="H986" s="1513"/>
      <c r="I986" s="1513"/>
      <c r="J986" s="1513"/>
      <c r="K986" s="1513"/>
      <c r="L986" s="1513"/>
      <c r="M986" s="1513"/>
      <c r="N986" s="1513"/>
      <c r="O986" s="1513"/>
      <c r="P986" s="1513"/>
      <c r="Q986" s="1513"/>
      <c r="R986" s="1513"/>
      <c r="S986" s="1513"/>
      <c r="T986" s="1513"/>
      <c r="U986" s="1513"/>
      <c r="V986" s="1513"/>
      <c r="W986" s="1513"/>
      <c r="X986" s="1513"/>
      <c r="Y986" s="1513"/>
      <c r="Z986" s="1513"/>
      <c r="AA986" s="1513"/>
      <c r="AB986" s="1513"/>
      <c r="AC986" s="1513"/>
      <c r="AD986" s="1513"/>
      <c r="AE986" s="1514"/>
      <c r="AF986" s="1471" t="str">
        <f>IF(AG985="yes","Please Select Type and Enter Amount:","")</f>
        <v/>
      </c>
      <c r="AG986" s="1472"/>
      <c r="AH986" s="1472"/>
      <c r="AI986" s="1473"/>
      <c r="AJ986" s="1491"/>
      <c r="AK986" s="1492"/>
      <c r="AL986" s="1492"/>
      <c r="AM986" s="1492"/>
      <c r="AN986" s="1492"/>
      <c r="AO986" s="1492"/>
      <c r="AP986" s="1492"/>
      <c r="AQ986" s="1493"/>
      <c r="AR986" s="68"/>
      <c r="AS986" s="68"/>
      <c r="AT986" s="68"/>
      <c r="AU986" s="68"/>
      <c r="AV986" s="68"/>
      <c r="AW986" s="68"/>
      <c r="AX986" s="68"/>
      <c r="AY986" s="68"/>
      <c r="BA986" s="213">
        <f>IF(A1049="Yes",0.04,0)</f>
        <v>0</v>
      </c>
    </row>
    <row r="987" spans="1:58" ht="12.95" customHeight="1">
      <c r="A987" s="14"/>
      <c r="B987" s="81"/>
      <c r="C987" s="84"/>
      <c r="D987" s="1443" t="s">
        <v>1458</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471"/>
      <c r="AG987" s="1472"/>
      <c r="AH987" s="1472"/>
      <c r="AI987" s="1473"/>
      <c r="AJ987" s="1491"/>
      <c r="AK987" s="1492"/>
      <c r="AL987" s="1492"/>
      <c r="AM987" s="1492"/>
      <c r="AN987" s="1492"/>
      <c r="AO987" s="1492"/>
      <c r="AP987" s="1492"/>
      <c r="AQ987" s="1493"/>
      <c r="AR987" s="68"/>
      <c r="AS987" s="68"/>
      <c r="AT987" s="68"/>
      <c r="AU987" s="68"/>
      <c r="AV987" s="68"/>
      <c r="AW987" s="68"/>
      <c r="AX987" s="68"/>
      <c r="AY987" s="68"/>
      <c r="BA987" s="213">
        <f>IF(A1052="Yes",0.01,0)</f>
        <v>0</v>
      </c>
    </row>
    <row r="988" spans="1:58" ht="12.95"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435"/>
      <c r="AG988" s="1435"/>
      <c r="AH988" s="1435"/>
      <c r="AI988" s="1435"/>
      <c r="AJ988" s="1491"/>
      <c r="AK988" s="1492"/>
      <c r="AL988" s="1492"/>
      <c r="AM988" s="1492"/>
      <c r="AN988" s="1492"/>
      <c r="AO988" s="1492"/>
      <c r="AP988" s="1492"/>
      <c r="AQ988" s="1493"/>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6" t="s">
        <v>601</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435"/>
      <c r="AG989" s="1435"/>
      <c r="AH989" s="1435"/>
      <c r="AI989" s="1435"/>
      <c r="AJ989" s="1494"/>
      <c r="AK989" s="1495"/>
      <c r="AL989" s="1495"/>
      <c r="AM989" s="1495"/>
      <c r="AN989" s="1495"/>
      <c r="AO989" s="1495"/>
      <c r="AP989" s="1495"/>
      <c r="AQ989" s="1496"/>
      <c r="AR989" s="68"/>
      <c r="AS989" s="68"/>
      <c r="AT989" s="68"/>
      <c r="AU989" s="68"/>
      <c r="AV989" s="68"/>
      <c r="AW989" s="68"/>
      <c r="AX989" s="68"/>
      <c r="AY989" s="68"/>
      <c r="BA989" s="213">
        <f>IF(A1060="Yes",0.01,0)</f>
        <v>0</v>
      </c>
    </row>
    <row r="990" spans="1:58" ht="12.95" customHeight="1">
      <c r="A990" s="14"/>
      <c r="B990" s="79"/>
      <c r="C990" s="80" t="s">
        <v>231</v>
      </c>
      <c r="D990" s="1455" t="s">
        <v>1459</v>
      </c>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7"/>
      <c r="AF990" s="79"/>
      <c r="AG990" s="1463" t="s">
        <v>678</v>
      </c>
      <c r="AH990" s="1464"/>
      <c r="AI990" s="87"/>
      <c r="AJ990" s="1488">
        <f>ROUND(IF(AG990="Yes",AF992,0),0)</f>
        <v>0</v>
      </c>
      <c r="AK990" s="1489"/>
      <c r="AL990" s="1489"/>
      <c r="AM990" s="1489"/>
      <c r="AN990" s="1489"/>
      <c r="AO990" s="1489"/>
      <c r="AP990" s="1489"/>
      <c r="AQ990" s="1490"/>
      <c r="AR990" s="68"/>
      <c r="AS990" s="68"/>
      <c r="AT990" s="68"/>
      <c r="AU990" s="68"/>
      <c r="AV990" s="68"/>
      <c r="AW990" s="68"/>
      <c r="AX990" s="68"/>
      <c r="AY990" s="68"/>
      <c r="BA990" s="213">
        <f>IF(A1064="Yes",0.02,0)</f>
        <v>0</v>
      </c>
    </row>
    <row r="991" spans="1:58" ht="12.95" customHeight="1">
      <c r="A991" s="14"/>
      <c r="B991" s="73"/>
      <c r="C991" s="74"/>
      <c r="D991" s="1443" t="s">
        <v>1950</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474" t="str">
        <f>IF(AG990="yes","Enter Amount:","")</f>
        <v/>
      </c>
      <c r="AG991" s="1475"/>
      <c r="AH991" s="1475"/>
      <c r="AI991" s="1476"/>
      <c r="AJ991" s="1491"/>
      <c r="AK991" s="1492"/>
      <c r="AL991" s="1492"/>
      <c r="AM991" s="1492"/>
      <c r="AN991" s="1492"/>
      <c r="AO991" s="1492"/>
      <c r="AP991" s="1492"/>
      <c r="AQ991" s="1493"/>
      <c r="AR991" s="68"/>
      <c r="AS991" s="68"/>
      <c r="AT991" s="68"/>
      <c r="AU991" s="68"/>
      <c r="AV991" s="68"/>
      <c r="AW991" s="68"/>
      <c r="AX991" s="68"/>
      <c r="AY991" s="68"/>
      <c r="BA991" s="214">
        <f>IF(A1068="Yes",0.02,0)</f>
        <v>0</v>
      </c>
    </row>
    <row r="992" spans="1:58" ht="12.95"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435"/>
      <c r="AG992" s="1435"/>
      <c r="AH992" s="1435"/>
      <c r="AI992" s="1435"/>
      <c r="AJ992" s="1491"/>
      <c r="AK992" s="1492"/>
      <c r="AL992" s="1492"/>
      <c r="AM992" s="1492"/>
      <c r="AN992" s="1492"/>
      <c r="AO992" s="1492"/>
      <c r="AP992" s="1492"/>
      <c r="AQ992" s="1493"/>
      <c r="AR992" s="68"/>
      <c r="AS992" s="68"/>
      <c r="AT992" s="68"/>
      <c r="AU992" s="68"/>
      <c r="AV992" s="68"/>
      <c r="AW992" s="68"/>
      <c r="AX992" s="68"/>
      <c r="AY992" s="68"/>
    </row>
    <row r="993" spans="1:51" ht="12.95" customHeight="1">
      <c r="A993" s="14"/>
      <c r="B993" s="85"/>
      <c r="C993" s="84"/>
      <c r="D993" s="1468"/>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c r="AA993" s="1469"/>
      <c r="AB993" s="1469"/>
      <c r="AC993" s="1469"/>
      <c r="AD993" s="1469"/>
      <c r="AE993" s="1470"/>
      <c r="AF993" s="1435"/>
      <c r="AG993" s="1435"/>
      <c r="AH993" s="1435"/>
      <c r="AI993" s="1435"/>
      <c r="AJ993" s="1494"/>
      <c r="AK993" s="1495"/>
      <c r="AL993" s="1495"/>
      <c r="AM993" s="1495"/>
      <c r="AN993" s="1495"/>
      <c r="AO993" s="1495"/>
      <c r="AP993" s="1495"/>
      <c r="AQ993" s="1496"/>
      <c r="AR993" s="68"/>
      <c r="AS993" s="68"/>
      <c r="AT993" s="68"/>
      <c r="AU993" s="68"/>
      <c r="AV993" s="68"/>
      <c r="AW993" s="68"/>
      <c r="AX993" s="68"/>
      <c r="AY993" s="68"/>
    </row>
    <row r="994" spans="1:51" ht="12.95" customHeight="1">
      <c r="A994" s="14"/>
      <c r="B994" s="79"/>
      <c r="C994" s="80" t="s">
        <v>236</v>
      </c>
      <c r="D994" s="1465" t="s">
        <v>1460</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9"/>
      <c r="AG994" s="1463" t="s">
        <v>678</v>
      </c>
      <c r="AH994" s="1464"/>
      <c r="AI994" s="87"/>
      <c r="AJ994" s="1488">
        <f>ROUND(IF(AG994="yes",(AJ961*0.1),0),0)</f>
        <v>0</v>
      </c>
      <c r="AK994" s="1489"/>
      <c r="AL994" s="1489"/>
      <c r="AM994" s="1489"/>
      <c r="AN994" s="1489"/>
      <c r="AO994" s="1489"/>
      <c r="AP994" s="1489"/>
      <c r="AQ994" s="1490"/>
      <c r="AR994" s="68"/>
      <c r="AS994" s="68"/>
      <c r="AT994" s="68"/>
      <c r="AU994" s="68"/>
      <c r="AV994" s="68"/>
      <c r="AW994" s="68"/>
      <c r="AX994" s="68"/>
      <c r="AY994" s="68"/>
    </row>
    <row r="995" spans="1:51" ht="12.95" customHeight="1">
      <c r="A995" s="14"/>
      <c r="B995" s="73"/>
      <c r="C995" s="74"/>
      <c r="D995" s="1443" t="s">
        <v>1461</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91"/>
      <c r="AK995" s="1492"/>
      <c r="AL995" s="1492"/>
      <c r="AM995" s="1492"/>
      <c r="AN995" s="1492"/>
      <c r="AO995" s="1492"/>
      <c r="AP995" s="1492"/>
      <c r="AQ995" s="1493"/>
      <c r="AR995" s="68"/>
      <c r="AS995" s="68"/>
      <c r="AT995" s="68"/>
      <c r="AU995" s="68"/>
      <c r="AV995" s="68"/>
      <c r="AW995" s="68"/>
      <c r="AX995" s="68"/>
      <c r="AY995" s="68"/>
    </row>
    <row r="996" spans="1:51" ht="12.95" customHeight="1">
      <c r="A996" s="14"/>
      <c r="B996" s="77"/>
      <c r="C996" s="74"/>
      <c r="D996" s="1468"/>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c r="AA996" s="1469"/>
      <c r="AB996" s="1469"/>
      <c r="AC996" s="1469"/>
      <c r="AD996" s="1469"/>
      <c r="AE996" s="1470"/>
      <c r="AF996" s="73"/>
      <c r="AG996" s="14"/>
      <c r="AH996" s="14"/>
      <c r="AI996" s="83"/>
      <c r="AJ996" s="1494"/>
      <c r="AK996" s="1495"/>
      <c r="AL996" s="1495"/>
      <c r="AM996" s="1495"/>
      <c r="AN996" s="1495"/>
      <c r="AO996" s="1495"/>
      <c r="AP996" s="1495"/>
      <c r="AQ996" s="1496"/>
      <c r="AR996" s="68"/>
      <c r="AS996" s="68"/>
      <c r="AT996" s="68"/>
      <c r="AU996" s="68"/>
      <c r="AV996" s="68"/>
      <c r="AW996" s="68"/>
      <c r="AX996" s="68"/>
      <c r="AY996" s="68"/>
    </row>
    <row r="997" spans="1:51" ht="12.95" customHeight="1">
      <c r="A997" s="14"/>
      <c r="B997" s="73"/>
      <c r="C997" s="368" t="s">
        <v>697</v>
      </c>
      <c r="D997" s="1455" t="s">
        <v>1946</v>
      </c>
      <c r="E997" s="1456"/>
      <c r="F997" s="1456"/>
      <c r="G997" s="1456"/>
      <c r="H997" s="1456"/>
      <c r="I997" s="1456"/>
      <c r="J997" s="1456"/>
      <c r="K997" s="1456"/>
      <c r="L997" s="1456"/>
      <c r="M997" s="1456"/>
      <c r="N997" s="1456"/>
      <c r="O997" s="1456"/>
      <c r="P997" s="1456"/>
      <c r="Q997" s="1456"/>
      <c r="R997" s="1456"/>
      <c r="S997" s="1456"/>
      <c r="T997" s="1456"/>
      <c r="U997" s="1456"/>
      <c r="V997" s="1456"/>
      <c r="W997" s="1456"/>
      <c r="X997" s="1456"/>
      <c r="Y997" s="1456"/>
      <c r="Z997" s="1456"/>
      <c r="AA997" s="1456"/>
      <c r="AB997" s="1456"/>
      <c r="AC997" s="1456"/>
      <c r="AD997" s="1456"/>
      <c r="AE997" s="1457"/>
      <c r="AF997" s="79"/>
      <c r="AG997" s="1463" t="s">
        <v>678</v>
      </c>
      <c r="AH997" s="1464"/>
      <c r="AI997" s="87"/>
      <c r="AJ997" s="1488">
        <f>ROUND(IF(AG997="yes",(AJ961*0.15),0),0)</f>
        <v>0</v>
      </c>
      <c r="AK997" s="1489"/>
      <c r="AL997" s="1489"/>
      <c r="AM997" s="1489"/>
      <c r="AN997" s="1489"/>
      <c r="AO997" s="1489"/>
      <c r="AP997" s="1489"/>
      <c r="AQ997" s="1490"/>
      <c r="AR997" s="68"/>
      <c r="AS997" s="68"/>
      <c r="AT997" s="68"/>
      <c r="AU997" s="68"/>
      <c r="AV997" s="68"/>
      <c r="AW997" s="68"/>
      <c r="AX997" s="68"/>
      <c r="AY997" s="68"/>
    </row>
    <row r="998" spans="1:51" ht="12.95" customHeight="1">
      <c r="A998" s="14"/>
      <c r="B998" s="73"/>
      <c r="C998" s="74"/>
      <c r="D998" s="1483" t="s">
        <v>1947</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484"/>
      <c r="AF998" s="952"/>
      <c r="AG998" s="953"/>
      <c r="AH998" s="953"/>
      <c r="AI998" s="954"/>
      <c r="AJ998" s="1491"/>
      <c r="AK998" s="1492"/>
      <c r="AL998" s="1492"/>
      <c r="AM998" s="1492"/>
      <c r="AN998" s="1492"/>
      <c r="AO998" s="1492"/>
      <c r="AP998" s="1492"/>
      <c r="AQ998" s="1493"/>
      <c r="AR998" s="68"/>
      <c r="AS998" s="68"/>
      <c r="AT998" s="68"/>
      <c r="AU998" s="68"/>
      <c r="AV998" s="68"/>
      <c r="AW998" s="68"/>
      <c r="AX998" s="68"/>
      <c r="AY998" s="68"/>
    </row>
    <row r="999" spans="1:51" ht="12.95" customHeight="1">
      <c r="A999" s="14"/>
      <c r="B999" s="73"/>
      <c r="C999" s="74"/>
      <c r="D999" s="1483"/>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484"/>
      <c r="AF999" s="952"/>
      <c r="AG999" s="953"/>
      <c r="AH999" s="953"/>
      <c r="AI999" s="954"/>
      <c r="AJ999" s="1491"/>
      <c r="AK999" s="1492"/>
      <c r="AL999" s="1492"/>
      <c r="AM999" s="1492"/>
      <c r="AN999" s="1492"/>
      <c r="AO999" s="1492"/>
      <c r="AP999" s="1492"/>
      <c r="AQ999" s="1493"/>
      <c r="AR999" s="68"/>
      <c r="AS999" s="68"/>
      <c r="AT999" s="68"/>
      <c r="AU999" s="68"/>
      <c r="AV999" s="68"/>
      <c r="AW999" s="68"/>
      <c r="AX999" s="68"/>
      <c r="AY999" s="68"/>
    </row>
    <row r="1000" spans="1:51" ht="12.95" customHeight="1">
      <c r="A1000" s="14"/>
      <c r="B1000" s="73"/>
      <c r="C1000" s="74"/>
      <c r="D1000" s="1485"/>
      <c r="E1000" s="1486"/>
      <c r="F1000" s="1486"/>
      <c r="G1000" s="1486"/>
      <c r="H1000" s="1486"/>
      <c r="I1000" s="1486"/>
      <c r="J1000" s="1486"/>
      <c r="K1000" s="1486"/>
      <c r="L1000" s="1486"/>
      <c r="M1000" s="1486"/>
      <c r="N1000" s="1486"/>
      <c r="O1000" s="1486"/>
      <c r="P1000" s="1486"/>
      <c r="Q1000" s="1486"/>
      <c r="R1000" s="1486"/>
      <c r="S1000" s="1486"/>
      <c r="T1000" s="1486"/>
      <c r="U1000" s="1486"/>
      <c r="V1000" s="1486"/>
      <c r="W1000" s="1486"/>
      <c r="X1000" s="1486"/>
      <c r="Y1000" s="1486"/>
      <c r="Z1000" s="1486"/>
      <c r="AA1000" s="1486"/>
      <c r="AB1000" s="1486"/>
      <c r="AC1000" s="1486"/>
      <c r="AD1000" s="1486"/>
      <c r="AE1000" s="1487"/>
      <c r="AF1000" s="955"/>
      <c r="AG1000" s="956"/>
      <c r="AH1000" s="956"/>
      <c r="AI1000" s="957"/>
      <c r="AJ1000" s="1494"/>
      <c r="AK1000" s="1495"/>
      <c r="AL1000" s="1495"/>
      <c r="AM1000" s="1495"/>
      <c r="AN1000" s="1495"/>
      <c r="AO1000" s="1495"/>
      <c r="AP1000" s="1495"/>
      <c r="AQ1000" s="1496"/>
      <c r="AR1000" s="68"/>
      <c r="AS1000" s="68"/>
      <c r="AT1000" s="68"/>
      <c r="AU1000" s="68"/>
      <c r="AV1000" s="68"/>
      <c r="AW1000" s="68"/>
      <c r="AX1000" s="68"/>
      <c r="AY1000" s="68"/>
    </row>
    <row r="1001" spans="1:51" ht="12.95" customHeight="1">
      <c r="A1001" s="14"/>
      <c r="B1001" s="73"/>
      <c r="C1001" s="368" t="s">
        <v>697</v>
      </c>
      <c r="D1001" s="1465" t="s">
        <v>1948</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562" t="s">
        <v>678</v>
      </c>
      <c r="AH1001" s="1563"/>
      <c r="AI1001" s="83"/>
      <c r="AJ1001" s="1488">
        <f>ROUND(IF(AND(AG1001="yes",AJ997=0),(AJ961*0.1),0),0)</f>
        <v>0</v>
      </c>
      <c r="AK1001" s="1489"/>
      <c r="AL1001" s="1489"/>
      <c r="AM1001" s="1489"/>
      <c r="AN1001" s="1489"/>
      <c r="AO1001" s="1489"/>
      <c r="AP1001" s="1489"/>
      <c r="AQ1001" s="1490"/>
      <c r="AR1001" s="68"/>
      <c r="AS1001" s="68"/>
      <c r="AT1001" s="68"/>
      <c r="AU1001" s="68"/>
      <c r="AV1001" s="68"/>
      <c r="AW1001" s="68"/>
      <c r="AX1001" s="68"/>
      <c r="AY1001" s="68"/>
    </row>
    <row r="1002" spans="1:51" ht="12.95" customHeight="1">
      <c r="A1002" s="14"/>
      <c r="B1002" s="73"/>
      <c r="C1002" s="74"/>
      <c r="D1002" s="1483" t="s">
        <v>1949</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484"/>
      <c r="AF1002" s="73"/>
      <c r="AG1002" s="14"/>
      <c r="AH1002" s="14"/>
      <c r="AI1002" s="83"/>
      <c r="AJ1002" s="1491"/>
      <c r="AK1002" s="1492"/>
      <c r="AL1002" s="1492"/>
      <c r="AM1002" s="1492"/>
      <c r="AN1002" s="1492"/>
      <c r="AO1002" s="1492"/>
      <c r="AP1002" s="1492"/>
      <c r="AQ1002" s="1493"/>
      <c r="AR1002" s="68"/>
      <c r="AS1002" s="68"/>
      <c r="AT1002" s="68"/>
      <c r="AU1002" s="68"/>
      <c r="AV1002" s="68"/>
      <c r="AW1002" s="68"/>
      <c r="AX1002" s="68"/>
      <c r="AY1002" s="68"/>
    </row>
    <row r="1003" spans="1:51" ht="12.95" customHeight="1">
      <c r="A1003" s="14"/>
      <c r="B1003" s="73"/>
      <c r="C1003" s="74"/>
      <c r="D1003" s="1483"/>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484"/>
      <c r="AF1003" s="73"/>
      <c r="AG1003" s="14"/>
      <c r="AH1003" s="14"/>
      <c r="AI1003" s="83"/>
      <c r="AJ1003" s="1491"/>
      <c r="AK1003" s="1492"/>
      <c r="AL1003" s="1492"/>
      <c r="AM1003" s="1492"/>
      <c r="AN1003" s="1492"/>
      <c r="AO1003" s="1492"/>
      <c r="AP1003" s="1492"/>
      <c r="AQ1003" s="1493"/>
      <c r="AR1003" s="68"/>
      <c r="AS1003" s="68"/>
      <c r="AT1003" s="68"/>
      <c r="AU1003" s="68"/>
      <c r="AV1003" s="68"/>
      <c r="AW1003" s="68"/>
      <c r="AX1003" s="68"/>
      <c r="AY1003" s="68"/>
    </row>
    <row r="1004" spans="1:51" ht="12.95" customHeight="1">
      <c r="A1004" s="14"/>
      <c r="B1004" s="73"/>
      <c r="C1004" s="74"/>
      <c r="D1004" s="1483"/>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484"/>
      <c r="AF1004" s="73"/>
      <c r="AG1004" s="14"/>
      <c r="AH1004" s="14"/>
      <c r="AI1004" s="83"/>
      <c r="AJ1004" s="1491"/>
      <c r="AK1004" s="1492"/>
      <c r="AL1004" s="1492"/>
      <c r="AM1004" s="1492"/>
      <c r="AN1004" s="1492"/>
      <c r="AO1004" s="1492"/>
      <c r="AP1004" s="1492"/>
      <c r="AQ1004" s="1493"/>
      <c r="AR1004" s="68"/>
      <c r="AS1004" s="68"/>
      <c r="AT1004" s="68"/>
      <c r="AU1004" s="68"/>
      <c r="AV1004" s="68"/>
      <c r="AW1004" s="68"/>
      <c r="AX1004" s="68"/>
      <c r="AY1004" s="68"/>
    </row>
    <row r="1005" spans="1:51" ht="12.95" customHeight="1">
      <c r="A1005" s="14"/>
      <c r="B1005" s="73"/>
      <c r="C1005" s="74"/>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73"/>
      <c r="AG1005" s="14"/>
      <c r="AH1005" s="14"/>
      <c r="AI1005" s="83"/>
      <c r="AJ1005" s="1491"/>
      <c r="AK1005" s="1492"/>
      <c r="AL1005" s="1492"/>
      <c r="AM1005" s="1492"/>
      <c r="AN1005" s="1492"/>
      <c r="AO1005" s="1492"/>
      <c r="AP1005" s="1492"/>
      <c r="AQ1005" s="1493"/>
      <c r="AR1005" s="68"/>
      <c r="AS1005" s="68"/>
      <c r="AT1005" s="68"/>
      <c r="AU1005" s="68"/>
      <c r="AV1005" s="68"/>
      <c r="AW1005" s="68"/>
      <c r="AX1005" s="68"/>
      <c r="AY1005" s="68"/>
    </row>
    <row r="1006" spans="1:51" ht="12.95" customHeight="1">
      <c r="A1006" s="14"/>
      <c r="B1006" s="79"/>
      <c r="C1006" s="131" t="s">
        <v>1067</v>
      </c>
      <c r="D1006" s="1455" t="s">
        <v>1462</v>
      </c>
      <c r="E1006" s="1456"/>
      <c r="F1006" s="1456"/>
      <c r="G1006" s="1456"/>
      <c r="H1006" s="1456"/>
      <c r="I1006" s="1456"/>
      <c r="J1006" s="1456"/>
      <c r="K1006" s="1456"/>
      <c r="L1006" s="1456"/>
      <c r="M1006" s="1456"/>
      <c r="N1006" s="1456"/>
      <c r="O1006" s="1456"/>
      <c r="P1006" s="1456"/>
      <c r="Q1006" s="1456"/>
      <c r="R1006" s="1456"/>
      <c r="S1006" s="1456"/>
      <c r="T1006" s="1456"/>
      <c r="U1006" s="1456"/>
      <c r="V1006" s="1456"/>
      <c r="W1006" s="1456"/>
      <c r="X1006" s="1456"/>
      <c r="Y1006" s="1456"/>
      <c r="Z1006" s="1456"/>
      <c r="AA1006" s="1456"/>
      <c r="AB1006" s="1456"/>
      <c r="AC1006" s="1456"/>
      <c r="AD1006" s="1456"/>
      <c r="AE1006" s="1457"/>
      <c r="AF1006" s="79"/>
      <c r="AG1006" s="1463" t="s">
        <v>678</v>
      </c>
      <c r="AH1006" s="1464"/>
      <c r="AI1006" s="87"/>
      <c r="AJ1006" s="1488">
        <f>ROUND(IF(AG1006="yes",(AJ961*0.1),0),0)</f>
        <v>0</v>
      </c>
      <c r="AK1006" s="1489"/>
      <c r="AL1006" s="1489"/>
      <c r="AM1006" s="1489"/>
      <c r="AN1006" s="1489"/>
      <c r="AO1006" s="1489"/>
      <c r="AP1006" s="1489"/>
      <c r="AQ1006" s="1490"/>
      <c r="AR1006" s="68"/>
      <c r="AS1006" s="68"/>
      <c r="AT1006" s="68"/>
      <c r="AU1006" s="68"/>
      <c r="AV1006" s="68"/>
      <c r="AW1006" s="68"/>
      <c r="AX1006" s="68"/>
      <c r="AY1006" s="68"/>
    </row>
    <row r="1007" spans="1:51" ht="12.95" customHeight="1">
      <c r="A1007" s="14"/>
      <c r="B1007" s="73"/>
      <c r="C1007" s="74"/>
      <c r="D1007" s="1443" t="s">
        <v>2617</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91"/>
      <c r="AK1007" s="1492"/>
      <c r="AL1007" s="1492"/>
      <c r="AM1007" s="1492"/>
      <c r="AN1007" s="1492"/>
      <c r="AO1007" s="1492"/>
      <c r="AP1007" s="1492"/>
      <c r="AQ1007" s="1493"/>
      <c r="AR1007" s="68"/>
      <c r="AS1007" s="68"/>
      <c r="AT1007" s="68"/>
      <c r="AU1007" s="68"/>
      <c r="AV1007" s="68"/>
      <c r="AW1007" s="68"/>
      <c r="AX1007" s="68"/>
      <c r="AY1007" s="68"/>
    </row>
    <row r="1008" spans="1:51" ht="12.95"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91"/>
      <c r="AK1008" s="1492"/>
      <c r="AL1008" s="1492"/>
      <c r="AM1008" s="1492"/>
      <c r="AN1008" s="1492"/>
      <c r="AO1008" s="1492"/>
      <c r="AP1008" s="1492"/>
      <c r="AQ1008" s="1493"/>
      <c r="AR1008" s="68"/>
      <c r="AS1008" s="68"/>
      <c r="AT1008" s="68"/>
      <c r="AU1008" s="68"/>
      <c r="AV1008" s="68"/>
      <c r="AW1008" s="68"/>
      <c r="AX1008" s="68"/>
      <c r="AY1008" s="68"/>
    </row>
    <row r="1009" spans="1:51" ht="12.95" customHeight="1">
      <c r="A1009" s="14"/>
      <c r="B1009" s="73"/>
      <c r="C1009" s="74"/>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73"/>
      <c r="AG1009" s="14"/>
      <c r="AH1009" s="14"/>
      <c r="AI1009" s="83"/>
      <c r="AJ1009" s="1494"/>
      <c r="AK1009" s="1495"/>
      <c r="AL1009" s="1495"/>
      <c r="AM1009" s="1495"/>
      <c r="AN1009" s="1495"/>
      <c r="AO1009" s="1495"/>
      <c r="AP1009" s="1495"/>
      <c r="AQ1009" s="1496"/>
      <c r="AR1009" s="68"/>
      <c r="AS1009" s="68"/>
      <c r="AT1009" s="68"/>
      <c r="AU1009" s="68"/>
      <c r="AV1009" s="68"/>
      <c r="AW1009" s="68"/>
      <c r="AX1009" s="68"/>
      <c r="AY1009" s="68"/>
    </row>
    <row r="1010" spans="1:51" ht="12.95" customHeight="1">
      <c r="A1010" s="14"/>
      <c r="B1010" s="79"/>
      <c r="C1010" s="131" t="s">
        <v>1944</v>
      </c>
      <c r="D1010" s="1465" t="s">
        <v>2128</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79"/>
      <c r="AG1010" s="1560" t="str">
        <f>IF(X1013&gt;0,"Yes","No")</f>
        <v>Yes</v>
      </c>
      <c r="AH1010" s="1561"/>
      <c r="AI1010" s="87"/>
      <c r="AJ1010" s="1488">
        <f>IF((X1013=0),0,BA975*AJ961)</f>
        <v>4510712.3600000003</v>
      </c>
      <c r="AK1010" s="1489"/>
      <c r="AL1010" s="1489"/>
      <c r="AM1010" s="1489"/>
      <c r="AN1010" s="1489"/>
      <c r="AO1010" s="1489"/>
      <c r="AP1010" s="1489"/>
      <c r="AQ1010" s="1490"/>
      <c r="AR1010" s="68"/>
      <c r="AS1010" s="68"/>
      <c r="AT1010" s="68"/>
      <c r="AU1010" s="68"/>
      <c r="AV1010" s="68"/>
      <c r="AW1010" s="68"/>
      <c r="AX1010" s="68"/>
      <c r="AY1010" s="68"/>
    </row>
    <row r="1011" spans="1:51" ht="12.95" customHeight="1">
      <c r="A1011" s="14"/>
      <c r="B1011" s="73"/>
      <c r="C1011" s="477"/>
      <c r="D1011" s="1443" t="s">
        <v>1464</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91"/>
      <c r="AK1011" s="1492"/>
      <c r="AL1011" s="1492"/>
      <c r="AM1011" s="1492"/>
      <c r="AN1011" s="1492"/>
      <c r="AO1011" s="1492"/>
      <c r="AP1011" s="1492"/>
      <c r="AQ1011" s="1493"/>
      <c r="AR1011" s="68"/>
      <c r="AS1011" s="68"/>
      <c r="AT1011" s="68"/>
      <c r="AU1011" s="68"/>
      <c r="AV1011" s="68"/>
      <c r="AW1011" s="68"/>
      <c r="AX1011" s="68"/>
      <c r="AY1011" s="68"/>
    </row>
    <row r="1012" spans="1:51" ht="12.95"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91"/>
      <c r="AK1012" s="1492"/>
      <c r="AL1012" s="1492"/>
      <c r="AM1012" s="1492"/>
      <c r="AN1012" s="1492"/>
      <c r="AO1012" s="1492"/>
      <c r="AP1012" s="1492"/>
      <c r="AQ1012" s="1493"/>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58">
        <f>BA973</f>
        <v>61</v>
      </c>
      <c r="J1013" s="1559"/>
      <c r="K1013" s="7"/>
      <c r="L1013" s="133"/>
      <c r="M1013" s="133"/>
      <c r="N1013" s="133"/>
      <c r="O1013" s="133"/>
      <c r="P1013" s="133"/>
      <c r="Q1013" s="133"/>
      <c r="R1013" s="133"/>
      <c r="S1013" s="133"/>
      <c r="T1013" s="133"/>
      <c r="U1013" s="133"/>
      <c r="V1013" s="134" t="s">
        <v>1013</v>
      </c>
      <c r="W1013" s="48"/>
      <c r="X1013" s="1556">
        <f>BG621</f>
        <v>7</v>
      </c>
      <c r="Y1013" s="1557"/>
      <c r="Z1013" s="48"/>
      <c r="AA1013" s="48"/>
      <c r="AB1013" s="48"/>
      <c r="AC1013" s="48"/>
      <c r="AD1013" s="48"/>
      <c r="AE1013" s="49"/>
      <c r="AF1013" s="961"/>
      <c r="AG1013" s="962"/>
      <c r="AH1013" s="962"/>
      <c r="AI1013" s="963"/>
      <c r="AJ1013" s="1494"/>
      <c r="AK1013" s="1495"/>
      <c r="AL1013" s="1495"/>
      <c r="AM1013" s="1495"/>
      <c r="AN1013" s="1495"/>
      <c r="AO1013" s="1495"/>
      <c r="AP1013" s="1495"/>
      <c r="AQ1013" s="1496"/>
      <c r="AR1013" s="68"/>
      <c r="AS1013" s="68"/>
      <c r="AT1013" s="68"/>
      <c r="AU1013" s="68"/>
      <c r="AV1013" s="68"/>
      <c r="AW1013" s="68"/>
      <c r="AX1013" s="68"/>
      <c r="AY1013" s="68"/>
    </row>
    <row r="1014" spans="1:51" ht="12.95" customHeight="1">
      <c r="A1014" s="14"/>
      <c r="B1014" s="79"/>
      <c r="C1014" s="131" t="s">
        <v>1945</v>
      </c>
      <c r="D1014" s="1455" t="s">
        <v>2129</v>
      </c>
      <c r="E1014" s="1456"/>
      <c r="F1014" s="1456"/>
      <c r="G1014" s="1456"/>
      <c r="H1014" s="1456"/>
      <c r="I1014" s="1456"/>
      <c r="J1014" s="1456"/>
      <c r="K1014" s="1456"/>
      <c r="L1014" s="1456"/>
      <c r="M1014" s="1456"/>
      <c r="N1014" s="1456"/>
      <c r="O1014" s="1456"/>
      <c r="P1014" s="1456"/>
      <c r="Q1014" s="1456"/>
      <c r="R1014" s="1456"/>
      <c r="S1014" s="1456"/>
      <c r="T1014" s="1456"/>
      <c r="U1014" s="1456"/>
      <c r="V1014" s="1456"/>
      <c r="W1014" s="1456"/>
      <c r="X1014" s="1456"/>
      <c r="Y1014" s="1456"/>
      <c r="Z1014" s="1456"/>
      <c r="AA1014" s="1456"/>
      <c r="AB1014" s="1456"/>
      <c r="AC1014" s="1456"/>
      <c r="AD1014" s="1456"/>
      <c r="AE1014" s="1457"/>
      <c r="AF1014" s="73"/>
      <c r="AG1014" s="1560" t="str">
        <f>IF(X1017&gt;0,"Yes","No")</f>
        <v>Yes</v>
      </c>
      <c r="AH1014" s="1561"/>
      <c r="AI1014" s="83"/>
      <c r="AJ1014" s="1488">
        <f>IF((X1017=0),0,(2*BA976)*AJ961)</f>
        <v>17222719.919999998</v>
      </c>
      <c r="AK1014" s="1489"/>
      <c r="AL1014" s="1489"/>
      <c r="AM1014" s="1489"/>
      <c r="AN1014" s="1489"/>
      <c r="AO1014" s="1489"/>
      <c r="AP1014" s="1489"/>
      <c r="AQ1014" s="1490"/>
      <c r="AR1014" s="68"/>
      <c r="AS1014" s="68"/>
      <c r="AT1014" s="68"/>
      <c r="AU1014" s="68"/>
      <c r="AV1014" s="68"/>
      <c r="AW1014" s="68"/>
      <c r="AX1014" s="68"/>
      <c r="AY1014" s="68"/>
    </row>
    <row r="1015" spans="1:51" ht="12.95" customHeight="1">
      <c r="A1015" s="14"/>
      <c r="B1015" s="73"/>
      <c r="C1015" s="477"/>
      <c r="D1015" s="1443" t="s">
        <v>1463</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91"/>
      <c r="AK1015" s="1492"/>
      <c r="AL1015" s="1492"/>
      <c r="AM1015" s="1492"/>
      <c r="AN1015" s="1492"/>
      <c r="AO1015" s="1492"/>
      <c r="AP1015" s="1492"/>
      <c r="AQ1015" s="1493"/>
      <c r="AR1015" s="68"/>
      <c r="AS1015" s="68"/>
      <c r="AT1015" s="68"/>
      <c r="AU1015" s="68"/>
      <c r="AV1015" s="68"/>
      <c r="AW1015" s="68"/>
      <c r="AX1015" s="68"/>
      <c r="AY1015" s="68"/>
    </row>
    <row r="1016" spans="1:51" ht="12.95"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91"/>
      <c r="AK1016" s="1492"/>
      <c r="AL1016" s="1492"/>
      <c r="AM1016" s="1492"/>
      <c r="AN1016" s="1492"/>
      <c r="AO1016" s="1492"/>
      <c r="AP1016" s="1492"/>
      <c r="AQ1016" s="1493"/>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58">
        <f>BA973</f>
        <v>61</v>
      </c>
      <c r="J1017" s="1559"/>
      <c r="K1017" s="14"/>
      <c r="L1017" s="133"/>
      <c r="M1017" s="133"/>
      <c r="N1017" s="133"/>
      <c r="O1017" s="133"/>
      <c r="P1017" s="133"/>
      <c r="Q1017" s="133"/>
      <c r="R1017" s="133"/>
      <c r="S1017" s="133"/>
      <c r="T1017" s="133"/>
      <c r="U1017" s="133"/>
      <c r="V1017" s="134" t="s">
        <v>1014</v>
      </c>
      <c r="X1017" s="1556">
        <f>BK621</f>
        <v>13</v>
      </c>
      <c r="Y1017" s="1557"/>
      <c r="AF1017" s="961"/>
      <c r="AG1017" s="962"/>
      <c r="AH1017" s="962"/>
      <c r="AI1017" s="963"/>
      <c r="AJ1017" s="1494"/>
      <c r="AK1017" s="1495"/>
      <c r="AL1017" s="1495"/>
      <c r="AM1017" s="1495"/>
      <c r="AN1017" s="1495"/>
      <c r="AO1017" s="1495"/>
      <c r="AP1017" s="1495"/>
      <c r="AQ1017" s="1496"/>
      <c r="AR1017" s="68"/>
      <c r="AS1017" s="68"/>
      <c r="AT1017" s="68"/>
      <c r="AU1017" s="68"/>
      <c r="AV1017" s="68"/>
      <c r="AW1017" s="68"/>
      <c r="AX1017" s="68"/>
      <c r="AY1017" s="68"/>
    </row>
    <row r="1018" spans="1:51" ht="12.95" customHeight="1">
      <c r="A1018" s="14"/>
      <c r="B1018" s="102"/>
      <c r="C1018" s="103"/>
      <c r="D1018" s="1554" t="s">
        <v>523</v>
      </c>
      <c r="E1018" s="1554"/>
      <c r="F1018" s="1554"/>
      <c r="G1018" s="1554"/>
      <c r="H1018" s="1554"/>
      <c r="I1018" s="1554"/>
      <c r="J1018" s="1554"/>
      <c r="K1018" s="1554"/>
      <c r="L1018" s="1554"/>
      <c r="M1018" s="1554"/>
      <c r="N1018" s="1554"/>
      <c r="O1018" s="1554"/>
      <c r="P1018" s="1554"/>
      <c r="Q1018" s="1554"/>
      <c r="R1018" s="1554"/>
      <c r="S1018" s="1554"/>
      <c r="T1018" s="1554"/>
      <c r="U1018" s="1554"/>
      <c r="V1018" s="1554"/>
      <c r="W1018" s="1554"/>
      <c r="X1018" s="1554"/>
      <c r="Y1018" s="1554"/>
      <c r="Z1018" s="1554"/>
      <c r="AA1018" s="1554"/>
      <c r="AB1018" s="1554"/>
      <c r="AC1018" s="1554"/>
      <c r="AD1018" s="1554"/>
      <c r="AE1018" s="1554"/>
      <c r="AF1018" s="1554"/>
      <c r="AG1018" s="1554"/>
      <c r="AH1018" s="1554"/>
      <c r="AI1018" s="1555"/>
      <c r="AJ1018" s="1564">
        <f>SUM(AJ961:AQ1017)</f>
        <v>62739908.280000001</v>
      </c>
      <c r="AK1018" s="1565"/>
      <c r="AL1018" s="1565"/>
      <c r="AM1018" s="1565"/>
      <c r="AN1018" s="1565"/>
      <c r="AO1018" s="1565"/>
      <c r="AP1018" s="1565"/>
      <c r="AQ1018" s="1566"/>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4">
        <f>IF(ISNA(IF((AJ985&gt;(AJ961*0.15)),"(f) cannot be greater than 15% of unadjusted eligible basis.",0)),"",(IF((AJ985&gt;(AJ961*0.15)),"(f) cannot be greater than 15% of unadjusted eligible basis.",0)))</f>
        <v>0</v>
      </c>
      <c r="C1025" s="1644"/>
      <c r="D1025" s="1644"/>
      <c r="E1025" s="1644"/>
      <c r="F1025" s="1644"/>
      <c r="G1025" s="1644"/>
      <c r="H1025" s="1644"/>
      <c r="I1025" s="1644"/>
      <c r="J1025" s="1644"/>
      <c r="K1025" s="1644"/>
      <c r="L1025" s="1644"/>
      <c r="M1025" s="1644"/>
      <c r="N1025" s="1644"/>
      <c r="O1025" s="1644"/>
      <c r="P1025" s="1644"/>
      <c r="Q1025" s="1644"/>
      <c r="R1025" s="1644"/>
      <c r="S1025" s="1644"/>
      <c r="T1025" s="1644"/>
      <c r="U1025" s="1644"/>
      <c r="V1025" s="1644"/>
      <c r="W1025" s="1644"/>
      <c r="X1025" s="1644"/>
      <c r="Y1025" s="1644"/>
      <c r="Z1025" s="1644"/>
      <c r="AA1025" s="1644"/>
      <c r="AB1025" s="1644"/>
      <c r="AC1025" s="1644"/>
      <c r="AD1025" s="1644"/>
      <c r="AE1025" s="1644"/>
      <c r="AF1025" s="1644"/>
      <c r="AG1025" s="1644"/>
      <c r="AH1025" s="1644"/>
      <c r="AI1025" s="1644"/>
      <c r="AJ1025" s="1644"/>
      <c r="AK1025" s="1644"/>
      <c r="AL1025" s="68"/>
      <c r="AM1025" s="68"/>
      <c r="AN1025" s="68"/>
      <c r="AO1025" s="68"/>
      <c r="AP1025" s="68"/>
      <c r="AQ1025" s="68"/>
      <c r="AR1025" s="68"/>
      <c r="AS1025" s="68"/>
      <c r="AT1025" s="68"/>
      <c r="AU1025" s="68"/>
      <c r="AV1025" s="68"/>
      <c r="AW1025" s="68"/>
      <c r="AX1025" s="68"/>
      <c r="AY1025" s="68"/>
    </row>
    <row r="1026" spans="1:51" ht="12.95" customHeight="1" thickBot="1">
      <c r="A1026" s="1676" t="s">
        <v>818</v>
      </c>
      <c r="B1026" s="1676"/>
      <c r="C1026" s="1676"/>
      <c r="D1026" s="1676"/>
      <c r="E1026" s="1676"/>
      <c r="F1026" s="1676"/>
      <c r="G1026" s="1676"/>
      <c r="H1026" s="1676"/>
      <c r="I1026" s="1676"/>
      <c r="J1026" s="1676"/>
      <c r="K1026" s="1676"/>
      <c r="L1026" s="1676"/>
      <c r="M1026" s="1676"/>
      <c r="N1026" s="1676"/>
      <c r="O1026" s="1676"/>
      <c r="P1026" s="1676"/>
      <c r="Q1026" s="1676"/>
      <c r="R1026" s="1676"/>
      <c r="S1026" s="1676"/>
      <c r="T1026" s="1676"/>
      <c r="U1026" s="1676"/>
      <c r="V1026" s="1676"/>
      <c r="W1026" s="1676"/>
      <c r="X1026" s="1676"/>
      <c r="Y1026" s="1676"/>
      <c r="Z1026" s="1676"/>
      <c r="AA1026" s="1676"/>
      <c r="AB1026" s="1676"/>
      <c r="AC1026" s="1676"/>
      <c r="AD1026" s="1676"/>
      <c r="AE1026" s="1676"/>
      <c r="AF1026" s="1676"/>
      <c r="AG1026" s="1676"/>
      <c r="AH1026" s="1676"/>
      <c r="AI1026" s="1676"/>
      <c r="AJ1026" s="1676"/>
      <c r="AK1026" s="1676"/>
      <c r="AL1026" s="1676"/>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5" t="s">
        <v>601</v>
      </c>
      <c r="B1030" s="1355"/>
      <c r="C1030" s="8">
        <v>1</v>
      </c>
      <c r="D1030" s="1264" t="s">
        <v>1170</v>
      </c>
      <c r="E1030" s="1264"/>
      <c r="F1030" s="1264"/>
      <c r="G1030" s="1264"/>
      <c r="H1030" s="1264"/>
      <c r="I1030" s="1264"/>
      <c r="J1030" s="1264"/>
      <c r="K1030" s="1264"/>
      <c r="L1030" s="1264"/>
      <c r="M1030" s="1264"/>
      <c r="N1030" s="1264"/>
      <c r="O1030" s="1264"/>
      <c r="P1030" s="1264"/>
      <c r="Q1030" s="1264"/>
      <c r="R1030" s="1264"/>
      <c r="S1030" s="1264"/>
      <c r="T1030" s="1264"/>
      <c r="U1030" s="1264"/>
      <c r="V1030" s="1264"/>
      <c r="W1030" s="1264"/>
      <c r="X1030" s="1264"/>
      <c r="Y1030" s="1264"/>
      <c r="Z1030" s="1264"/>
      <c r="AA1030" s="1264"/>
      <c r="AB1030" s="1264"/>
      <c r="AC1030" s="1264"/>
      <c r="AD1030" s="1264"/>
      <c r="AE1030" s="1264"/>
      <c r="AF1030" s="1264"/>
      <c r="AG1030" s="1264"/>
      <c r="AH1030" s="1264"/>
      <c r="AI1030" s="1264"/>
      <c r="AJ1030" s="1264"/>
      <c r="AK1030" s="1264"/>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4"/>
      <c r="E1031" s="1264"/>
      <c r="F1031" s="1264"/>
      <c r="G1031" s="1264"/>
      <c r="H1031" s="1264"/>
      <c r="I1031" s="1264"/>
      <c r="J1031" s="1264"/>
      <c r="K1031" s="1264"/>
      <c r="L1031" s="1264"/>
      <c r="M1031" s="1264"/>
      <c r="N1031" s="1264"/>
      <c r="O1031" s="1264"/>
      <c r="P1031" s="1264"/>
      <c r="Q1031" s="1264"/>
      <c r="R1031" s="1264"/>
      <c r="S1031" s="1264"/>
      <c r="T1031" s="1264"/>
      <c r="U1031" s="1264"/>
      <c r="V1031" s="1264"/>
      <c r="W1031" s="1264"/>
      <c r="X1031" s="1264"/>
      <c r="Y1031" s="1264"/>
      <c r="Z1031" s="1264"/>
      <c r="AA1031" s="1264"/>
      <c r="AB1031" s="1264"/>
      <c r="AC1031" s="1264"/>
      <c r="AD1031" s="1264"/>
      <c r="AE1031" s="1264"/>
      <c r="AF1031" s="1264"/>
      <c r="AG1031" s="1264"/>
      <c r="AH1031" s="1264"/>
      <c r="AI1031" s="1264"/>
      <c r="AJ1031" s="1264"/>
      <c r="AK1031" s="1264"/>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4"/>
      <c r="E1032" s="1264"/>
      <c r="F1032" s="1264"/>
      <c r="G1032" s="1264"/>
      <c r="H1032" s="1264"/>
      <c r="I1032" s="1264"/>
      <c r="J1032" s="1264"/>
      <c r="K1032" s="1264"/>
      <c r="L1032" s="1264"/>
      <c r="M1032" s="1264"/>
      <c r="N1032" s="1264"/>
      <c r="O1032" s="1264"/>
      <c r="P1032" s="1264"/>
      <c r="Q1032" s="1264"/>
      <c r="R1032" s="1264"/>
      <c r="S1032" s="1264"/>
      <c r="T1032" s="1264"/>
      <c r="U1032" s="1264"/>
      <c r="V1032" s="1264"/>
      <c r="W1032" s="1264"/>
      <c r="X1032" s="1264"/>
      <c r="Y1032" s="1264"/>
      <c r="Z1032" s="1264"/>
      <c r="AA1032" s="1264"/>
      <c r="AB1032" s="1264"/>
      <c r="AC1032" s="1264"/>
      <c r="AD1032" s="1264"/>
      <c r="AE1032" s="1264"/>
      <c r="AF1032" s="1264"/>
      <c r="AG1032" s="1264"/>
      <c r="AH1032" s="1264"/>
      <c r="AI1032" s="1264"/>
      <c r="AJ1032" s="1264"/>
      <c r="AK1032" s="1264"/>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4"/>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264"/>
      <c r="AF1033" s="1264"/>
      <c r="AG1033" s="1264"/>
      <c r="AH1033" s="1264"/>
      <c r="AI1033" s="1264"/>
      <c r="AJ1033" s="1264"/>
      <c r="AK1033" s="1264"/>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4"/>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264"/>
      <c r="AF1034" s="1264"/>
      <c r="AG1034" s="1264"/>
      <c r="AH1034" s="1264"/>
      <c r="AI1034" s="1264"/>
      <c r="AJ1034" s="1264"/>
      <c r="AK1034" s="1264"/>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4"/>
      <c r="E1035" s="1264"/>
      <c r="F1035" s="1264"/>
      <c r="G1035" s="1264"/>
      <c r="H1035" s="1264"/>
      <c r="I1035" s="1264"/>
      <c r="J1035" s="1264"/>
      <c r="K1035" s="1264"/>
      <c r="L1035" s="1264"/>
      <c r="M1035" s="1264"/>
      <c r="N1035" s="1264"/>
      <c r="O1035" s="1264"/>
      <c r="P1035" s="1264"/>
      <c r="Q1035" s="1264"/>
      <c r="R1035" s="1264"/>
      <c r="S1035" s="1264"/>
      <c r="T1035" s="1264"/>
      <c r="U1035" s="1264"/>
      <c r="V1035" s="1264"/>
      <c r="W1035" s="1264"/>
      <c r="X1035" s="1264"/>
      <c r="Y1035" s="1264"/>
      <c r="Z1035" s="1264"/>
      <c r="AA1035" s="1264"/>
      <c r="AB1035" s="1264"/>
      <c r="AC1035" s="1264"/>
      <c r="AD1035" s="1264"/>
      <c r="AE1035" s="1264"/>
      <c r="AF1035" s="1264"/>
      <c r="AG1035" s="1264"/>
      <c r="AH1035" s="1264"/>
      <c r="AI1035" s="1264"/>
      <c r="AJ1035" s="1264"/>
      <c r="AK1035" s="1264"/>
      <c r="AL1035" s="68"/>
      <c r="AM1035" s="68"/>
      <c r="AN1035" s="68"/>
      <c r="AO1035" s="68"/>
      <c r="AP1035" s="68"/>
      <c r="AQ1035" s="68"/>
      <c r="AR1035" s="68"/>
      <c r="AS1035" s="68"/>
      <c r="AT1035" s="68"/>
      <c r="AU1035" s="68"/>
      <c r="AV1035" s="68"/>
      <c r="AW1035" s="68"/>
      <c r="AX1035" s="68"/>
      <c r="AY1035" s="68"/>
    </row>
    <row r="1036" spans="1:51" ht="12.95" customHeight="1">
      <c r="A1036" s="1355" t="s">
        <v>601</v>
      </c>
      <c r="B1036" s="1355"/>
      <c r="C1036" s="8">
        <v>2</v>
      </c>
      <c r="D1036" s="1264" t="s">
        <v>1169</v>
      </c>
      <c r="E1036" s="1264"/>
      <c r="F1036" s="1264"/>
      <c r="G1036" s="1264"/>
      <c r="H1036" s="1264"/>
      <c r="I1036" s="1264"/>
      <c r="J1036" s="1264"/>
      <c r="K1036" s="1264"/>
      <c r="L1036" s="1264"/>
      <c r="M1036" s="1264"/>
      <c r="N1036" s="1264"/>
      <c r="O1036" s="1264"/>
      <c r="P1036" s="1264"/>
      <c r="Q1036" s="1264"/>
      <c r="R1036" s="1264"/>
      <c r="S1036" s="1264"/>
      <c r="T1036" s="1264"/>
      <c r="U1036" s="1264"/>
      <c r="V1036" s="1264"/>
      <c r="W1036" s="1264"/>
      <c r="X1036" s="1264"/>
      <c r="Y1036" s="1264"/>
      <c r="Z1036" s="1264"/>
      <c r="AA1036" s="1264"/>
      <c r="AB1036" s="1264"/>
      <c r="AC1036" s="1264"/>
      <c r="AD1036" s="1264"/>
      <c r="AE1036" s="1264"/>
      <c r="AF1036" s="1264"/>
      <c r="AG1036" s="1264"/>
      <c r="AH1036" s="1264"/>
      <c r="AI1036" s="1264"/>
      <c r="AJ1036" s="1264"/>
      <c r="AK1036" s="1264"/>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4"/>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264"/>
      <c r="AF1037" s="1264"/>
      <c r="AG1037" s="1264"/>
      <c r="AH1037" s="1264"/>
      <c r="AI1037" s="1264"/>
      <c r="AJ1037" s="1264"/>
      <c r="AK1037" s="1264"/>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4"/>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264"/>
      <c r="AF1038" s="1264"/>
      <c r="AG1038" s="1264"/>
      <c r="AH1038" s="1264"/>
      <c r="AI1038" s="1264"/>
      <c r="AJ1038" s="1264"/>
      <c r="AK1038" s="1264"/>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4"/>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264"/>
      <c r="AF1039" s="1264"/>
      <c r="AG1039" s="1264"/>
      <c r="AH1039" s="1264"/>
      <c r="AI1039" s="1264"/>
      <c r="AJ1039" s="1264"/>
      <c r="AK1039" s="1264"/>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4"/>
      <c r="E1040" s="1264"/>
      <c r="F1040" s="1264"/>
      <c r="G1040" s="1264"/>
      <c r="H1040" s="1264"/>
      <c r="I1040" s="1264"/>
      <c r="J1040" s="1264"/>
      <c r="K1040" s="1264"/>
      <c r="L1040" s="1264"/>
      <c r="M1040" s="1264"/>
      <c r="N1040" s="1264"/>
      <c r="O1040" s="1264"/>
      <c r="P1040" s="1264"/>
      <c r="Q1040" s="1264"/>
      <c r="R1040" s="1264"/>
      <c r="S1040" s="1264"/>
      <c r="T1040" s="1264"/>
      <c r="U1040" s="1264"/>
      <c r="V1040" s="1264"/>
      <c r="W1040" s="1264"/>
      <c r="X1040" s="1264"/>
      <c r="Y1040" s="1264"/>
      <c r="Z1040" s="1264"/>
      <c r="AA1040" s="1264"/>
      <c r="AB1040" s="1264"/>
      <c r="AC1040" s="1264"/>
      <c r="AD1040" s="1264"/>
      <c r="AE1040" s="1264"/>
      <c r="AF1040" s="1264"/>
      <c r="AG1040" s="1264"/>
      <c r="AH1040" s="1264"/>
      <c r="AI1040" s="1264"/>
      <c r="AJ1040" s="1264"/>
      <c r="AK1040" s="1264"/>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4"/>
      <c r="E1041" s="1264"/>
      <c r="F1041" s="1264"/>
      <c r="G1041" s="1264"/>
      <c r="H1041" s="1264"/>
      <c r="I1041" s="1264"/>
      <c r="J1041" s="1264"/>
      <c r="K1041" s="1264"/>
      <c r="L1041" s="1264"/>
      <c r="M1041" s="1264"/>
      <c r="N1041" s="1264"/>
      <c r="O1041" s="1264"/>
      <c r="P1041" s="1264"/>
      <c r="Q1041" s="1264"/>
      <c r="R1041" s="1264"/>
      <c r="S1041" s="1264"/>
      <c r="T1041" s="1264"/>
      <c r="U1041" s="1264"/>
      <c r="V1041" s="1264"/>
      <c r="W1041" s="1264"/>
      <c r="X1041" s="1264"/>
      <c r="Y1041" s="1264"/>
      <c r="Z1041" s="1264"/>
      <c r="AA1041" s="1264"/>
      <c r="AB1041" s="1264"/>
      <c r="AC1041" s="1264"/>
      <c r="AD1041" s="1264"/>
      <c r="AE1041" s="1264"/>
      <c r="AF1041" s="1264"/>
      <c r="AG1041" s="1264"/>
      <c r="AH1041" s="1264"/>
      <c r="AI1041" s="1264"/>
      <c r="AJ1041" s="1264"/>
      <c r="AK1041" s="1264"/>
    </row>
    <row r="1042" spans="1:37" ht="12.95" customHeight="1">
      <c r="A1042" s="1355" t="s">
        <v>601</v>
      </c>
      <c r="B1042" s="1355"/>
      <c r="C1042" s="8">
        <v>3</v>
      </c>
      <c r="D1042" s="1264" t="s">
        <v>2560</v>
      </c>
      <c r="E1042" s="1264"/>
      <c r="F1042" s="1264"/>
      <c r="G1042" s="1264"/>
      <c r="H1042" s="1264"/>
      <c r="I1042" s="1264"/>
      <c r="J1042" s="1264"/>
      <c r="K1042" s="1264"/>
      <c r="L1042" s="1264"/>
      <c r="M1042" s="1264"/>
      <c r="N1042" s="1264"/>
      <c r="O1042" s="1264"/>
      <c r="P1042" s="1264"/>
      <c r="Q1042" s="1264"/>
      <c r="R1042" s="1264"/>
      <c r="S1042" s="1264"/>
      <c r="T1042" s="1264"/>
      <c r="U1042" s="1264"/>
      <c r="V1042" s="1264"/>
      <c r="W1042" s="1264"/>
      <c r="X1042" s="1264"/>
      <c r="Y1042" s="1264"/>
      <c r="Z1042" s="1264"/>
      <c r="AA1042" s="1264"/>
      <c r="AB1042" s="1264"/>
      <c r="AC1042" s="1264"/>
      <c r="AD1042" s="1264"/>
      <c r="AE1042" s="1264"/>
      <c r="AF1042" s="1264"/>
      <c r="AG1042" s="1264"/>
      <c r="AH1042" s="1264"/>
      <c r="AI1042" s="1264"/>
      <c r="AJ1042" s="1264"/>
      <c r="AK1042" s="1264"/>
    </row>
    <row r="1043" spans="1:37" ht="12.95" customHeight="1">
      <c r="A1043" s="4"/>
      <c r="B1043" s="4"/>
      <c r="C1043" s="8"/>
      <c r="D1043" s="1264"/>
      <c r="E1043" s="1264"/>
      <c r="F1043" s="1264"/>
      <c r="G1043" s="1264"/>
      <c r="H1043" s="1264"/>
      <c r="I1043" s="1264"/>
      <c r="J1043" s="1264"/>
      <c r="K1043" s="1264"/>
      <c r="L1043" s="1264"/>
      <c r="M1043" s="1264"/>
      <c r="N1043" s="1264"/>
      <c r="O1043" s="1264"/>
      <c r="P1043" s="1264"/>
      <c r="Q1043" s="1264"/>
      <c r="R1043" s="1264"/>
      <c r="S1043" s="1264"/>
      <c r="T1043" s="1264"/>
      <c r="U1043" s="1264"/>
      <c r="V1043" s="1264"/>
      <c r="W1043" s="1264"/>
      <c r="X1043" s="1264"/>
      <c r="Y1043" s="1264"/>
      <c r="Z1043" s="1264"/>
      <c r="AA1043" s="1264"/>
      <c r="AB1043" s="1264"/>
      <c r="AC1043" s="1264"/>
      <c r="AD1043" s="1264"/>
      <c r="AE1043" s="1264"/>
      <c r="AF1043" s="1264"/>
      <c r="AG1043" s="1264"/>
      <c r="AH1043" s="1264"/>
      <c r="AI1043" s="1264"/>
      <c r="AJ1043" s="1264"/>
      <c r="AK1043" s="1264"/>
    </row>
    <row r="1044" spans="1:37" ht="12.95" customHeight="1">
      <c r="A1044" s="4"/>
      <c r="B1044" s="4"/>
      <c r="C1044" s="8"/>
      <c r="D1044" s="1264"/>
      <c r="E1044" s="1264"/>
      <c r="F1044" s="1264"/>
      <c r="G1044" s="1264"/>
      <c r="H1044" s="1264"/>
      <c r="I1044" s="1264"/>
      <c r="J1044" s="1264"/>
      <c r="K1044" s="1264"/>
      <c r="L1044" s="1264"/>
      <c r="M1044" s="1264"/>
      <c r="N1044" s="1264"/>
      <c r="O1044" s="1264"/>
      <c r="P1044" s="1264"/>
      <c r="Q1044" s="1264"/>
      <c r="R1044" s="1264"/>
      <c r="S1044" s="1264"/>
      <c r="T1044" s="1264"/>
      <c r="U1044" s="1264"/>
      <c r="V1044" s="1264"/>
      <c r="W1044" s="1264"/>
      <c r="X1044" s="1264"/>
      <c r="Y1044" s="1264"/>
      <c r="Z1044" s="1264"/>
      <c r="AA1044" s="1264"/>
      <c r="AB1044" s="1264"/>
      <c r="AC1044" s="1264"/>
      <c r="AD1044" s="1264"/>
      <c r="AE1044" s="1264"/>
      <c r="AF1044" s="1264"/>
      <c r="AG1044" s="1264"/>
      <c r="AH1044" s="1264"/>
      <c r="AI1044" s="1264"/>
      <c r="AJ1044" s="1264"/>
      <c r="AK1044" s="1264"/>
    </row>
    <row r="1045" spans="1:37" ht="12.95" customHeight="1">
      <c r="A1045" s="35"/>
      <c r="B1045" s="25"/>
      <c r="C1045" s="8"/>
      <c r="D1045" s="1264"/>
      <c r="E1045" s="1264"/>
      <c r="F1045" s="1264"/>
      <c r="G1045" s="1264"/>
      <c r="H1045" s="1264"/>
      <c r="I1045" s="1264"/>
      <c r="J1045" s="1264"/>
      <c r="K1045" s="1264"/>
      <c r="L1045" s="1264"/>
      <c r="M1045" s="1264"/>
      <c r="N1045" s="1264"/>
      <c r="O1045" s="1264"/>
      <c r="P1045" s="1264"/>
      <c r="Q1045" s="1264"/>
      <c r="R1045" s="1264"/>
      <c r="S1045" s="1264"/>
      <c r="T1045" s="1264"/>
      <c r="U1045" s="1264"/>
      <c r="V1045" s="1264"/>
      <c r="W1045" s="1264"/>
      <c r="X1045" s="1264"/>
      <c r="Y1045" s="1264"/>
      <c r="Z1045" s="1264"/>
      <c r="AA1045" s="1264"/>
      <c r="AB1045" s="1264"/>
      <c r="AC1045" s="1264"/>
      <c r="AD1045" s="1264"/>
      <c r="AE1045" s="1264"/>
      <c r="AF1045" s="1264"/>
      <c r="AG1045" s="1264"/>
      <c r="AH1045" s="1264"/>
      <c r="AI1045" s="1264"/>
      <c r="AJ1045" s="1264"/>
      <c r="AK1045" s="1264"/>
    </row>
    <row r="1046" spans="1:37" ht="12.95" customHeight="1">
      <c r="A1046" s="35"/>
      <c r="B1046" s="25"/>
      <c r="C1046" s="8"/>
      <c r="D1046" s="1264"/>
      <c r="E1046" s="1264"/>
      <c r="F1046" s="1264"/>
      <c r="G1046" s="1264"/>
      <c r="H1046" s="1264"/>
      <c r="I1046" s="1264"/>
      <c r="J1046" s="1264"/>
      <c r="K1046" s="1264"/>
      <c r="L1046" s="1264"/>
      <c r="M1046" s="1264"/>
      <c r="N1046" s="1264"/>
      <c r="O1046" s="1264"/>
      <c r="P1046" s="1264"/>
      <c r="Q1046" s="1264"/>
      <c r="R1046" s="1264"/>
      <c r="S1046" s="1264"/>
      <c r="T1046" s="1264"/>
      <c r="U1046" s="1264"/>
      <c r="V1046" s="1264"/>
      <c r="W1046" s="1264"/>
      <c r="X1046" s="1264"/>
      <c r="Y1046" s="1264"/>
      <c r="Z1046" s="1264"/>
      <c r="AA1046" s="1264"/>
      <c r="AB1046" s="1264"/>
      <c r="AC1046" s="1264"/>
      <c r="AD1046" s="1264"/>
      <c r="AE1046" s="1264"/>
      <c r="AF1046" s="1264"/>
      <c r="AG1046" s="1264"/>
      <c r="AH1046" s="1264"/>
      <c r="AI1046" s="1264"/>
      <c r="AJ1046" s="1264"/>
      <c r="AK1046" s="1264"/>
    </row>
    <row r="1047" spans="1:37" ht="12.95" customHeight="1">
      <c r="A1047" s="35"/>
      <c r="B1047" s="25"/>
      <c r="C1047" s="8"/>
      <c r="D1047" s="1264"/>
      <c r="E1047" s="1264"/>
      <c r="F1047" s="1264"/>
      <c r="G1047" s="1264"/>
      <c r="H1047" s="1264"/>
      <c r="I1047" s="1264"/>
      <c r="J1047" s="1264"/>
      <c r="K1047" s="1264"/>
      <c r="L1047" s="1264"/>
      <c r="M1047" s="1264"/>
      <c r="N1047" s="1264"/>
      <c r="O1047" s="1264"/>
      <c r="P1047" s="1264"/>
      <c r="Q1047" s="1264"/>
      <c r="R1047" s="1264"/>
      <c r="S1047" s="1264"/>
      <c r="T1047" s="1264"/>
      <c r="U1047" s="1264"/>
      <c r="V1047" s="1264"/>
      <c r="W1047" s="1264"/>
      <c r="X1047" s="1264"/>
      <c r="Y1047" s="1264"/>
      <c r="Z1047" s="1264"/>
      <c r="AA1047" s="1264"/>
      <c r="AB1047" s="1264"/>
      <c r="AC1047" s="1264"/>
      <c r="AD1047" s="1264"/>
      <c r="AE1047" s="1264"/>
      <c r="AF1047" s="1264"/>
      <c r="AG1047" s="1264"/>
      <c r="AH1047" s="1264"/>
      <c r="AI1047" s="1264"/>
      <c r="AJ1047" s="1264"/>
      <c r="AK1047" s="1264"/>
    </row>
    <row r="1048" spans="1:37" ht="12.95" customHeight="1">
      <c r="A1048" s="35"/>
      <c r="B1048" s="25"/>
      <c r="C1048" s="8"/>
      <c r="D1048" s="1264"/>
      <c r="E1048" s="1264"/>
      <c r="F1048" s="1264"/>
      <c r="G1048" s="1264"/>
      <c r="H1048" s="1264"/>
      <c r="I1048" s="1264"/>
      <c r="J1048" s="1264"/>
      <c r="K1048" s="1264"/>
      <c r="L1048" s="1264"/>
      <c r="M1048" s="1264"/>
      <c r="N1048" s="1264"/>
      <c r="O1048" s="1264"/>
      <c r="P1048" s="1264"/>
      <c r="Q1048" s="1264"/>
      <c r="R1048" s="1264"/>
      <c r="S1048" s="1264"/>
      <c r="T1048" s="1264"/>
      <c r="U1048" s="1264"/>
      <c r="V1048" s="1264"/>
      <c r="W1048" s="1264"/>
      <c r="X1048" s="1264"/>
      <c r="Y1048" s="1264"/>
      <c r="Z1048" s="1264"/>
      <c r="AA1048" s="1264"/>
      <c r="AB1048" s="1264"/>
      <c r="AC1048" s="1264"/>
      <c r="AD1048" s="1264"/>
      <c r="AE1048" s="1264"/>
      <c r="AF1048" s="1264"/>
      <c r="AG1048" s="1264"/>
      <c r="AH1048" s="1264"/>
      <c r="AI1048" s="1264"/>
      <c r="AJ1048" s="1264"/>
      <c r="AK1048" s="1264"/>
    </row>
    <row r="1049" spans="1:37" ht="12.95" customHeight="1">
      <c r="A1049" s="1355" t="s">
        <v>601</v>
      </c>
      <c r="B1049" s="1355"/>
      <c r="C1049" s="8">
        <v>4</v>
      </c>
      <c r="D1049" s="1264" t="s">
        <v>1155</v>
      </c>
      <c r="E1049" s="1264"/>
      <c r="F1049" s="1264"/>
      <c r="G1049" s="1264"/>
      <c r="H1049" s="1264"/>
      <c r="I1049" s="1264"/>
      <c r="J1049" s="1264"/>
      <c r="K1049" s="1264"/>
      <c r="L1049" s="1264"/>
      <c r="M1049" s="1264"/>
      <c r="N1049" s="1264"/>
      <c r="O1049" s="1264"/>
      <c r="P1049" s="1264"/>
      <c r="Q1049" s="1264"/>
      <c r="R1049" s="1264"/>
      <c r="S1049" s="1264"/>
      <c r="T1049" s="1264"/>
      <c r="U1049" s="1264"/>
      <c r="V1049" s="1264"/>
      <c r="W1049" s="1264"/>
      <c r="X1049" s="1264"/>
      <c r="Y1049" s="1264"/>
      <c r="Z1049" s="1264"/>
      <c r="AA1049" s="1264"/>
      <c r="AB1049" s="1264"/>
      <c r="AC1049" s="1264"/>
      <c r="AD1049" s="1264"/>
      <c r="AE1049" s="1264"/>
      <c r="AF1049" s="1264"/>
      <c r="AG1049" s="1264"/>
      <c r="AH1049" s="1264"/>
      <c r="AI1049" s="1264"/>
      <c r="AJ1049" s="1264"/>
      <c r="AK1049" s="1264"/>
    </row>
    <row r="1050" spans="1:37" ht="12.95" customHeight="1">
      <c r="A1050" s="1"/>
      <c r="B1050" s="1"/>
      <c r="C1050" s="8"/>
      <c r="D1050" s="1264"/>
      <c r="E1050" s="1264"/>
      <c r="F1050" s="1264"/>
      <c r="G1050" s="1264"/>
      <c r="H1050" s="1264"/>
      <c r="I1050" s="1264"/>
      <c r="J1050" s="1264"/>
      <c r="K1050" s="1264"/>
      <c r="L1050" s="1264"/>
      <c r="M1050" s="1264"/>
      <c r="N1050" s="1264"/>
      <c r="O1050" s="1264"/>
      <c r="P1050" s="1264"/>
      <c r="Q1050" s="1264"/>
      <c r="R1050" s="1264"/>
      <c r="S1050" s="1264"/>
      <c r="T1050" s="1264"/>
      <c r="U1050" s="1264"/>
      <c r="V1050" s="1264"/>
      <c r="W1050" s="1264"/>
      <c r="X1050" s="1264"/>
      <c r="Y1050" s="1264"/>
      <c r="Z1050" s="1264"/>
      <c r="AA1050" s="1264"/>
      <c r="AB1050" s="1264"/>
      <c r="AC1050" s="1264"/>
      <c r="AD1050" s="1264"/>
      <c r="AE1050" s="1264"/>
      <c r="AF1050" s="1264"/>
      <c r="AG1050" s="1264"/>
      <c r="AH1050" s="1264"/>
      <c r="AI1050" s="1264"/>
      <c r="AJ1050" s="1264"/>
      <c r="AK1050" s="1264"/>
    </row>
    <row r="1051" spans="1:37" ht="12.95" customHeight="1">
      <c r="A1051" s="35"/>
      <c r="B1051" s="25"/>
      <c r="C1051" s="8"/>
      <c r="D1051" s="1264"/>
      <c r="E1051" s="1264"/>
      <c r="F1051" s="1264"/>
      <c r="G1051" s="1264"/>
      <c r="H1051" s="1264"/>
      <c r="I1051" s="1264"/>
      <c r="J1051" s="1264"/>
      <c r="K1051" s="1264"/>
      <c r="L1051" s="1264"/>
      <c r="M1051" s="1264"/>
      <c r="N1051" s="1264"/>
      <c r="O1051" s="1264"/>
      <c r="P1051" s="1264"/>
      <c r="Q1051" s="1264"/>
      <c r="R1051" s="1264"/>
      <c r="S1051" s="1264"/>
      <c r="T1051" s="1264"/>
      <c r="U1051" s="1264"/>
      <c r="V1051" s="1264"/>
      <c r="W1051" s="1264"/>
      <c r="X1051" s="1264"/>
      <c r="Y1051" s="1264"/>
      <c r="Z1051" s="1264"/>
      <c r="AA1051" s="1264"/>
      <c r="AB1051" s="1264"/>
      <c r="AC1051" s="1264"/>
      <c r="AD1051" s="1264"/>
      <c r="AE1051" s="1264"/>
      <c r="AF1051" s="1264"/>
      <c r="AG1051" s="1264"/>
      <c r="AH1051" s="1264"/>
      <c r="AI1051" s="1264"/>
      <c r="AJ1051" s="1264"/>
      <c r="AK1051" s="1264"/>
    </row>
    <row r="1052" spans="1:37" ht="12.95" customHeight="1">
      <c r="A1052" s="1355" t="s">
        <v>601</v>
      </c>
      <c r="B1052" s="1355"/>
      <c r="C1052" s="8">
        <v>5</v>
      </c>
      <c r="D1052" s="1264" t="s">
        <v>2561</v>
      </c>
      <c r="E1052" s="1264"/>
      <c r="F1052" s="1264"/>
      <c r="G1052" s="1264"/>
      <c r="H1052" s="1264"/>
      <c r="I1052" s="1264"/>
      <c r="J1052" s="1264"/>
      <c r="K1052" s="1264"/>
      <c r="L1052" s="1264"/>
      <c r="M1052" s="1264"/>
      <c r="N1052" s="1264"/>
      <c r="O1052" s="1264"/>
      <c r="P1052" s="1264"/>
      <c r="Q1052" s="1264"/>
      <c r="R1052" s="1264"/>
      <c r="S1052" s="1264"/>
      <c r="T1052" s="1264"/>
      <c r="U1052" s="1264"/>
      <c r="V1052" s="1264"/>
      <c r="W1052" s="1264"/>
      <c r="X1052" s="1264"/>
      <c r="Y1052" s="1264"/>
      <c r="Z1052" s="1264"/>
      <c r="AA1052" s="1264"/>
      <c r="AB1052" s="1264"/>
      <c r="AC1052" s="1264"/>
      <c r="AD1052" s="1264"/>
      <c r="AE1052" s="1264"/>
      <c r="AF1052" s="1264"/>
      <c r="AG1052" s="1264"/>
      <c r="AH1052" s="1264"/>
      <c r="AI1052" s="1264"/>
      <c r="AJ1052" s="1264"/>
      <c r="AK1052" s="1264"/>
    </row>
    <row r="1053" spans="1:37" ht="12.95" customHeight="1">
      <c r="A1053" s="1"/>
      <c r="B1053" s="1"/>
      <c r="C1053" s="8"/>
      <c r="D1053" s="1264"/>
      <c r="E1053" s="1264"/>
      <c r="F1053" s="1264"/>
      <c r="G1053" s="1264"/>
      <c r="H1053" s="1264"/>
      <c r="I1053" s="1264"/>
      <c r="J1053" s="1264"/>
      <c r="K1053" s="1264"/>
      <c r="L1053" s="1264"/>
      <c r="M1053" s="1264"/>
      <c r="N1053" s="1264"/>
      <c r="O1053" s="1264"/>
      <c r="P1053" s="1264"/>
      <c r="Q1053" s="1264"/>
      <c r="R1053" s="1264"/>
      <c r="S1053" s="1264"/>
      <c r="T1053" s="1264"/>
      <c r="U1053" s="1264"/>
      <c r="V1053" s="1264"/>
      <c r="W1053" s="1264"/>
      <c r="X1053" s="1264"/>
      <c r="Y1053" s="1264"/>
      <c r="Z1053" s="1264"/>
      <c r="AA1053" s="1264"/>
      <c r="AB1053" s="1264"/>
      <c r="AC1053" s="1264"/>
      <c r="AD1053" s="1264"/>
      <c r="AE1053" s="1264"/>
      <c r="AF1053" s="1264"/>
      <c r="AG1053" s="1264"/>
      <c r="AH1053" s="1264"/>
      <c r="AI1053" s="1264"/>
      <c r="AJ1053" s="1264"/>
      <c r="AK1053" s="1264"/>
    </row>
    <row r="1054" spans="1:37" ht="12.95" customHeight="1">
      <c r="A1054" s="1"/>
      <c r="B1054" s="1"/>
      <c r="C1054" s="8"/>
      <c r="D1054" s="1264"/>
      <c r="E1054" s="1264"/>
      <c r="F1054" s="1264"/>
      <c r="G1054" s="1264"/>
      <c r="H1054" s="1264"/>
      <c r="I1054" s="1264"/>
      <c r="J1054" s="1264"/>
      <c r="K1054" s="1264"/>
      <c r="L1054" s="1264"/>
      <c r="M1054" s="1264"/>
      <c r="N1054" s="1264"/>
      <c r="O1054" s="1264"/>
      <c r="P1054" s="1264"/>
      <c r="Q1054" s="1264"/>
      <c r="R1054" s="1264"/>
      <c r="S1054" s="1264"/>
      <c r="T1054" s="1264"/>
      <c r="U1054" s="1264"/>
      <c r="V1054" s="1264"/>
      <c r="W1054" s="1264"/>
      <c r="X1054" s="1264"/>
      <c r="Y1054" s="1264"/>
      <c r="Z1054" s="1264"/>
      <c r="AA1054" s="1264"/>
      <c r="AB1054" s="1264"/>
      <c r="AC1054" s="1264"/>
      <c r="AD1054" s="1264"/>
      <c r="AE1054" s="1264"/>
      <c r="AF1054" s="1264"/>
      <c r="AG1054" s="1264"/>
      <c r="AH1054" s="1264"/>
      <c r="AI1054" s="1264"/>
      <c r="AJ1054" s="1264"/>
      <c r="AK1054" s="1264"/>
    </row>
    <row r="1055" spans="1:37" ht="12.95" hidden="1" customHeight="1">
      <c r="A1055" s="1"/>
      <c r="B1055" s="1"/>
      <c r="C1055" s="8"/>
      <c r="D1055" s="1264"/>
      <c r="E1055" s="1264"/>
      <c r="F1055" s="1264"/>
      <c r="G1055" s="1264"/>
      <c r="H1055" s="1264"/>
      <c r="I1055" s="1264"/>
      <c r="J1055" s="1264"/>
      <c r="K1055" s="1264"/>
      <c r="L1055" s="1264"/>
      <c r="M1055" s="1264"/>
      <c r="N1055" s="1264"/>
      <c r="O1055" s="1264"/>
      <c r="P1055" s="1264"/>
      <c r="Q1055" s="1264"/>
      <c r="R1055" s="1264"/>
      <c r="S1055" s="1264"/>
      <c r="T1055" s="1264"/>
      <c r="U1055" s="1264"/>
      <c r="V1055" s="1264"/>
      <c r="W1055" s="1264"/>
      <c r="X1055" s="1264"/>
      <c r="Y1055" s="1264"/>
      <c r="Z1055" s="1264"/>
      <c r="AA1055" s="1264"/>
      <c r="AB1055" s="1264"/>
      <c r="AC1055" s="1264"/>
      <c r="AD1055" s="1264"/>
      <c r="AE1055" s="1264"/>
      <c r="AF1055" s="1264"/>
      <c r="AG1055" s="1264"/>
      <c r="AH1055" s="1264"/>
      <c r="AI1055" s="1264"/>
      <c r="AJ1055" s="1264"/>
      <c r="AK1055" s="1264"/>
    </row>
    <row r="1056" spans="1:37" ht="12.95" customHeight="1">
      <c r="A1056" s="35"/>
      <c r="B1056" s="25"/>
      <c r="C1056" s="8"/>
      <c r="D1056" s="1264"/>
      <c r="E1056" s="1264"/>
      <c r="F1056" s="1264"/>
      <c r="G1056" s="1264"/>
      <c r="H1056" s="1264"/>
      <c r="I1056" s="1264"/>
      <c r="J1056" s="1264"/>
      <c r="K1056" s="1264"/>
      <c r="L1056" s="1264"/>
      <c r="M1056" s="1264"/>
      <c r="N1056" s="1264"/>
      <c r="O1056" s="1264"/>
      <c r="P1056" s="1264"/>
      <c r="Q1056" s="1264"/>
      <c r="R1056" s="1264"/>
      <c r="S1056" s="1264"/>
      <c r="T1056" s="1264"/>
      <c r="U1056" s="1264"/>
      <c r="V1056" s="1264"/>
      <c r="W1056" s="1264"/>
      <c r="X1056" s="1264"/>
      <c r="Y1056" s="1264"/>
      <c r="Z1056" s="1264"/>
      <c r="AA1056" s="1264"/>
      <c r="AB1056" s="1264"/>
      <c r="AC1056" s="1264"/>
      <c r="AD1056" s="1264"/>
      <c r="AE1056" s="1264"/>
      <c r="AF1056" s="1264"/>
      <c r="AG1056" s="1264"/>
      <c r="AH1056" s="1264"/>
      <c r="AI1056" s="1264"/>
      <c r="AJ1056" s="1264"/>
      <c r="AK1056" s="1264"/>
    </row>
    <row r="1057" spans="1:37" ht="12.95" customHeight="1">
      <c r="A1057" s="1355" t="s">
        <v>601</v>
      </c>
      <c r="B1057" s="1355"/>
      <c r="C1057" s="8">
        <v>6</v>
      </c>
      <c r="D1057" s="1264" t="s">
        <v>1156</v>
      </c>
      <c r="E1057" s="1264"/>
      <c r="F1057" s="1264"/>
      <c r="G1057" s="1264"/>
      <c r="H1057" s="1264"/>
      <c r="I1057" s="1264"/>
      <c r="J1057" s="1264"/>
      <c r="K1057" s="1264"/>
      <c r="L1057" s="1264"/>
      <c r="M1057" s="1264"/>
      <c r="N1057" s="1264"/>
      <c r="O1057" s="1264"/>
      <c r="P1057" s="1264"/>
      <c r="Q1057" s="1264"/>
      <c r="R1057" s="1264"/>
      <c r="S1057" s="1264"/>
      <c r="T1057" s="1264"/>
      <c r="U1057" s="1264"/>
      <c r="V1057" s="1264"/>
      <c r="W1057" s="1264"/>
      <c r="X1057" s="1264"/>
      <c r="Y1057" s="1264"/>
      <c r="Z1057" s="1264"/>
      <c r="AA1057" s="1264"/>
      <c r="AB1057" s="1264"/>
      <c r="AC1057" s="1264"/>
      <c r="AD1057" s="1264"/>
      <c r="AE1057" s="1264"/>
      <c r="AF1057" s="1264"/>
      <c r="AG1057" s="1264"/>
      <c r="AH1057" s="1264"/>
      <c r="AI1057" s="1264"/>
      <c r="AJ1057" s="1264"/>
      <c r="AK1057" s="1264"/>
    </row>
    <row r="1058" spans="1:37" ht="12.95" customHeight="1">
      <c r="A1058" s="35"/>
      <c r="B1058" s="25"/>
      <c r="C1058" s="8"/>
      <c r="D1058" s="1264"/>
      <c r="E1058" s="1264"/>
      <c r="F1058" s="1264"/>
      <c r="G1058" s="1264"/>
      <c r="H1058" s="1264"/>
      <c r="I1058" s="1264"/>
      <c r="J1058" s="1264"/>
      <c r="K1058" s="1264"/>
      <c r="L1058" s="1264"/>
      <c r="M1058" s="1264"/>
      <c r="N1058" s="1264"/>
      <c r="O1058" s="1264"/>
      <c r="P1058" s="1264"/>
      <c r="Q1058" s="1264"/>
      <c r="R1058" s="1264"/>
      <c r="S1058" s="1264"/>
      <c r="T1058" s="1264"/>
      <c r="U1058" s="1264"/>
      <c r="V1058" s="1264"/>
      <c r="W1058" s="1264"/>
      <c r="X1058" s="1264"/>
      <c r="Y1058" s="1264"/>
      <c r="Z1058" s="1264"/>
      <c r="AA1058" s="1264"/>
      <c r="AB1058" s="1264"/>
      <c r="AC1058" s="1264"/>
      <c r="AD1058" s="1264"/>
      <c r="AE1058" s="1264"/>
      <c r="AF1058" s="1264"/>
      <c r="AG1058" s="1264"/>
      <c r="AH1058" s="1264"/>
      <c r="AI1058" s="1264"/>
      <c r="AJ1058" s="1264"/>
      <c r="AK1058" s="1264"/>
    </row>
    <row r="1059" spans="1:37" ht="12.95" customHeight="1">
      <c r="A1059" s="35"/>
      <c r="B1059" s="25"/>
      <c r="C1059" s="8"/>
      <c r="D1059" s="1264"/>
      <c r="E1059" s="1264"/>
      <c r="F1059" s="1264"/>
      <c r="G1059" s="1264"/>
      <c r="H1059" s="1264"/>
      <c r="I1059" s="1264"/>
      <c r="J1059" s="1264"/>
      <c r="K1059" s="1264"/>
      <c r="L1059" s="1264"/>
      <c r="M1059" s="1264"/>
      <c r="N1059" s="1264"/>
      <c r="O1059" s="1264"/>
      <c r="P1059" s="1264"/>
      <c r="Q1059" s="1264"/>
      <c r="R1059" s="1264"/>
      <c r="S1059" s="1264"/>
      <c r="T1059" s="1264"/>
      <c r="U1059" s="1264"/>
      <c r="V1059" s="1264"/>
      <c r="W1059" s="1264"/>
      <c r="X1059" s="1264"/>
      <c r="Y1059" s="1264"/>
      <c r="Z1059" s="1264"/>
      <c r="AA1059" s="1264"/>
      <c r="AB1059" s="1264"/>
      <c r="AC1059" s="1264"/>
      <c r="AD1059" s="1264"/>
      <c r="AE1059" s="1264"/>
      <c r="AF1059" s="1264"/>
      <c r="AG1059" s="1264"/>
      <c r="AH1059" s="1264"/>
      <c r="AI1059" s="1264"/>
      <c r="AJ1059" s="1264"/>
      <c r="AK1059" s="1264"/>
    </row>
    <row r="1060" spans="1:37" ht="12.95" customHeight="1">
      <c r="A1060" s="1355" t="s">
        <v>601</v>
      </c>
      <c r="B1060" s="1355"/>
      <c r="C1060" s="212">
        <v>7</v>
      </c>
      <c r="D1060" s="1264" t="s">
        <v>1158</v>
      </c>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row>
    <row r="1061" spans="1:37" ht="12.95" customHeight="1">
      <c r="A1061" s="1"/>
      <c r="B1061" s="1"/>
      <c r="C1061" s="212"/>
      <c r="D1061" s="1264"/>
      <c r="E1061" s="1264"/>
      <c r="F1061" s="1264"/>
      <c r="G1061" s="1264"/>
      <c r="H1061" s="1264"/>
      <c r="I1061" s="1264"/>
      <c r="J1061" s="1264"/>
      <c r="K1061" s="1264"/>
      <c r="L1061" s="1264"/>
      <c r="M1061" s="1264"/>
      <c r="N1061" s="1264"/>
      <c r="O1061" s="1264"/>
      <c r="P1061" s="1264"/>
      <c r="Q1061" s="1264"/>
      <c r="R1061" s="1264"/>
      <c r="S1061" s="1264"/>
      <c r="T1061" s="1264"/>
      <c r="U1061" s="1264"/>
      <c r="V1061" s="1264"/>
      <c r="W1061" s="1264"/>
      <c r="X1061" s="1264"/>
      <c r="Y1061" s="1264"/>
      <c r="Z1061" s="1264"/>
      <c r="AA1061" s="1264"/>
      <c r="AB1061" s="1264"/>
      <c r="AC1061" s="1264"/>
      <c r="AD1061" s="1264"/>
      <c r="AE1061" s="1264"/>
      <c r="AF1061" s="1264"/>
      <c r="AG1061" s="1264"/>
      <c r="AH1061" s="1264"/>
      <c r="AI1061" s="1264"/>
      <c r="AJ1061" s="1264"/>
      <c r="AK1061" s="1264"/>
    </row>
    <row r="1062" spans="1:37" ht="12.95" customHeight="1">
      <c r="A1062" s="1"/>
      <c r="B1062" s="1"/>
      <c r="C1062" s="212"/>
      <c r="D1062" s="1264"/>
      <c r="E1062" s="1264"/>
      <c r="F1062" s="1264"/>
      <c r="G1062" s="1264"/>
      <c r="H1062" s="1264"/>
      <c r="I1062" s="1264"/>
      <c r="J1062" s="1264"/>
      <c r="K1062" s="1264"/>
      <c r="L1062" s="1264"/>
      <c r="M1062" s="1264"/>
      <c r="N1062" s="1264"/>
      <c r="O1062" s="1264"/>
      <c r="P1062" s="1264"/>
      <c r="Q1062" s="1264"/>
      <c r="R1062" s="1264"/>
      <c r="S1062" s="1264"/>
      <c r="T1062" s="1264"/>
      <c r="U1062" s="1264"/>
      <c r="V1062" s="1264"/>
      <c r="W1062" s="1264"/>
      <c r="X1062" s="1264"/>
      <c r="Y1062" s="1264"/>
      <c r="Z1062" s="1264"/>
      <c r="AA1062" s="1264"/>
      <c r="AB1062" s="1264"/>
      <c r="AC1062" s="1264"/>
      <c r="AD1062" s="1264"/>
      <c r="AE1062" s="1264"/>
      <c r="AF1062" s="1264"/>
      <c r="AG1062" s="1264"/>
      <c r="AH1062" s="1264"/>
      <c r="AI1062" s="1264"/>
      <c r="AJ1062" s="1264"/>
      <c r="AK1062" s="1264"/>
    </row>
    <row r="1063" spans="1:37" ht="12.95" customHeight="1">
      <c r="A1063" s="35"/>
      <c r="B1063" s="25"/>
      <c r="C1063" s="212"/>
      <c r="D1063" s="1264"/>
      <c r="E1063" s="1264"/>
      <c r="F1063" s="1264"/>
      <c r="G1063" s="1264"/>
      <c r="H1063" s="1264"/>
      <c r="I1063" s="1264"/>
      <c r="J1063" s="1264"/>
      <c r="K1063" s="1264"/>
      <c r="L1063" s="1264"/>
      <c r="M1063" s="1264"/>
      <c r="N1063" s="1264"/>
      <c r="O1063" s="1264"/>
      <c r="P1063" s="1264"/>
      <c r="Q1063" s="1264"/>
      <c r="R1063" s="1264"/>
      <c r="S1063" s="1264"/>
      <c r="T1063" s="1264"/>
      <c r="U1063" s="1264"/>
      <c r="V1063" s="1264"/>
      <c r="W1063" s="1264"/>
      <c r="X1063" s="1264"/>
      <c r="Y1063" s="1264"/>
      <c r="Z1063" s="1264"/>
      <c r="AA1063" s="1264"/>
      <c r="AB1063" s="1264"/>
      <c r="AC1063" s="1264"/>
      <c r="AD1063" s="1264"/>
      <c r="AE1063" s="1264"/>
      <c r="AF1063" s="1264"/>
      <c r="AG1063" s="1264"/>
      <c r="AH1063" s="1264"/>
      <c r="AI1063" s="1264"/>
      <c r="AJ1063" s="1264"/>
      <c r="AK1063" s="1264"/>
    </row>
    <row r="1064" spans="1:37" ht="12.95" customHeight="1">
      <c r="A1064" s="1355" t="s">
        <v>601</v>
      </c>
      <c r="B1064" s="1355"/>
      <c r="C1064" s="212">
        <v>8</v>
      </c>
      <c r="D1064" s="1324" t="s">
        <v>1942</v>
      </c>
      <c r="E1064" s="1324"/>
      <c r="F1064" s="1324"/>
      <c r="G1064" s="1324"/>
      <c r="H1064" s="1324"/>
      <c r="I1064" s="1324"/>
      <c r="J1064" s="1324"/>
      <c r="K1064" s="1324"/>
      <c r="L1064" s="1324"/>
      <c r="M1064" s="1324"/>
      <c r="N1064" s="1324"/>
      <c r="O1064" s="1324"/>
      <c r="P1064" s="1324"/>
      <c r="Q1064" s="1324"/>
      <c r="R1064" s="1324"/>
      <c r="S1064" s="1324"/>
      <c r="T1064" s="1324"/>
      <c r="U1064" s="1324"/>
      <c r="V1064" s="1324"/>
      <c r="W1064" s="1324"/>
      <c r="X1064" s="1324"/>
      <c r="Y1064" s="1324"/>
      <c r="Z1064" s="1324"/>
      <c r="AA1064" s="1324"/>
      <c r="AB1064" s="1324"/>
      <c r="AC1064" s="1324"/>
      <c r="AD1064" s="1324"/>
      <c r="AE1064" s="1324"/>
      <c r="AF1064" s="1324"/>
      <c r="AG1064" s="1324"/>
      <c r="AH1064" s="1324"/>
      <c r="AI1064" s="1324"/>
      <c r="AJ1064" s="1324"/>
      <c r="AK1064" s="1324"/>
    </row>
    <row r="1065" spans="1:37" ht="12.95" customHeight="1">
      <c r="A1065" s="1"/>
      <c r="B1065" s="1"/>
      <c r="C1065" s="212"/>
      <c r="D1065" s="1324"/>
      <c r="E1065" s="1324"/>
      <c r="F1065" s="1324"/>
      <c r="G1065" s="1324"/>
      <c r="H1065" s="1324"/>
      <c r="I1065" s="1324"/>
      <c r="J1065" s="1324"/>
      <c r="K1065" s="1324"/>
      <c r="L1065" s="1324"/>
      <c r="M1065" s="1324"/>
      <c r="N1065" s="1324"/>
      <c r="O1065" s="1324"/>
      <c r="P1065" s="1324"/>
      <c r="Q1065" s="1324"/>
      <c r="R1065" s="1324"/>
      <c r="S1065" s="1324"/>
      <c r="T1065" s="1324"/>
      <c r="U1065" s="1324"/>
      <c r="V1065" s="1324"/>
      <c r="W1065" s="1324"/>
      <c r="X1065" s="1324"/>
      <c r="Y1065" s="1324"/>
      <c r="Z1065" s="1324"/>
      <c r="AA1065" s="1324"/>
      <c r="AB1065" s="1324"/>
      <c r="AC1065" s="1324"/>
      <c r="AD1065" s="1324"/>
      <c r="AE1065" s="1324"/>
      <c r="AF1065" s="1324"/>
      <c r="AG1065" s="1324"/>
      <c r="AH1065" s="1324"/>
      <c r="AI1065" s="1324"/>
      <c r="AJ1065" s="1324"/>
      <c r="AK1065" s="1324"/>
    </row>
    <row r="1066" spans="1:37" ht="12.95" customHeight="1">
      <c r="A1066" s="1"/>
      <c r="B1066" s="1"/>
      <c r="C1066" s="212"/>
      <c r="D1066" s="1324"/>
      <c r="E1066" s="1324"/>
      <c r="F1066" s="1324"/>
      <c r="G1066" s="1324"/>
      <c r="H1066" s="1324"/>
      <c r="I1066" s="1324"/>
      <c r="J1066" s="1324"/>
      <c r="K1066" s="1324"/>
      <c r="L1066" s="1324"/>
      <c r="M1066" s="1324"/>
      <c r="N1066" s="1324"/>
      <c r="O1066" s="1324"/>
      <c r="P1066" s="1324"/>
      <c r="Q1066" s="1324"/>
      <c r="R1066" s="1324"/>
      <c r="S1066" s="1324"/>
      <c r="T1066" s="1324"/>
      <c r="U1066" s="1324"/>
      <c r="V1066" s="1324"/>
      <c r="W1066" s="1324"/>
      <c r="X1066" s="1324"/>
      <c r="Y1066" s="1324"/>
      <c r="Z1066" s="1324"/>
      <c r="AA1066" s="1324"/>
      <c r="AB1066" s="1324"/>
      <c r="AC1066" s="1324"/>
      <c r="AD1066" s="1324"/>
      <c r="AE1066" s="1324"/>
      <c r="AF1066" s="1324"/>
      <c r="AG1066" s="1324"/>
      <c r="AH1066" s="1324"/>
      <c r="AI1066" s="1324"/>
      <c r="AJ1066" s="1324"/>
      <c r="AK1066" s="1324"/>
    </row>
    <row r="1067" spans="1:37" ht="12.95" customHeight="1">
      <c r="A1067" s="35"/>
      <c r="B1067" s="25"/>
      <c r="C1067" s="212"/>
      <c r="D1067" s="1324"/>
      <c r="E1067" s="1324"/>
      <c r="F1067" s="1324"/>
      <c r="G1067" s="1324"/>
      <c r="H1067" s="1324"/>
      <c r="I1067" s="1324"/>
      <c r="J1067" s="1324"/>
      <c r="K1067" s="1324"/>
      <c r="L1067" s="1324"/>
      <c r="M1067" s="1324"/>
      <c r="N1067" s="1324"/>
      <c r="O1067" s="1324"/>
      <c r="P1067" s="1324"/>
      <c r="Q1067" s="1324"/>
      <c r="R1067" s="1324"/>
      <c r="S1067" s="1324"/>
      <c r="T1067" s="1324"/>
      <c r="U1067" s="1324"/>
      <c r="V1067" s="1324"/>
      <c r="W1067" s="1324"/>
      <c r="X1067" s="1324"/>
      <c r="Y1067" s="1324"/>
      <c r="Z1067" s="1324"/>
      <c r="AA1067" s="1324"/>
      <c r="AB1067" s="1324"/>
      <c r="AC1067" s="1324"/>
      <c r="AD1067" s="1324"/>
      <c r="AE1067" s="1324"/>
      <c r="AF1067" s="1324"/>
      <c r="AG1067" s="1324"/>
      <c r="AH1067" s="1324"/>
      <c r="AI1067" s="1324"/>
      <c r="AJ1067" s="1324"/>
      <c r="AK1067" s="1324"/>
    </row>
    <row r="1068" spans="1:37" ht="12.95" customHeight="1">
      <c r="A1068" s="1355" t="s">
        <v>601</v>
      </c>
      <c r="B1068" s="1355"/>
      <c r="C1068" s="212">
        <v>9</v>
      </c>
      <c r="D1068" s="1264" t="s">
        <v>1157</v>
      </c>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row>
    <row r="1069" spans="1:37" ht="12.95" customHeight="1">
      <c r="A1069" s="35"/>
      <c r="B1069" s="25"/>
      <c r="C1069" s="212"/>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row>
    <row r="1070" spans="1:37" ht="12.95" customHeight="1">
      <c r="D1070" s="1264"/>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C72" zoomScaleNormal="100" zoomScaleSheetLayoutView="90" workbookViewId="0">
      <selection activeCell="F87" sqref="F87"/>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57" t="s">
        <v>631</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376</v>
      </c>
      <c r="D2" s="138" t="s">
        <v>375</v>
      </c>
      <c r="E2" s="138" t="s">
        <v>24</v>
      </c>
      <c r="F2" s="139" t="str">
        <f>Application!B623&amp;Application!C623</f>
        <v>1)Berkadia - Permanent Loan Tranch A</v>
      </c>
      <c r="G2" s="139" t="str">
        <f>Application!B624&amp;Application!C624</f>
        <v>2)Berkadia - Permanent Loan Tranch B</v>
      </c>
      <c r="H2" s="139" t="str">
        <f>Application!B625&amp;Application!C625</f>
        <v>3)Waived Performance Deposit</v>
      </c>
      <c r="I2" s="139" t="str">
        <f>Application!B626&amp;Application!C626</f>
        <v>4)NOI During Rehabilitation</v>
      </c>
      <c r="J2" s="139" t="str">
        <f>Application!B627&amp;Application!C627</f>
        <v>5)Deferred Developer Fee</v>
      </c>
      <c r="K2" s="139" t="str">
        <f>Application!B628&amp;Application!C628</f>
        <v>6)Dev Fee Contribution (STW)</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670000</v>
      </c>
      <c r="C4" s="147">
        <v>670000</v>
      </c>
      <c r="D4" s="147"/>
      <c r="E4" s="147"/>
      <c r="F4" s="147">
        <f>C4</f>
        <v>670000</v>
      </c>
      <c r="G4" s="147"/>
      <c r="H4" s="147"/>
      <c r="I4" s="147"/>
      <c r="J4" s="147"/>
      <c r="K4" s="147"/>
      <c r="L4" s="147"/>
      <c r="M4" s="147"/>
      <c r="N4" s="147"/>
      <c r="O4" s="147"/>
      <c r="P4" s="147"/>
      <c r="Q4" s="147"/>
      <c r="R4" s="551">
        <f>SUM(E4:Q4)</f>
        <v>670000</v>
      </c>
      <c r="S4" s="148"/>
      <c r="T4" s="148"/>
      <c r="U4" s="143"/>
    </row>
    <row r="5" spans="1:21" s="144" customFormat="1">
      <c r="A5" s="145" t="s">
        <v>28</v>
      </c>
      <c r="B5" s="146">
        <f>SUM(C5+D5)</f>
        <v>0</v>
      </c>
      <c r="C5" s="147">
        <v>0</v>
      </c>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v>0</v>
      </c>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v>0</v>
      </c>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670000</v>
      </c>
      <c r="C8" s="146">
        <f t="shared" ref="C8:Q8" si="0">SUM(C4:C7)</f>
        <v>670000</v>
      </c>
      <c r="D8" s="146">
        <f t="shared" si="0"/>
        <v>0</v>
      </c>
      <c r="E8" s="146">
        <f t="shared" si="0"/>
        <v>0</v>
      </c>
      <c r="F8" s="146">
        <f t="shared" si="0"/>
        <v>670000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670000</v>
      </c>
      <c r="S8" s="148"/>
      <c r="T8" s="148"/>
      <c r="U8" s="143"/>
    </row>
    <row r="9" spans="1:21" s="144" customFormat="1">
      <c r="A9" s="145" t="s">
        <v>604</v>
      </c>
      <c r="B9" s="146">
        <f>SUM(C9+D9)</f>
        <v>32830000</v>
      </c>
      <c r="C9" s="147">
        <f>32830000-D9</f>
        <v>32499860</v>
      </c>
      <c r="D9" s="147">
        <v>330140</v>
      </c>
      <c r="E9" s="147">
        <f>SUM(C9,D9)-SUM(F9:Q9)</f>
        <v>4100000</v>
      </c>
      <c r="F9" s="147">
        <f>Application!AO623-'Sources and Uses Budget'!F4</f>
        <v>23330000</v>
      </c>
      <c r="G9" s="147">
        <f>Application!AO624</f>
        <v>5400000</v>
      </c>
      <c r="H9" s="147"/>
      <c r="I9" s="147"/>
      <c r="J9" s="147"/>
      <c r="K9" s="147"/>
      <c r="L9" s="147"/>
      <c r="M9" s="147"/>
      <c r="N9" s="147"/>
      <c r="O9" s="147"/>
      <c r="P9" s="147"/>
      <c r="Q9" s="147"/>
      <c r="R9" s="551">
        <f>SUM(E9:Q9)</f>
        <v>32830000</v>
      </c>
      <c r="S9" s="148"/>
      <c r="T9" s="147">
        <f>C9</f>
        <v>32499860</v>
      </c>
      <c r="U9" s="143"/>
    </row>
    <row r="10" spans="1:21" s="144" customFormat="1">
      <c r="A10" s="145" t="s">
        <v>605</v>
      </c>
      <c r="B10" s="146">
        <f>SUM(C10+D10)</f>
        <v>0</v>
      </c>
      <c r="C10" s="147">
        <v>0</v>
      </c>
      <c r="D10" s="147"/>
      <c r="E10" s="147"/>
      <c r="F10" s="147"/>
      <c r="G10" s="147"/>
      <c r="H10" s="147"/>
      <c r="I10" s="147"/>
      <c r="J10" s="147"/>
      <c r="K10" s="147"/>
      <c r="L10" s="147"/>
      <c r="M10" s="147"/>
      <c r="N10" s="147"/>
      <c r="O10" s="147"/>
      <c r="P10" s="147"/>
      <c r="Q10" s="147"/>
      <c r="R10" s="551">
        <f>SUM(E10:Q10)</f>
        <v>0</v>
      </c>
      <c r="S10" s="147"/>
      <c r="T10" s="147">
        <v>0</v>
      </c>
      <c r="U10" s="143"/>
    </row>
    <row r="11" spans="1:21" s="144" customFormat="1">
      <c r="A11" s="149" t="s">
        <v>606</v>
      </c>
      <c r="B11" s="146">
        <f>SUM(C11:D11)</f>
        <v>32830000</v>
      </c>
      <c r="C11" s="146">
        <f t="shared" ref="C11:Q11" si="1">SUM(C9:C10)</f>
        <v>32499860</v>
      </c>
      <c r="D11" s="146">
        <f t="shared" si="1"/>
        <v>330140</v>
      </c>
      <c r="E11" s="146">
        <f t="shared" si="1"/>
        <v>4100000</v>
      </c>
      <c r="F11" s="146">
        <f t="shared" si="1"/>
        <v>23330000</v>
      </c>
      <c r="G11" s="146">
        <f t="shared" si="1"/>
        <v>5400000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32830000</v>
      </c>
      <c r="S11" s="148"/>
      <c r="T11" s="150">
        <f>SUM(T9:T10)</f>
        <v>32499860</v>
      </c>
      <c r="U11" s="143"/>
    </row>
    <row r="12" spans="1:21" s="144" customFormat="1">
      <c r="A12" s="149" t="s">
        <v>85</v>
      </c>
      <c r="B12" s="146">
        <f t="shared" ref="B12:Q12" si="2">SUM(B8+B11)</f>
        <v>33500000</v>
      </c>
      <c r="C12" s="146">
        <f t="shared" si="2"/>
        <v>33169860</v>
      </c>
      <c r="D12" s="146">
        <f t="shared" si="2"/>
        <v>330140</v>
      </c>
      <c r="E12" s="146">
        <f t="shared" si="2"/>
        <v>4100000</v>
      </c>
      <c r="F12" s="146">
        <f t="shared" si="2"/>
        <v>24000000</v>
      </c>
      <c r="G12" s="146">
        <f t="shared" si="2"/>
        <v>5400000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33500000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v>0</v>
      </c>
      <c r="D17" s="147"/>
      <c r="E17" s="147"/>
      <c r="F17" s="147"/>
      <c r="G17" s="147"/>
      <c r="H17" s="147"/>
      <c r="I17" s="147"/>
      <c r="J17" s="147"/>
      <c r="K17" s="147"/>
      <c r="L17" s="147"/>
      <c r="M17" s="147"/>
      <c r="N17" s="147"/>
      <c r="O17" s="147"/>
      <c r="P17" s="147"/>
      <c r="Q17" s="147"/>
      <c r="R17" s="551">
        <f>SUM(E17:Q17)</f>
        <v>0</v>
      </c>
      <c r="S17" s="147">
        <v>0</v>
      </c>
      <c r="T17" s="147"/>
      <c r="U17" s="143"/>
    </row>
    <row r="18" spans="1:21" s="144" customFormat="1">
      <c r="A18" s="145" t="s">
        <v>609</v>
      </c>
      <c r="B18" s="146">
        <f t="shared" si="3"/>
        <v>5493200</v>
      </c>
      <c r="C18" s="147">
        <v>5493200</v>
      </c>
      <c r="D18" s="147"/>
      <c r="E18" s="147">
        <f>C18-SUM(F18:Q18)</f>
        <v>4935816</v>
      </c>
      <c r="F18" s="147"/>
      <c r="G18" s="147"/>
      <c r="H18" s="147"/>
      <c r="I18" s="147">
        <f>Application!AO626</f>
        <v>557384</v>
      </c>
      <c r="J18" s="147"/>
      <c r="K18" s="147"/>
      <c r="L18" s="147"/>
      <c r="M18" s="147"/>
      <c r="N18" s="147"/>
      <c r="O18" s="147"/>
      <c r="P18" s="147"/>
      <c r="Q18" s="147"/>
      <c r="R18" s="551">
        <f>SUM(E18:Q18)</f>
        <v>5493200</v>
      </c>
      <c r="S18" s="147">
        <v>5493200</v>
      </c>
      <c r="T18" s="147"/>
      <c r="U18" s="143"/>
    </row>
    <row r="19" spans="1:21" s="144" customFormat="1">
      <c r="A19" s="145" t="s">
        <v>610</v>
      </c>
      <c r="B19" s="146">
        <f t="shared" si="3"/>
        <v>332010.89999999997</v>
      </c>
      <c r="C19" s="147">
        <v>332010.89999999997</v>
      </c>
      <c r="D19" s="147"/>
      <c r="E19" s="147">
        <f>C19</f>
        <v>332010.89999999997</v>
      </c>
      <c r="F19" s="147"/>
      <c r="G19" s="147"/>
      <c r="H19" s="147"/>
      <c r="I19" s="147"/>
      <c r="J19" s="147"/>
      <c r="K19" s="147"/>
      <c r="L19" s="147"/>
      <c r="M19" s="147"/>
      <c r="N19" s="147"/>
      <c r="O19" s="147"/>
      <c r="P19" s="147"/>
      <c r="Q19" s="147"/>
      <c r="R19" s="551">
        <f>SUM(E19:Q19)</f>
        <v>332010.89999999997</v>
      </c>
      <c r="S19" s="147">
        <v>332010.89999999997</v>
      </c>
      <c r="T19" s="147"/>
      <c r="U19" s="143"/>
    </row>
    <row r="20" spans="1:21" s="144" customFormat="1">
      <c r="A20" s="145" t="s">
        <v>138</v>
      </c>
      <c r="B20" s="146">
        <f t="shared" si="3"/>
        <v>110670.3</v>
      </c>
      <c r="C20" s="147">
        <v>110670.3</v>
      </c>
      <c r="D20" s="147"/>
      <c r="E20" s="147">
        <f>C20</f>
        <v>110670.3</v>
      </c>
      <c r="F20" s="147"/>
      <c r="G20" s="147"/>
      <c r="H20" s="147"/>
      <c r="I20" s="147"/>
      <c r="J20" s="147"/>
      <c r="K20" s="147"/>
      <c r="L20" s="147"/>
      <c r="M20" s="147"/>
      <c r="N20" s="147"/>
      <c r="O20" s="147"/>
      <c r="P20" s="147"/>
      <c r="Q20" s="147"/>
      <c r="R20" s="551">
        <f t="shared" ref="R20:R27" si="4">SUM(E20:Q20)</f>
        <v>110670.3</v>
      </c>
      <c r="S20" s="147">
        <v>110670.3</v>
      </c>
      <c r="T20" s="147"/>
      <c r="U20" s="143"/>
    </row>
    <row r="21" spans="1:21" s="144" customFormat="1">
      <c r="A21" s="145" t="s">
        <v>139</v>
      </c>
      <c r="B21" s="146">
        <f t="shared" si="3"/>
        <v>326366.37999999995</v>
      </c>
      <c r="C21" s="147">
        <v>326366.37999999995</v>
      </c>
      <c r="D21" s="147"/>
      <c r="E21" s="147">
        <f>C21</f>
        <v>326366.37999999995</v>
      </c>
      <c r="F21" s="147"/>
      <c r="G21" s="147"/>
      <c r="H21" s="147"/>
      <c r="I21" s="147"/>
      <c r="J21" s="147"/>
      <c r="K21" s="147"/>
      <c r="L21" s="147"/>
      <c r="M21" s="147"/>
      <c r="N21" s="147"/>
      <c r="O21" s="147"/>
      <c r="P21" s="147"/>
      <c r="Q21" s="147"/>
      <c r="R21" s="551">
        <f t="shared" si="4"/>
        <v>326366.37999999995</v>
      </c>
      <c r="S21" s="147">
        <v>326366.37999999995</v>
      </c>
      <c r="T21" s="147"/>
      <c r="U21" s="143"/>
    </row>
    <row r="22" spans="1:21" s="144" customFormat="1">
      <c r="A22" s="145" t="s">
        <v>140</v>
      </c>
      <c r="B22" s="146">
        <f t="shared" si="3"/>
        <v>0</v>
      </c>
      <c r="C22" s="147">
        <v>0</v>
      </c>
      <c r="D22" s="147"/>
      <c r="E22" s="147"/>
      <c r="F22" s="147"/>
      <c r="G22" s="147"/>
      <c r="H22" s="147"/>
      <c r="I22" s="147"/>
      <c r="J22" s="147"/>
      <c r="K22" s="147"/>
      <c r="L22" s="147"/>
      <c r="M22" s="147"/>
      <c r="N22" s="147"/>
      <c r="O22" s="147"/>
      <c r="P22" s="147"/>
      <c r="Q22" s="147"/>
      <c r="R22" s="551">
        <f t="shared" si="4"/>
        <v>0</v>
      </c>
      <c r="S22" s="147">
        <v>0</v>
      </c>
      <c r="T22" s="147"/>
      <c r="U22" s="143"/>
    </row>
    <row r="23" spans="1:21" s="144" customFormat="1">
      <c r="A23" s="145" t="s">
        <v>141</v>
      </c>
      <c r="B23" s="146">
        <f t="shared" si="3"/>
        <v>0</v>
      </c>
      <c r="C23" s="147">
        <v>0</v>
      </c>
      <c r="D23" s="147"/>
      <c r="E23" s="147"/>
      <c r="F23" s="147"/>
      <c r="G23" s="147"/>
      <c r="H23" s="147"/>
      <c r="I23" s="147"/>
      <c r="J23" s="147"/>
      <c r="K23" s="147"/>
      <c r="L23" s="147"/>
      <c r="M23" s="147"/>
      <c r="N23" s="147"/>
      <c r="O23" s="147"/>
      <c r="P23" s="147"/>
      <c r="Q23" s="147"/>
      <c r="R23" s="551">
        <f t="shared" si="4"/>
        <v>0</v>
      </c>
      <c r="S23" s="147">
        <v>0</v>
      </c>
      <c r="T23" s="147"/>
      <c r="U23" s="143"/>
    </row>
    <row r="24" spans="1:21" s="144" customFormat="1">
      <c r="A24" s="543" t="s">
        <v>1820</v>
      </c>
      <c r="B24" s="146">
        <f t="shared" si="3"/>
        <v>0</v>
      </c>
      <c r="C24" s="147">
        <v>0</v>
      </c>
      <c r="D24" s="147"/>
      <c r="E24" s="147"/>
      <c r="F24" s="147"/>
      <c r="G24" s="147"/>
      <c r="H24" s="147"/>
      <c r="I24" s="147"/>
      <c r="J24" s="147"/>
      <c r="K24" s="147"/>
      <c r="L24" s="147"/>
      <c r="M24" s="147"/>
      <c r="N24" s="147"/>
      <c r="O24" s="147"/>
      <c r="P24" s="147"/>
      <c r="Q24" s="147"/>
      <c r="R24" s="551">
        <f t="shared" si="4"/>
        <v>0</v>
      </c>
      <c r="S24" s="147">
        <v>0</v>
      </c>
      <c r="T24" s="147"/>
      <c r="U24" s="143"/>
    </row>
    <row r="25" spans="1:21" s="144" customFormat="1">
      <c r="A25" s="1202" t="s">
        <v>2642</v>
      </c>
      <c r="B25" s="146">
        <f t="shared" si="3"/>
        <v>138656.37676000001</v>
      </c>
      <c r="C25" s="147">
        <v>138656.37676000001</v>
      </c>
      <c r="D25" s="147"/>
      <c r="E25" s="147">
        <f>C25</f>
        <v>138656.37676000001</v>
      </c>
      <c r="F25" s="147"/>
      <c r="G25" s="147"/>
      <c r="H25" s="147"/>
      <c r="I25" s="147"/>
      <c r="J25" s="147"/>
      <c r="K25" s="147"/>
      <c r="L25" s="147"/>
      <c r="M25" s="147"/>
      <c r="N25" s="147"/>
      <c r="O25" s="147"/>
      <c r="P25" s="147"/>
      <c r="Q25" s="147"/>
      <c r="R25" s="551">
        <f t="shared" si="4"/>
        <v>138656.37676000001</v>
      </c>
      <c r="S25" s="147">
        <v>138656.37676000001</v>
      </c>
      <c r="T25" s="147"/>
      <c r="U25" s="143"/>
    </row>
    <row r="26" spans="1:21" s="144" customFormat="1">
      <c r="A26" s="149" t="s">
        <v>134</v>
      </c>
      <c r="B26" s="146">
        <f t="shared" si="3"/>
        <v>6400903.9567600004</v>
      </c>
      <c r="C26" s="146">
        <f>SUM(C17:C25)</f>
        <v>6400903.9567600004</v>
      </c>
      <c r="D26" s="146">
        <f t="shared" ref="D26:Q26" si="5">SUM(D17:D25)</f>
        <v>0</v>
      </c>
      <c r="E26" s="146">
        <f t="shared" si="5"/>
        <v>5843519.9567600004</v>
      </c>
      <c r="F26" s="146">
        <f t="shared" si="5"/>
        <v>0</v>
      </c>
      <c r="G26" s="146">
        <f t="shared" si="5"/>
        <v>0</v>
      </c>
      <c r="H26" s="146">
        <f t="shared" si="5"/>
        <v>0</v>
      </c>
      <c r="I26" s="146">
        <f t="shared" si="5"/>
        <v>557384</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6400903.9567600004</v>
      </c>
      <c r="S26" s="150">
        <f>SUM(S17:S25)</f>
        <v>6400903.9567600004</v>
      </c>
      <c r="T26" s="150">
        <f>SUM(T17:T25)</f>
        <v>0</v>
      </c>
      <c r="U26" s="143"/>
    </row>
    <row r="27" spans="1:21" s="144" customFormat="1">
      <c r="A27" s="149" t="s">
        <v>142</v>
      </c>
      <c r="B27" s="146">
        <f>SUM(C27:D27)</f>
        <v>100000</v>
      </c>
      <c r="C27" s="147">
        <v>100000</v>
      </c>
      <c r="D27" s="147"/>
      <c r="E27" s="147">
        <f>C27</f>
        <v>100000</v>
      </c>
      <c r="F27" s="147"/>
      <c r="G27" s="147"/>
      <c r="H27" s="147"/>
      <c r="I27" s="147"/>
      <c r="J27" s="147"/>
      <c r="K27" s="147"/>
      <c r="L27" s="147"/>
      <c r="M27" s="147"/>
      <c r="N27" s="147"/>
      <c r="O27" s="147"/>
      <c r="P27" s="147"/>
      <c r="Q27" s="147"/>
      <c r="R27" s="551">
        <f t="shared" si="4"/>
        <v>100000</v>
      </c>
      <c r="S27" s="147">
        <v>100000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c r="A31" s="145" t="s">
        <v>610</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1820</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150000</v>
      </c>
      <c r="C40" s="147">
        <v>150000</v>
      </c>
      <c r="D40" s="147"/>
      <c r="E40" s="147">
        <f>C40</f>
        <v>150000</v>
      </c>
      <c r="F40" s="147"/>
      <c r="G40" s="147"/>
      <c r="H40" s="147"/>
      <c r="I40" s="147"/>
      <c r="J40" s="147"/>
      <c r="K40" s="147"/>
      <c r="L40" s="147"/>
      <c r="M40" s="147"/>
      <c r="N40" s="147"/>
      <c r="O40" s="147"/>
      <c r="P40" s="147"/>
      <c r="Q40" s="147"/>
      <c r="R40" s="551">
        <f>SUM(E40:Q40)</f>
        <v>150000</v>
      </c>
      <c r="S40" s="147">
        <v>150000</v>
      </c>
      <c r="T40" s="147"/>
      <c r="U40" s="143"/>
    </row>
    <row r="41" spans="1:21" s="144" customFormat="1">
      <c r="A41" s="145" t="s">
        <v>147</v>
      </c>
      <c r="B41" s="146">
        <f>SUM(C41+D41)</f>
        <v>60000</v>
      </c>
      <c r="C41" s="147">
        <v>60000</v>
      </c>
      <c r="D41" s="147"/>
      <c r="E41" s="147">
        <f>C41</f>
        <v>60000</v>
      </c>
      <c r="F41" s="147"/>
      <c r="G41" s="147"/>
      <c r="H41" s="147"/>
      <c r="I41" s="147"/>
      <c r="J41" s="147"/>
      <c r="K41" s="147"/>
      <c r="L41" s="147"/>
      <c r="M41" s="147"/>
      <c r="N41" s="147"/>
      <c r="O41" s="147"/>
      <c r="P41" s="147"/>
      <c r="Q41" s="147"/>
      <c r="R41" s="551">
        <f>SUM(E41:Q41)</f>
        <v>60000</v>
      </c>
      <c r="S41" s="147">
        <v>60000</v>
      </c>
      <c r="T41" s="147"/>
      <c r="U41" s="143"/>
    </row>
    <row r="42" spans="1:21" s="144" customFormat="1">
      <c r="A42" s="149" t="s">
        <v>148</v>
      </c>
      <c r="B42" s="146">
        <f>SUM(C42:D42)</f>
        <v>210000</v>
      </c>
      <c r="C42" s="146">
        <f>SUM(C39:C41)</f>
        <v>210000</v>
      </c>
      <c r="D42" s="146">
        <f>SUM(D39:D41)</f>
        <v>0</v>
      </c>
      <c r="E42" s="146">
        <f t="shared" ref="E42:T42" si="9">SUM(E40:E41)</f>
        <v>210000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210000</v>
      </c>
      <c r="S42" s="150">
        <f t="shared" si="9"/>
        <v>210000</v>
      </c>
      <c r="T42" s="150">
        <f t="shared" si="9"/>
        <v>0</v>
      </c>
      <c r="U42" s="143"/>
    </row>
    <row r="43" spans="1:21" s="144" customFormat="1">
      <c r="A43" s="149" t="s">
        <v>149</v>
      </c>
      <c r="B43" s="146">
        <f>SUM(C43:D43)</f>
        <v>0</v>
      </c>
      <c r="C43" s="147"/>
      <c r="D43" s="147"/>
      <c r="E43" s="147"/>
      <c r="F43" s="147"/>
      <c r="G43" s="147"/>
      <c r="H43" s="147"/>
      <c r="I43" s="147"/>
      <c r="J43" s="147"/>
      <c r="K43" s="147"/>
      <c r="L43" s="147"/>
      <c r="M43" s="147"/>
      <c r="N43" s="147"/>
      <c r="O43" s="147"/>
      <c r="P43" s="147"/>
      <c r="Q43" s="147"/>
      <c r="R43" s="551">
        <f>SUM(E43:Q43)</f>
        <v>0</v>
      </c>
      <c r="S43" s="147"/>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637499.99999999988</v>
      </c>
      <c r="C45" s="147">
        <v>637499.99999999988</v>
      </c>
      <c r="D45" s="147"/>
      <c r="E45" s="147">
        <f>C45</f>
        <v>637499.99999999988</v>
      </c>
      <c r="F45" s="147"/>
      <c r="G45" s="147"/>
      <c r="H45" s="147"/>
      <c r="I45" s="147"/>
      <c r="J45" s="147"/>
      <c r="K45" s="147"/>
      <c r="L45" s="147"/>
      <c r="M45" s="147"/>
      <c r="N45" s="147"/>
      <c r="O45" s="147"/>
      <c r="P45" s="147"/>
      <c r="Q45" s="147"/>
      <c r="R45" s="551">
        <f t="shared" ref="R45:R53" si="11">SUM(E45:Q45)</f>
        <v>637499.99999999988</v>
      </c>
      <c r="S45" s="147">
        <v>318749.99999999994</v>
      </c>
      <c r="T45" s="147">
        <v>0</v>
      </c>
      <c r="U45" s="143"/>
    </row>
    <row r="46" spans="1:21" s="144" customFormat="1">
      <c r="A46" s="145" t="s">
        <v>152</v>
      </c>
      <c r="B46" s="146">
        <f t="shared" si="10"/>
        <v>0</v>
      </c>
      <c r="C46" s="147">
        <v>0</v>
      </c>
      <c r="D46" s="147"/>
      <c r="E46" s="147"/>
      <c r="F46" s="147"/>
      <c r="G46" s="147"/>
      <c r="H46" s="147"/>
      <c r="I46" s="147"/>
      <c r="J46" s="147"/>
      <c r="K46" s="147"/>
      <c r="L46" s="147"/>
      <c r="M46" s="147"/>
      <c r="N46" s="147"/>
      <c r="O46" s="147"/>
      <c r="P46" s="147"/>
      <c r="Q46" s="147"/>
      <c r="R46" s="551">
        <f t="shared" si="11"/>
        <v>0</v>
      </c>
      <c r="S46" s="147">
        <v>0</v>
      </c>
      <c r="T46" s="147">
        <v>0</v>
      </c>
      <c r="U46" s="143"/>
    </row>
    <row r="47" spans="1:21" s="144" customFormat="1">
      <c r="A47" s="198" t="s">
        <v>153</v>
      </c>
      <c r="B47" s="146">
        <f t="shared" si="10"/>
        <v>0</v>
      </c>
      <c r="C47" s="147">
        <v>0</v>
      </c>
      <c r="D47" s="147"/>
      <c r="E47" s="147"/>
      <c r="F47" s="147"/>
      <c r="G47" s="147"/>
      <c r="H47" s="147"/>
      <c r="I47" s="147"/>
      <c r="J47" s="147"/>
      <c r="K47" s="147"/>
      <c r="L47" s="147"/>
      <c r="M47" s="147"/>
      <c r="N47" s="147"/>
      <c r="O47" s="147"/>
      <c r="P47" s="147"/>
      <c r="Q47" s="147"/>
      <c r="R47" s="551">
        <f t="shared" si="11"/>
        <v>0</v>
      </c>
      <c r="S47" s="147">
        <v>0</v>
      </c>
      <c r="T47" s="147">
        <v>0</v>
      </c>
      <c r="U47" s="143"/>
    </row>
    <row r="48" spans="1:21" s="144" customFormat="1">
      <c r="A48" s="145" t="s">
        <v>154</v>
      </c>
      <c r="B48" s="146">
        <f t="shared" si="10"/>
        <v>0</v>
      </c>
      <c r="C48" s="147">
        <v>0</v>
      </c>
      <c r="D48" s="147"/>
      <c r="E48" s="147">
        <f>C48</f>
        <v>0</v>
      </c>
      <c r="F48" s="147"/>
      <c r="G48" s="147"/>
      <c r="H48" s="147"/>
      <c r="I48" s="147"/>
      <c r="J48" s="147"/>
      <c r="K48" s="147"/>
      <c r="L48" s="147"/>
      <c r="M48" s="147"/>
      <c r="N48" s="147"/>
      <c r="O48" s="147"/>
      <c r="P48" s="147"/>
      <c r="Q48" s="147"/>
      <c r="R48" s="551">
        <f t="shared" si="11"/>
        <v>0</v>
      </c>
      <c r="S48" s="147">
        <v>0</v>
      </c>
      <c r="T48" s="147">
        <v>0</v>
      </c>
      <c r="U48" s="143"/>
    </row>
    <row r="49" spans="1:21" s="144" customFormat="1">
      <c r="A49" s="145" t="s">
        <v>57</v>
      </c>
      <c r="B49" s="146">
        <f t="shared" si="10"/>
        <v>348442.9</v>
      </c>
      <c r="C49" s="147">
        <v>348442.9</v>
      </c>
      <c r="D49" s="147"/>
      <c r="E49" s="147">
        <f>C49</f>
        <v>348442.9</v>
      </c>
      <c r="F49" s="147"/>
      <c r="G49" s="147"/>
      <c r="H49" s="147"/>
      <c r="I49" s="147"/>
      <c r="J49" s="147"/>
      <c r="K49" s="147"/>
      <c r="L49" s="147"/>
      <c r="M49" s="147"/>
      <c r="N49" s="147"/>
      <c r="O49" s="147"/>
      <c r="P49" s="147"/>
      <c r="Q49" s="147"/>
      <c r="R49" s="551">
        <f t="shared" si="11"/>
        <v>348442.9</v>
      </c>
      <c r="S49" s="147">
        <v>0</v>
      </c>
      <c r="T49" s="147">
        <v>0</v>
      </c>
      <c r="U49" s="143"/>
    </row>
    <row r="50" spans="1:21" s="144" customFormat="1">
      <c r="A50" s="145" t="s">
        <v>157</v>
      </c>
      <c r="B50" s="146">
        <f t="shared" si="10"/>
        <v>350000</v>
      </c>
      <c r="C50" s="147">
        <v>350000</v>
      </c>
      <c r="D50" s="147"/>
      <c r="E50" s="147">
        <f>C50</f>
        <v>350000</v>
      </c>
      <c r="F50" s="147"/>
      <c r="G50" s="147"/>
      <c r="H50" s="147"/>
      <c r="I50" s="147"/>
      <c r="J50" s="147"/>
      <c r="K50" s="147"/>
      <c r="L50" s="147"/>
      <c r="M50" s="147"/>
      <c r="N50" s="147"/>
      <c r="O50" s="147"/>
      <c r="P50" s="147"/>
      <c r="Q50" s="147"/>
      <c r="R50" s="551">
        <f t="shared" si="11"/>
        <v>350000</v>
      </c>
      <c r="S50" s="147">
        <v>0</v>
      </c>
      <c r="T50" s="147">
        <v>175000</v>
      </c>
      <c r="U50" s="143"/>
    </row>
    <row r="51" spans="1:21" s="144" customFormat="1">
      <c r="A51" s="304" t="s">
        <v>155</v>
      </c>
      <c r="B51" s="146">
        <f t="shared" si="10"/>
        <v>0</v>
      </c>
      <c r="C51" s="147">
        <v>0</v>
      </c>
      <c r="D51" s="147"/>
      <c r="E51" s="147"/>
      <c r="F51" s="147"/>
      <c r="G51" s="147"/>
      <c r="H51" s="147"/>
      <c r="I51" s="147"/>
      <c r="J51" s="147"/>
      <c r="K51" s="147"/>
      <c r="L51" s="147"/>
      <c r="M51" s="147"/>
      <c r="N51" s="147"/>
      <c r="O51" s="147"/>
      <c r="P51" s="147"/>
      <c r="Q51" s="147"/>
      <c r="R51" s="551">
        <f t="shared" si="11"/>
        <v>0</v>
      </c>
      <c r="S51" s="147">
        <v>0</v>
      </c>
      <c r="T51" s="147">
        <v>0</v>
      </c>
      <c r="U51" s="143"/>
    </row>
    <row r="52" spans="1:21" s="144" customFormat="1">
      <c r="A52" s="145" t="s">
        <v>156</v>
      </c>
      <c r="B52" s="146">
        <f t="shared" si="10"/>
        <v>0</v>
      </c>
      <c r="C52" s="147">
        <v>0</v>
      </c>
      <c r="D52" s="147"/>
      <c r="E52" s="147"/>
      <c r="F52" s="147"/>
      <c r="G52" s="147"/>
      <c r="H52" s="147"/>
      <c r="I52" s="147"/>
      <c r="J52" s="147"/>
      <c r="K52" s="147"/>
      <c r="L52" s="147"/>
      <c r="M52" s="147"/>
      <c r="N52" s="147"/>
      <c r="O52" s="147"/>
      <c r="P52" s="147"/>
      <c r="Q52" s="147"/>
      <c r="R52" s="551">
        <f t="shared" si="11"/>
        <v>0</v>
      </c>
      <c r="S52" s="147">
        <v>0</v>
      </c>
      <c r="T52" s="147">
        <v>0</v>
      </c>
      <c r="U52" s="143"/>
    </row>
    <row r="53" spans="1:21" s="144" customFormat="1">
      <c r="A53" s="1202" t="s">
        <v>2643</v>
      </c>
      <c r="B53" s="146">
        <f t="shared" si="10"/>
        <v>38117.5</v>
      </c>
      <c r="C53" s="147">
        <v>38117.5</v>
      </c>
      <c r="D53" s="147"/>
      <c r="E53" s="147">
        <f>C53</f>
        <v>38117.5</v>
      </c>
      <c r="F53" s="147"/>
      <c r="G53" s="147"/>
      <c r="H53" s="147"/>
      <c r="I53" s="147"/>
      <c r="J53" s="147"/>
      <c r="K53" s="147"/>
      <c r="L53" s="147"/>
      <c r="M53" s="147"/>
      <c r="N53" s="147"/>
      <c r="O53" s="147"/>
      <c r="P53" s="147"/>
      <c r="Q53" s="147"/>
      <c r="R53" s="551">
        <f t="shared" si="11"/>
        <v>38117.5</v>
      </c>
      <c r="S53" s="147">
        <v>13117.5</v>
      </c>
      <c r="T53" s="147">
        <v>25000</v>
      </c>
      <c r="U53" s="143"/>
    </row>
    <row r="54" spans="1:21" s="153" customFormat="1">
      <c r="A54" s="149" t="s">
        <v>158</v>
      </c>
      <c r="B54" s="150">
        <f>SUM(C54:D54)</f>
        <v>1374060.4</v>
      </c>
      <c r="C54" s="150">
        <f t="shared" ref="C54:T54" si="12">SUM(C45:C53)</f>
        <v>1374060.4</v>
      </c>
      <c r="D54" s="150">
        <f t="shared" si="12"/>
        <v>0</v>
      </c>
      <c r="E54" s="150">
        <f t="shared" si="12"/>
        <v>1374060.4</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1374060.4</v>
      </c>
      <c r="S54" s="150">
        <f t="shared" si="12"/>
        <v>331867.49999999994</v>
      </c>
      <c r="T54" s="150">
        <f t="shared" si="12"/>
        <v>200000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v>0</v>
      </c>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28008.47</v>
      </c>
      <c r="C57" s="202">
        <v>28008.47</v>
      </c>
      <c r="D57" s="202"/>
      <c r="E57" s="202">
        <f>C57</f>
        <v>28008.47</v>
      </c>
      <c r="F57" s="202"/>
      <c r="G57" s="202"/>
      <c r="H57" s="202"/>
      <c r="I57" s="202"/>
      <c r="J57" s="202"/>
      <c r="K57" s="202"/>
      <c r="L57" s="202"/>
      <c r="M57" s="202"/>
      <c r="N57" s="202"/>
      <c r="O57" s="202"/>
      <c r="P57" s="202"/>
      <c r="Q57" s="202"/>
      <c r="R57" s="551">
        <f t="shared" si="14"/>
        <v>28008.47</v>
      </c>
      <c r="S57" s="206"/>
      <c r="T57" s="206"/>
      <c r="U57" s="203"/>
    </row>
    <row r="58" spans="1:21" s="144" customFormat="1">
      <c r="A58" s="145" t="s">
        <v>157</v>
      </c>
      <c r="B58" s="146">
        <f t="shared" si="13"/>
        <v>0</v>
      </c>
      <c r="C58" s="147">
        <v>0</v>
      </c>
      <c r="D58" s="147"/>
      <c r="E58" s="147"/>
      <c r="F58" s="147"/>
      <c r="G58" s="147"/>
      <c r="H58" s="147"/>
      <c r="I58" s="147"/>
      <c r="J58" s="147"/>
      <c r="K58" s="147"/>
      <c r="L58" s="147"/>
      <c r="M58" s="147"/>
      <c r="N58" s="147"/>
      <c r="O58" s="147"/>
      <c r="P58" s="147"/>
      <c r="Q58" s="147"/>
      <c r="R58" s="551">
        <f t="shared" si="14"/>
        <v>0</v>
      </c>
      <c r="S58" s="148"/>
      <c r="T58" s="148"/>
      <c r="U58" s="143"/>
    </row>
    <row r="59" spans="1:21" s="144" customFormat="1">
      <c r="A59" s="304" t="s">
        <v>155</v>
      </c>
      <c r="B59" s="146">
        <f t="shared" si="13"/>
        <v>0</v>
      </c>
      <c r="C59" s="147">
        <v>0</v>
      </c>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52418.32</v>
      </c>
      <c r="C60" s="147">
        <v>52418.32</v>
      </c>
      <c r="D60" s="147"/>
      <c r="E60" s="147">
        <f>C60</f>
        <v>52418.32</v>
      </c>
      <c r="F60" s="147"/>
      <c r="G60" s="147"/>
      <c r="H60" s="147"/>
      <c r="I60" s="147"/>
      <c r="J60" s="147"/>
      <c r="K60" s="147"/>
      <c r="L60" s="147"/>
      <c r="M60" s="147"/>
      <c r="N60" s="147"/>
      <c r="O60" s="147"/>
      <c r="P60" s="147"/>
      <c r="Q60" s="147"/>
      <c r="R60" s="551">
        <f t="shared" si="14"/>
        <v>52418.32</v>
      </c>
      <c r="S60" s="148"/>
      <c r="T60" s="148"/>
      <c r="U60" s="143"/>
    </row>
    <row r="61" spans="1:21" s="144" customFormat="1">
      <c r="A61" s="1202" t="s">
        <v>2643</v>
      </c>
      <c r="B61" s="146">
        <f t="shared" si="13"/>
        <v>50000</v>
      </c>
      <c r="C61" s="147">
        <v>50000</v>
      </c>
      <c r="D61" s="147"/>
      <c r="E61" s="147">
        <f>C61</f>
        <v>50000</v>
      </c>
      <c r="F61" s="147"/>
      <c r="G61" s="147"/>
      <c r="H61" s="147"/>
      <c r="I61" s="147"/>
      <c r="J61" s="147"/>
      <c r="K61" s="147"/>
      <c r="L61" s="147"/>
      <c r="M61" s="147"/>
      <c r="N61" s="147"/>
      <c r="O61" s="147"/>
      <c r="P61" s="147"/>
      <c r="Q61" s="147"/>
      <c r="R61" s="551">
        <f t="shared" si="14"/>
        <v>50000</v>
      </c>
      <c r="S61" s="148"/>
      <c r="T61" s="148"/>
      <c r="U61" s="143"/>
    </row>
    <row r="62" spans="1:21" s="144" customFormat="1" ht="13.7" customHeight="1">
      <c r="A62" s="149" t="s">
        <v>303</v>
      </c>
      <c r="B62" s="146">
        <f>SUM(C62:D62)</f>
        <v>130426.79000000001</v>
      </c>
      <c r="C62" s="146">
        <f t="shared" ref="C62:R62" si="15">SUM(C56:C61)</f>
        <v>130426.79000000001</v>
      </c>
      <c r="D62" s="146">
        <f t="shared" si="15"/>
        <v>0</v>
      </c>
      <c r="E62" s="146">
        <f t="shared" si="15"/>
        <v>130426.79000000001</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130426.79000000001</v>
      </c>
      <c r="S62" s="148"/>
      <c r="T62" s="148"/>
      <c r="U62" s="143"/>
    </row>
    <row r="63" spans="1:21" s="144" customFormat="1">
      <c r="A63" s="154" t="s">
        <v>304</v>
      </c>
      <c r="B63" s="146">
        <f t="shared" ref="B63:R63" si="16">SUM(B8+B11+B13+B14+B15+B26+B27+B38+B42+B43+B54+B62)</f>
        <v>41715391.146760002</v>
      </c>
      <c r="C63" s="146">
        <f t="shared" si="16"/>
        <v>41385251.146760002</v>
      </c>
      <c r="D63" s="146">
        <f t="shared" si="16"/>
        <v>330140</v>
      </c>
      <c r="E63" s="146">
        <f t="shared" si="16"/>
        <v>11758007.14676</v>
      </c>
      <c r="F63" s="146">
        <f t="shared" si="16"/>
        <v>24000000</v>
      </c>
      <c r="G63" s="146">
        <f t="shared" si="16"/>
        <v>5400000</v>
      </c>
      <c r="H63" s="146">
        <f t="shared" si="16"/>
        <v>0</v>
      </c>
      <c r="I63" s="146">
        <f t="shared" si="16"/>
        <v>557384</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41715391.146760002</v>
      </c>
      <c r="S63" s="146">
        <f>SUM(S10+S13+S14+S15+S26+S27+S38+S42+S43+S54)</f>
        <v>7042771.4567600004</v>
      </c>
      <c r="T63" s="146">
        <f>SUM(T11+T13+T14+T15+T26+T27+T38+T42+T43+T54)</f>
        <v>32699860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412257</v>
      </c>
      <c r="C65" s="147">
        <v>412257</v>
      </c>
      <c r="D65" s="147"/>
      <c r="E65" s="147">
        <f>C65</f>
        <v>412257</v>
      </c>
      <c r="F65" s="147"/>
      <c r="G65" s="147"/>
      <c r="H65" s="147"/>
      <c r="I65" s="147"/>
      <c r="J65" s="147"/>
      <c r="K65" s="147"/>
      <c r="L65" s="147"/>
      <c r="M65" s="147"/>
      <c r="N65" s="147"/>
      <c r="O65" s="147"/>
      <c r="P65" s="147"/>
      <c r="Q65" s="147"/>
      <c r="R65" s="551">
        <f>SUM(E65:Q65)</f>
        <v>412257</v>
      </c>
      <c r="S65" s="147"/>
      <c r="T65" s="147"/>
      <c r="U65" s="143"/>
    </row>
    <row r="66" spans="1:21" s="144" customFormat="1" ht="24" customHeight="1">
      <c r="A66" s="304" t="s">
        <v>1821</v>
      </c>
      <c r="B66" s="146">
        <f>SUM(C66+D66)</f>
        <v>150000</v>
      </c>
      <c r="C66" s="147">
        <v>150000</v>
      </c>
      <c r="D66" s="147"/>
      <c r="E66" s="147">
        <f>C66</f>
        <v>150000</v>
      </c>
      <c r="F66" s="147"/>
      <c r="G66" s="147"/>
      <c r="H66" s="147"/>
      <c r="I66" s="147"/>
      <c r="J66" s="147"/>
      <c r="K66" s="147"/>
      <c r="L66" s="147"/>
      <c r="M66" s="147"/>
      <c r="N66" s="147"/>
      <c r="O66" s="147"/>
      <c r="P66" s="147"/>
      <c r="Q66" s="147"/>
      <c r="R66" s="551">
        <f>SUM(E66:Q66)</f>
        <v>150000</v>
      </c>
      <c r="S66" s="147">
        <f>C66</f>
        <v>150000</v>
      </c>
      <c r="T66" s="147"/>
      <c r="U66" s="143"/>
    </row>
    <row r="67" spans="1:21" s="144" customFormat="1" ht="24" customHeight="1">
      <c r="A67" s="304" t="s">
        <v>1822</v>
      </c>
      <c r="B67" s="146">
        <f>SUM(C67+D67)</f>
        <v>0</v>
      </c>
      <c r="C67" s="147">
        <v>0</v>
      </c>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v>0</v>
      </c>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v>0</v>
      </c>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1825</v>
      </c>
      <c r="B70" s="146">
        <f>SUM(C70:D70)</f>
        <v>562257</v>
      </c>
      <c r="C70" s="146">
        <f>SUM(C65:C69)</f>
        <v>562257</v>
      </c>
      <c r="D70" s="146">
        <f>SUM(D65:D69)</f>
        <v>0</v>
      </c>
      <c r="E70" s="146">
        <f t="shared" ref="E70:T70" si="17">SUM(E65:E69)</f>
        <v>562257</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562257</v>
      </c>
      <c r="S70" s="150">
        <f t="shared" si="17"/>
        <v>150000</v>
      </c>
      <c r="T70" s="150">
        <f t="shared" si="17"/>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v>0</v>
      </c>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v>0</v>
      </c>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18600</v>
      </c>
      <c r="C74" s="147">
        <v>18600</v>
      </c>
      <c r="D74" s="147"/>
      <c r="E74" s="147">
        <f>C74</f>
        <v>18600</v>
      </c>
      <c r="F74" s="147"/>
      <c r="G74" s="147"/>
      <c r="H74" s="147"/>
      <c r="I74" s="147"/>
      <c r="J74" s="147"/>
      <c r="K74" s="147"/>
      <c r="L74" s="147"/>
      <c r="M74" s="147"/>
      <c r="N74" s="147"/>
      <c r="O74" s="147"/>
      <c r="P74" s="147"/>
      <c r="Q74" s="147"/>
      <c r="R74" s="551">
        <f>SUM(E74:Q74)</f>
        <v>18600</v>
      </c>
      <c r="S74" s="148"/>
      <c r="T74" s="148"/>
      <c r="U74" s="143"/>
    </row>
    <row r="75" spans="1:21" s="144" customFormat="1">
      <c r="A75" s="145" t="s">
        <v>615</v>
      </c>
      <c r="B75" s="146">
        <f>SUM(C75+D75)</f>
        <v>650334</v>
      </c>
      <c r="C75" s="147">
        <f>Application!AC870</f>
        <v>650334</v>
      </c>
      <c r="D75" s="147"/>
      <c r="E75" s="147">
        <f>C75</f>
        <v>650334</v>
      </c>
      <c r="F75" s="147"/>
      <c r="G75" s="147"/>
      <c r="H75" s="147"/>
      <c r="I75" s="147"/>
      <c r="J75" s="147"/>
      <c r="K75" s="147"/>
      <c r="L75" s="147"/>
      <c r="M75" s="147"/>
      <c r="N75" s="147"/>
      <c r="O75" s="147"/>
      <c r="P75" s="147"/>
      <c r="Q75" s="147"/>
      <c r="R75" s="551">
        <f>SUM(E75:Q75)</f>
        <v>650334</v>
      </c>
      <c r="S75" s="148"/>
      <c r="T75" s="148"/>
      <c r="U75" s="143"/>
    </row>
    <row r="76" spans="1:21" s="144" customFormat="1">
      <c r="A76" s="1202" t="s">
        <v>34</v>
      </c>
      <c r="B76" s="146">
        <f>SUM(C76+D76)</f>
        <v>0</v>
      </c>
      <c r="C76" s="147">
        <v>0</v>
      </c>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668934</v>
      </c>
      <c r="C77" s="146">
        <f>SUM(C72:C76)</f>
        <v>668934</v>
      </c>
      <c r="D77" s="146">
        <f>SUM(D72:D76)</f>
        <v>0</v>
      </c>
      <c r="E77" s="146">
        <f t="shared" ref="E77:Q77" si="18">SUM(E72:E76)</f>
        <v>668934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668934</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630256.25800000003</v>
      </c>
      <c r="C79" s="147">
        <v>630256.25800000003</v>
      </c>
      <c r="D79" s="147"/>
      <c r="E79" s="147">
        <f>C79</f>
        <v>630256.25800000003</v>
      </c>
      <c r="F79" s="147"/>
      <c r="G79" s="147"/>
      <c r="H79" s="147"/>
      <c r="I79" s="147"/>
      <c r="J79" s="147"/>
      <c r="K79" s="147"/>
      <c r="L79" s="147"/>
      <c r="M79" s="147"/>
      <c r="N79" s="147"/>
      <c r="O79" s="147"/>
      <c r="P79" s="147"/>
      <c r="Q79" s="147"/>
      <c r="R79" s="551">
        <f>SUM(E79:Q79)</f>
        <v>630256.25800000003</v>
      </c>
      <c r="S79" s="147">
        <v>630256.25800000003</v>
      </c>
      <c r="T79" s="147"/>
      <c r="U79" s="143"/>
    </row>
    <row r="80" spans="1:21" s="144" customFormat="1">
      <c r="A80" s="304" t="s">
        <v>58</v>
      </c>
      <c r="B80" s="146">
        <f>SUM(C80:D80)</f>
        <v>225731</v>
      </c>
      <c r="C80" s="147">
        <v>225731</v>
      </c>
      <c r="D80" s="147"/>
      <c r="E80" s="147">
        <f>C80</f>
        <v>225731</v>
      </c>
      <c r="F80" s="147"/>
      <c r="G80" s="147"/>
      <c r="H80" s="147"/>
      <c r="I80" s="147"/>
      <c r="J80" s="147"/>
      <c r="K80" s="147"/>
      <c r="L80" s="147"/>
      <c r="M80" s="147"/>
      <c r="N80" s="147"/>
      <c r="O80" s="147"/>
      <c r="P80" s="147"/>
      <c r="Q80" s="147"/>
      <c r="R80" s="551">
        <f>SUM(E80:Q80)</f>
        <v>225731</v>
      </c>
      <c r="S80" s="147">
        <v>225731</v>
      </c>
      <c r="T80" s="147"/>
      <c r="U80" s="143"/>
    </row>
    <row r="81" spans="1:21" s="144" customFormat="1">
      <c r="A81" s="149" t="s">
        <v>1352</v>
      </c>
      <c r="B81" s="146">
        <f>SUM(C81:D81)</f>
        <v>855987.25800000003</v>
      </c>
      <c r="C81" s="544">
        <f>SUM(C79:C80)</f>
        <v>855987.25800000003</v>
      </c>
      <c r="D81" s="544">
        <f t="shared" ref="D81:T81" si="19">SUM(D79:D80)</f>
        <v>0</v>
      </c>
      <c r="E81" s="544">
        <f t="shared" si="19"/>
        <v>855987.25800000003</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855987.25800000003</v>
      </c>
      <c r="S81" s="544">
        <f t="shared" si="19"/>
        <v>855987.25800000003</v>
      </c>
      <c r="T81" s="544">
        <f t="shared" si="19"/>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20">SUM(C83+D83)</f>
        <v>107231.75</v>
      </c>
      <c r="C83" s="147">
        <v>107231.75</v>
      </c>
      <c r="D83" s="147"/>
      <c r="E83" s="147">
        <f>C83-SUM(F83:Q83)</f>
        <v>33731.75</v>
      </c>
      <c r="F83" s="147"/>
      <c r="G83" s="147"/>
      <c r="H83" s="147">
        <f>Application!AO625</f>
        <v>73500</v>
      </c>
      <c r="I83" s="147"/>
      <c r="J83" s="147"/>
      <c r="K83" s="147"/>
      <c r="L83" s="147"/>
      <c r="M83" s="147"/>
      <c r="N83" s="147"/>
      <c r="O83" s="147"/>
      <c r="P83" s="147"/>
      <c r="Q83" s="147"/>
      <c r="R83" s="551">
        <f t="shared" ref="R83:R95" si="21">SUM(E83:Q83)</f>
        <v>107231.75</v>
      </c>
      <c r="S83" s="148"/>
      <c r="T83" s="148"/>
      <c r="U83" s="143"/>
    </row>
    <row r="84" spans="1:21" s="144" customFormat="1">
      <c r="A84" s="145" t="s">
        <v>791</v>
      </c>
      <c r="B84" s="146">
        <f t="shared" si="20"/>
        <v>3200</v>
      </c>
      <c r="C84" s="147">
        <v>3200</v>
      </c>
      <c r="D84" s="147"/>
      <c r="E84" s="147">
        <f>C84</f>
        <v>3200</v>
      </c>
      <c r="F84" s="147"/>
      <c r="G84" s="147"/>
      <c r="H84" s="147"/>
      <c r="I84" s="147"/>
      <c r="J84" s="147"/>
      <c r="K84" s="147"/>
      <c r="L84" s="147"/>
      <c r="M84" s="147"/>
      <c r="N84" s="147"/>
      <c r="O84" s="147"/>
      <c r="P84" s="147"/>
      <c r="Q84" s="147"/>
      <c r="R84" s="551">
        <f t="shared" si="21"/>
        <v>3200</v>
      </c>
      <c r="S84" s="147">
        <v>3200</v>
      </c>
      <c r="T84" s="147"/>
      <c r="U84" s="143"/>
    </row>
    <row r="85" spans="1:21" s="144" customFormat="1">
      <c r="A85" s="145" t="s">
        <v>792</v>
      </c>
      <c r="B85" s="146">
        <f t="shared" si="20"/>
        <v>0</v>
      </c>
      <c r="C85" s="147">
        <v>0</v>
      </c>
      <c r="D85" s="147"/>
      <c r="E85" s="147"/>
      <c r="F85" s="147"/>
      <c r="G85" s="147"/>
      <c r="H85" s="147"/>
      <c r="I85" s="147"/>
      <c r="J85" s="147"/>
      <c r="K85" s="147"/>
      <c r="L85" s="147"/>
      <c r="M85" s="147"/>
      <c r="N85" s="147"/>
      <c r="O85" s="147"/>
      <c r="P85" s="147"/>
      <c r="Q85" s="147"/>
      <c r="R85" s="551">
        <f t="shared" si="21"/>
        <v>0</v>
      </c>
      <c r="S85" s="147">
        <v>0</v>
      </c>
      <c r="T85" s="147"/>
      <c r="U85" s="143"/>
    </row>
    <row r="86" spans="1:21" s="144" customFormat="1">
      <c r="A86" s="145" t="s">
        <v>793</v>
      </c>
      <c r="B86" s="146">
        <f t="shared" si="20"/>
        <v>65000</v>
      </c>
      <c r="C86" s="147">
        <v>65000</v>
      </c>
      <c r="D86" s="147"/>
      <c r="E86" s="147">
        <f>C86</f>
        <v>65000</v>
      </c>
      <c r="F86" s="147"/>
      <c r="G86" s="147"/>
      <c r="H86" s="147"/>
      <c r="I86" s="147"/>
      <c r="J86" s="147"/>
      <c r="K86" s="147"/>
      <c r="L86" s="147"/>
      <c r="M86" s="147"/>
      <c r="N86" s="147"/>
      <c r="O86" s="147"/>
      <c r="P86" s="147"/>
      <c r="Q86" s="147"/>
      <c r="R86" s="551">
        <f t="shared" si="21"/>
        <v>65000</v>
      </c>
      <c r="S86" s="147">
        <v>60000</v>
      </c>
      <c r="T86" s="147"/>
      <c r="U86" s="143"/>
    </row>
    <row r="87" spans="1:21" s="144" customFormat="1">
      <c r="A87" s="145" t="s">
        <v>794</v>
      </c>
      <c r="B87" s="146">
        <f t="shared" si="20"/>
        <v>0</v>
      </c>
      <c r="C87" s="147">
        <v>0</v>
      </c>
      <c r="D87" s="147"/>
      <c r="E87" s="147"/>
      <c r="F87" s="147"/>
      <c r="G87" s="147"/>
      <c r="H87" s="147"/>
      <c r="I87" s="147"/>
      <c r="J87" s="147"/>
      <c r="K87" s="147"/>
      <c r="L87" s="147"/>
      <c r="M87" s="147"/>
      <c r="N87" s="147"/>
      <c r="O87" s="147"/>
      <c r="P87" s="147"/>
      <c r="Q87" s="147"/>
      <c r="R87" s="551">
        <f t="shared" si="21"/>
        <v>0</v>
      </c>
      <c r="S87" s="147">
        <v>0</v>
      </c>
      <c r="T87" s="147"/>
      <c r="U87" s="143"/>
    </row>
    <row r="88" spans="1:21" s="144" customFormat="1">
      <c r="A88" s="145" t="s">
        <v>795</v>
      </c>
      <c r="B88" s="146">
        <f t="shared" si="20"/>
        <v>0</v>
      </c>
      <c r="C88" s="147">
        <v>0</v>
      </c>
      <c r="D88" s="147"/>
      <c r="E88" s="147"/>
      <c r="F88" s="147"/>
      <c r="G88" s="147"/>
      <c r="H88" s="147"/>
      <c r="I88" s="147"/>
      <c r="J88" s="147"/>
      <c r="K88" s="147"/>
      <c r="L88" s="147"/>
      <c r="M88" s="147"/>
      <c r="N88" s="147"/>
      <c r="O88" s="147"/>
      <c r="P88" s="147"/>
      <c r="Q88" s="147"/>
      <c r="R88" s="551">
        <f t="shared" si="21"/>
        <v>0</v>
      </c>
      <c r="S88" s="148"/>
      <c r="T88" s="148"/>
      <c r="U88" s="143"/>
    </row>
    <row r="89" spans="1:21" s="144" customFormat="1">
      <c r="A89" s="145" t="s">
        <v>796</v>
      </c>
      <c r="B89" s="146">
        <f t="shared" si="20"/>
        <v>40315</v>
      </c>
      <c r="C89" s="147">
        <v>40315</v>
      </c>
      <c r="D89" s="147"/>
      <c r="E89" s="147">
        <f t="shared" ref="E89:E95" si="22">C89</f>
        <v>40315</v>
      </c>
      <c r="F89" s="147"/>
      <c r="G89" s="147"/>
      <c r="H89" s="147"/>
      <c r="I89" s="147"/>
      <c r="J89" s="147"/>
      <c r="K89" s="147"/>
      <c r="L89" s="147"/>
      <c r="M89" s="147"/>
      <c r="N89" s="147"/>
      <c r="O89" s="147"/>
      <c r="P89" s="147"/>
      <c r="Q89" s="147"/>
      <c r="R89" s="551">
        <f t="shared" si="21"/>
        <v>40315</v>
      </c>
      <c r="S89" s="147">
        <v>40315</v>
      </c>
      <c r="T89" s="147"/>
      <c r="U89" s="143"/>
    </row>
    <row r="90" spans="1:21" s="144" customFormat="1">
      <c r="A90" s="145" t="s">
        <v>797</v>
      </c>
      <c r="B90" s="146">
        <f t="shared" si="20"/>
        <v>16950</v>
      </c>
      <c r="C90" s="147">
        <v>16950</v>
      </c>
      <c r="D90" s="147"/>
      <c r="E90" s="147">
        <f t="shared" si="22"/>
        <v>16950</v>
      </c>
      <c r="F90" s="147"/>
      <c r="G90" s="147"/>
      <c r="H90" s="147"/>
      <c r="I90" s="147"/>
      <c r="J90" s="147"/>
      <c r="K90" s="147"/>
      <c r="L90" s="147"/>
      <c r="M90" s="147"/>
      <c r="N90" s="147"/>
      <c r="O90" s="147"/>
      <c r="P90" s="147"/>
      <c r="Q90" s="147"/>
      <c r="R90" s="551">
        <f t="shared" si="21"/>
        <v>16950</v>
      </c>
      <c r="S90" s="147">
        <v>16950</v>
      </c>
      <c r="T90" s="147"/>
      <c r="U90" s="143"/>
    </row>
    <row r="91" spans="1:21" s="144" customFormat="1">
      <c r="A91" s="145" t="s">
        <v>374</v>
      </c>
      <c r="B91" s="146">
        <f t="shared" si="20"/>
        <v>120000</v>
      </c>
      <c r="C91" s="147">
        <v>120000</v>
      </c>
      <c r="D91" s="147"/>
      <c r="E91" s="147">
        <f t="shared" si="22"/>
        <v>120000</v>
      </c>
      <c r="F91" s="147"/>
      <c r="G91" s="147"/>
      <c r="H91" s="147"/>
      <c r="I91" s="147"/>
      <c r="J91" s="147"/>
      <c r="K91" s="147"/>
      <c r="L91" s="147"/>
      <c r="M91" s="147"/>
      <c r="N91" s="147"/>
      <c r="O91" s="147"/>
      <c r="P91" s="147"/>
      <c r="Q91" s="147"/>
      <c r="R91" s="551">
        <f t="shared" si="21"/>
        <v>120000</v>
      </c>
      <c r="S91" s="147">
        <v>45000</v>
      </c>
      <c r="T91" s="147"/>
      <c r="U91" s="143"/>
    </row>
    <row r="92" spans="1:21" s="144" customFormat="1">
      <c r="A92" s="304" t="s">
        <v>1354</v>
      </c>
      <c r="B92" s="146">
        <f t="shared" si="20"/>
        <v>10000</v>
      </c>
      <c r="C92" s="147">
        <v>10000</v>
      </c>
      <c r="D92" s="147"/>
      <c r="E92" s="147">
        <f t="shared" si="22"/>
        <v>10000</v>
      </c>
      <c r="F92" s="147"/>
      <c r="G92" s="147"/>
      <c r="H92" s="147"/>
      <c r="I92" s="147"/>
      <c r="J92" s="147"/>
      <c r="K92" s="147"/>
      <c r="L92" s="147"/>
      <c r="M92" s="147"/>
      <c r="N92" s="147"/>
      <c r="O92" s="147"/>
      <c r="P92" s="147"/>
      <c r="Q92" s="147"/>
      <c r="R92" s="551">
        <f t="shared" si="21"/>
        <v>10000</v>
      </c>
      <c r="S92" s="147">
        <v>10000</v>
      </c>
      <c r="T92" s="147"/>
      <c r="U92" s="143"/>
    </row>
    <row r="93" spans="1:21" s="144" customFormat="1">
      <c r="A93" s="1202" t="s">
        <v>2644</v>
      </c>
      <c r="B93" s="146">
        <f t="shared" si="20"/>
        <v>31450</v>
      </c>
      <c r="C93" s="147">
        <v>31450</v>
      </c>
      <c r="D93" s="147"/>
      <c r="E93" s="147">
        <f t="shared" si="22"/>
        <v>31450</v>
      </c>
      <c r="F93" s="147"/>
      <c r="G93" s="147"/>
      <c r="H93" s="147"/>
      <c r="I93" s="147"/>
      <c r="J93" s="147"/>
      <c r="K93" s="147"/>
      <c r="L93" s="147"/>
      <c r="M93" s="147"/>
      <c r="N93" s="147"/>
      <c r="O93" s="147"/>
      <c r="P93" s="147"/>
      <c r="Q93" s="147"/>
      <c r="R93" s="551">
        <f t="shared" si="21"/>
        <v>31450</v>
      </c>
      <c r="S93" s="147">
        <v>31450</v>
      </c>
      <c r="T93" s="147"/>
      <c r="U93" s="143"/>
    </row>
    <row r="94" spans="1:21" s="144" customFormat="1">
      <c r="A94" s="1202" t="s">
        <v>2645</v>
      </c>
      <c r="B94" s="146">
        <f t="shared" si="20"/>
        <v>18000</v>
      </c>
      <c r="C94" s="147">
        <v>18000</v>
      </c>
      <c r="D94" s="147"/>
      <c r="E94" s="147">
        <f t="shared" si="22"/>
        <v>18000</v>
      </c>
      <c r="F94" s="147"/>
      <c r="G94" s="147"/>
      <c r="H94" s="147"/>
      <c r="I94" s="147"/>
      <c r="J94" s="147"/>
      <c r="K94" s="147"/>
      <c r="L94" s="147"/>
      <c r="M94" s="147"/>
      <c r="N94" s="147"/>
      <c r="O94" s="147"/>
      <c r="P94" s="147"/>
      <c r="Q94" s="147"/>
      <c r="R94" s="551">
        <f t="shared" si="21"/>
        <v>18000</v>
      </c>
      <c r="S94" s="147">
        <v>18000</v>
      </c>
      <c r="T94" s="147"/>
      <c r="U94" s="143"/>
    </row>
    <row r="95" spans="1:21" s="144" customFormat="1">
      <c r="A95" s="1202" t="s">
        <v>2646</v>
      </c>
      <c r="B95" s="146">
        <f t="shared" si="20"/>
        <v>60000</v>
      </c>
      <c r="C95" s="147">
        <v>60000</v>
      </c>
      <c r="D95" s="147"/>
      <c r="E95" s="147">
        <f t="shared" si="22"/>
        <v>60000</v>
      </c>
      <c r="F95" s="147"/>
      <c r="G95" s="147"/>
      <c r="H95" s="147"/>
      <c r="I95" s="147"/>
      <c r="J95" s="147"/>
      <c r="K95" s="147"/>
      <c r="L95" s="147"/>
      <c r="M95" s="147"/>
      <c r="N95" s="147"/>
      <c r="O95" s="147"/>
      <c r="P95" s="147"/>
      <c r="Q95" s="147"/>
      <c r="R95" s="551">
        <f t="shared" si="21"/>
        <v>60000</v>
      </c>
      <c r="S95" s="147">
        <v>50000</v>
      </c>
      <c r="T95" s="147"/>
      <c r="U95" s="143"/>
    </row>
    <row r="96" spans="1:21" s="144" customFormat="1">
      <c r="A96" s="149" t="s">
        <v>798</v>
      </c>
      <c r="B96" s="146">
        <f>SUM(C96:D96)</f>
        <v>472146.75</v>
      </c>
      <c r="C96" s="146">
        <f t="shared" ref="C96:R96" si="23">SUM(C83:C95)</f>
        <v>472146.75</v>
      </c>
      <c r="D96" s="146">
        <f t="shared" si="23"/>
        <v>0</v>
      </c>
      <c r="E96" s="146">
        <f t="shared" si="23"/>
        <v>398646.75</v>
      </c>
      <c r="F96" s="146">
        <f t="shared" si="23"/>
        <v>0</v>
      </c>
      <c r="G96" s="146">
        <f t="shared" si="23"/>
        <v>0</v>
      </c>
      <c r="H96" s="146">
        <f t="shared" si="23"/>
        <v>73500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1">
        <f t="shared" si="23"/>
        <v>472146.75</v>
      </c>
      <c r="S96" s="150">
        <f>SUM(S84:S87,S89:S95)</f>
        <v>274915</v>
      </c>
      <c r="T96" s="146">
        <f>SUM(T84:T87,T89:T95)</f>
        <v>0</v>
      </c>
      <c r="U96" s="143"/>
    </row>
    <row r="97" spans="1:21" s="144" customFormat="1">
      <c r="A97" s="149" t="s">
        <v>799</v>
      </c>
      <c r="B97" s="146">
        <f>SUM(C97:D97)</f>
        <v>44274716.154760003</v>
      </c>
      <c r="C97" s="146">
        <f t="shared" ref="C97:R97" si="24">SUM(C63+C70+C77+C81+C96)</f>
        <v>43944576.154760003</v>
      </c>
      <c r="D97" s="146">
        <f t="shared" si="24"/>
        <v>330140</v>
      </c>
      <c r="E97" s="146">
        <f t="shared" si="24"/>
        <v>14243832.154759999</v>
      </c>
      <c r="F97" s="146">
        <f t="shared" si="24"/>
        <v>24000000</v>
      </c>
      <c r="G97" s="146">
        <f t="shared" si="24"/>
        <v>5400000</v>
      </c>
      <c r="H97" s="146">
        <f t="shared" si="24"/>
        <v>73500</v>
      </c>
      <c r="I97" s="146">
        <f t="shared" si="24"/>
        <v>557384</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44274716.154760003</v>
      </c>
      <c r="S97" s="146">
        <f>SUM(S63+S70+S81+S96)</f>
        <v>8323673.7147600008</v>
      </c>
      <c r="T97" s="146">
        <f>SUM(T63+T70+T81+T96)</f>
        <v>32699860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2933065.0572140003</v>
      </c>
      <c r="C99" s="1016">
        <f>(S97*15%)+(T97*5%)+(D97*15%)</f>
        <v>2933065.0572140003</v>
      </c>
      <c r="D99" s="1016"/>
      <c r="E99" s="1016">
        <f>C99-SUM(F99:Q99)</f>
        <v>1999999.8452399978</v>
      </c>
      <c r="F99" s="147"/>
      <c r="G99" s="147"/>
      <c r="H99" s="147"/>
      <c r="I99" s="147"/>
      <c r="J99" s="147">
        <f>Application!AO627</f>
        <v>603627.21197400242</v>
      </c>
      <c r="K99" s="147">
        <f>K108</f>
        <v>329438</v>
      </c>
      <c r="L99" s="147"/>
      <c r="M99" s="147"/>
      <c r="N99" s="147"/>
      <c r="O99" s="147"/>
      <c r="P99" s="147"/>
      <c r="Q99" s="147"/>
      <c r="R99" s="551">
        <f>SUM(E99:Q99)</f>
        <v>2933065.0572140003</v>
      </c>
      <c r="S99" s="147">
        <f>S97*15%</f>
        <v>1248551.057214</v>
      </c>
      <c r="T99" s="147">
        <f>T97*5%</f>
        <v>1634993</v>
      </c>
      <c r="U99" s="143"/>
    </row>
    <row r="100" spans="1:21" s="144" customFormat="1">
      <c r="A100" s="304" t="s">
        <v>1826</v>
      </c>
      <c r="B100" s="146">
        <f>SUM(C100+D100)</f>
        <v>0</v>
      </c>
      <c r="C100" s="147">
        <v>0</v>
      </c>
      <c r="D100" s="147"/>
      <c r="E100" s="147"/>
      <c r="F100" s="147"/>
      <c r="G100" s="147"/>
      <c r="H100" s="147"/>
      <c r="I100" s="147"/>
      <c r="J100" s="147"/>
      <c r="K100" s="147"/>
      <c r="L100" s="147"/>
      <c r="M100" s="147"/>
      <c r="N100" s="147"/>
      <c r="O100" s="147"/>
      <c r="P100" s="147"/>
      <c r="Q100" s="147"/>
      <c r="R100" s="551">
        <f>SUM(E100:Q100)</f>
        <v>0</v>
      </c>
      <c r="S100" s="147">
        <v>0</v>
      </c>
      <c r="T100" s="147">
        <v>0</v>
      </c>
      <c r="U100" s="143"/>
    </row>
    <row r="101" spans="1:21" s="144" customFormat="1" ht="12" customHeight="1">
      <c r="A101" s="145" t="s">
        <v>802</v>
      </c>
      <c r="B101" s="146">
        <f>SUM(C101+D101)</f>
        <v>0</v>
      </c>
      <c r="C101" s="147">
        <v>0</v>
      </c>
      <c r="D101" s="147"/>
      <c r="E101" s="147"/>
      <c r="F101" s="147"/>
      <c r="G101" s="147"/>
      <c r="H101" s="147"/>
      <c r="I101" s="147"/>
      <c r="J101" s="147"/>
      <c r="K101" s="147"/>
      <c r="L101" s="147"/>
      <c r="M101" s="147"/>
      <c r="N101" s="147"/>
      <c r="O101" s="147"/>
      <c r="P101" s="147"/>
      <c r="Q101" s="147"/>
      <c r="R101" s="551">
        <f>SUM(E101:Q101)</f>
        <v>0</v>
      </c>
      <c r="S101" s="147">
        <v>0</v>
      </c>
      <c r="T101" s="147">
        <v>0</v>
      </c>
      <c r="U101" s="143"/>
    </row>
    <row r="102" spans="1:21" s="144" customFormat="1">
      <c r="A102" s="304" t="s">
        <v>1827</v>
      </c>
      <c r="B102" s="146">
        <f>SUM(C102+D102)</f>
        <v>0</v>
      </c>
      <c r="C102" s="147">
        <v>0</v>
      </c>
      <c r="D102" s="147"/>
      <c r="E102" s="147"/>
      <c r="F102" s="147"/>
      <c r="G102" s="147"/>
      <c r="H102" s="147"/>
      <c r="I102" s="147"/>
      <c r="J102" s="147"/>
      <c r="K102" s="147"/>
      <c r="L102" s="147"/>
      <c r="M102" s="147"/>
      <c r="N102" s="147"/>
      <c r="O102" s="147"/>
      <c r="P102" s="147"/>
      <c r="Q102" s="147"/>
      <c r="R102" s="551">
        <f>SUM(E102:Q102)</f>
        <v>0</v>
      </c>
      <c r="S102" s="147">
        <v>0</v>
      </c>
      <c r="T102" s="147">
        <v>0</v>
      </c>
      <c r="U102" s="143"/>
    </row>
    <row r="103" spans="1:21" s="144" customFormat="1">
      <c r="A103" s="1202" t="s">
        <v>34</v>
      </c>
      <c r="B103" s="146">
        <f>SUM(C103+D103)</f>
        <v>0</v>
      </c>
      <c r="C103" s="147">
        <v>0</v>
      </c>
      <c r="D103" s="147"/>
      <c r="E103" s="147"/>
      <c r="F103" s="147"/>
      <c r="G103" s="147"/>
      <c r="H103" s="147"/>
      <c r="I103" s="147"/>
      <c r="J103" s="147"/>
      <c r="K103" s="147"/>
      <c r="L103" s="147"/>
      <c r="M103" s="147"/>
      <c r="N103" s="147"/>
      <c r="O103" s="147"/>
      <c r="P103" s="147"/>
      <c r="Q103" s="147"/>
      <c r="R103" s="551">
        <f>SUM(E103:Q103)</f>
        <v>0</v>
      </c>
      <c r="S103" s="147">
        <v>0</v>
      </c>
      <c r="T103" s="147">
        <v>0</v>
      </c>
      <c r="U103" s="143"/>
    </row>
    <row r="104" spans="1:21" s="144" customFormat="1">
      <c r="A104" s="149" t="s">
        <v>803</v>
      </c>
      <c r="B104" s="146">
        <f>SUM(C104:D104)</f>
        <v>2933065.0572140003</v>
      </c>
      <c r="C104" s="146">
        <f>SUM(C99:C103)</f>
        <v>2933065.0572140003</v>
      </c>
      <c r="D104" s="146">
        <f t="shared" ref="D104:T104" si="25">SUM(D99:D103)</f>
        <v>0</v>
      </c>
      <c r="E104" s="146">
        <f t="shared" si="25"/>
        <v>1999999.8452399978</v>
      </c>
      <c r="F104" s="146">
        <f t="shared" si="25"/>
        <v>0</v>
      </c>
      <c r="G104" s="146">
        <f t="shared" si="25"/>
        <v>0</v>
      </c>
      <c r="H104" s="146">
        <f t="shared" si="25"/>
        <v>0</v>
      </c>
      <c r="I104" s="146">
        <f t="shared" si="25"/>
        <v>0</v>
      </c>
      <c r="J104" s="146">
        <f t="shared" si="25"/>
        <v>603627.21197400242</v>
      </c>
      <c r="K104" s="146">
        <f t="shared" si="25"/>
        <v>329438</v>
      </c>
      <c r="L104" s="146">
        <f t="shared" si="25"/>
        <v>0</v>
      </c>
      <c r="M104" s="146">
        <f t="shared" si="25"/>
        <v>0</v>
      </c>
      <c r="N104" s="146">
        <f t="shared" si="25"/>
        <v>0</v>
      </c>
      <c r="O104" s="146">
        <f t="shared" si="25"/>
        <v>0</v>
      </c>
      <c r="P104" s="146">
        <f t="shared" si="25"/>
        <v>0</v>
      </c>
      <c r="Q104" s="146">
        <f t="shared" si="25"/>
        <v>0</v>
      </c>
      <c r="R104" s="371">
        <f t="shared" si="25"/>
        <v>2933065.0572140003</v>
      </c>
      <c r="S104" s="150">
        <f t="shared" si="25"/>
        <v>1248551.057214</v>
      </c>
      <c r="T104" s="150">
        <f t="shared" si="25"/>
        <v>1634993</v>
      </c>
      <c r="U104" s="143"/>
    </row>
    <row r="105" spans="1:21" s="144" customFormat="1">
      <c r="A105" s="149" t="s">
        <v>804</v>
      </c>
      <c r="B105" s="150">
        <f>SUM(C105:D105)</f>
        <v>47207781.211974002</v>
      </c>
      <c r="C105" s="150">
        <f t="shared" ref="C105:R105" si="26">SUM(C97+C104)</f>
        <v>46877641.211974002</v>
      </c>
      <c r="D105" s="150">
        <f t="shared" si="26"/>
        <v>330140</v>
      </c>
      <c r="E105" s="150">
        <f t="shared" si="26"/>
        <v>16243831.999999996</v>
      </c>
      <c r="F105" s="150">
        <f t="shared" si="26"/>
        <v>24000000</v>
      </c>
      <c r="G105" s="150">
        <f t="shared" si="26"/>
        <v>5400000</v>
      </c>
      <c r="H105" s="150">
        <f t="shared" si="26"/>
        <v>73500</v>
      </c>
      <c r="I105" s="150">
        <f t="shared" si="26"/>
        <v>557384</v>
      </c>
      <c r="J105" s="150">
        <f t="shared" si="26"/>
        <v>603627.21197400242</v>
      </c>
      <c r="K105" s="150">
        <f t="shared" si="26"/>
        <v>329438</v>
      </c>
      <c r="L105" s="150">
        <f t="shared" si="26"/>
        <v>0</v>
      </c>
      <c r="M105" s="150">
        <f t="shared" si="26"/>
        <v>0</v>
      </c>
      <c r="N105" s="150">
        <f t="shared" si="26"/>
        <v>0</v>
      </c>
      <c r="O105" s="150">
        <f t="shared" si="26"/>
        <v>0</v>
      </c>
      <c r="P105" s="150">
        <f t="shared" si="26"/>
        <v>0</v>
      </c>
      <c r="Q105" s="150">
        <f t="shared" si="26"/>
        <v>0</v>
      </c>
      <c r="R105" s="371">
        <f t="shared" si="26"/>
        <v>47207781.211974002</v>
      </c>
      <c r="S105" s="150">
        <f>S97+S104</f>
        <v>9572224.7719740011</v>
      </c>
      <c r="T105" s="150">
        <f>T97+T104</f>
        <v>34334853</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9572224.7719740011</v>
      </c>
      <c r="T107" s="150">
        <f>T105+T106</f>
        <v>34334853</v>
      </c>
    </row>
    <row r="108" spans="1:21" s="201" customFormat="1">
      <c r="A108" s="162" t="s">
        <v>908</v>
      </c>
      <c r="B108" s="157"/>
      <c r="C108" s="157"/>
      <c r="D108" s="157"/>
      <c r="E108" s="323">
        <f>Application!AO636</f>
        <v>16243832</v>
      </c>
      <c r="F108" s="323">
        <f>Application!AO623</f>
        <v>24000000</v>
      </c>
      <c r="G108" s="323">
        <f>Application!AO624</f>
        <v>5400000</v>
      </c>
      <c r="H108" s="323">
        <f>Application!AO625</f>
        <v>73500</v>
      </c>
      <c r="I108" s="323">
        <f>Application!AO626</f>
        <v>557384</v>
      </c>
      <c r="J108" s="323">
        <f>Application!AO627</f>
        <v>603627.21197400242</v>
      </c>
      <c r="K108" s="323">
        <f>Application!AO628</f>
        <v>329438</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2513</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3" t="s">
        <v>1047</v>
      </c>
      <c r="E122" s="1863"/>
      <c r="F122" s="1863"/>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5" t="s">
        <v>1371</v>
      </c>
      <c r="E123" s="1866"/>
      <c r="F123" s="1866"/>
      <c r="G123" s="1866"/>
      <c r="H123" s="1866"/>
      <c r="I123" s="1866"/>
      <c r="J123" s="1866"/>
      <c r="K123" s="1866"/>
      <c r="L123" s="1866"/>
      <c r="M123" s="1866"/>
      <c r="N123" s="1866"/>
      <c r="O123" s="1866"/>
      <c r="P123" s="1866"/>
      <c r="Q123" s="1866"/>
      <c r="R123" s="1866"/>
      <c r="S123" s="1866"/>
      <c r="T123" s="353"/>
      <c r="U123" s="355"/>
    </row>
    <row r="124" spans="1:21" ht="12.75">
      <c r="A124" s="117" t="s">
        <v>1049</v>
      </c>
      <c r="B124" s="362"/>
      <c r="C124" s="117"/>
      <c r="D124" s="1866"/>
      <c r="E124" s="1866"/>
      <c r="F124" s="1866"/>
      <c r="G124" s="1866"/>
      <c r="H124" s="1866"/>
      <c r="I124" s="1866"/>
      <c r="J124" s="1866"/>
      <c r="K124" s="1866"/>
      <c r="L124" s="1866"/>
      <c r="M124" s="1866"/>
      <c r="N124" s="1866"/>
      <c r="O124" s="1866"/>
      <c r="P124" s="1866"/>
      <c r="Q124" s="1866"/>
      <c r="R124" s="1866"/>
      <c r="S124" s="1866"/>
      <c r="T124" s="353"/>
      <c r="U124" s="355"/>
    </row>
    <row r="125" spans="1:21" ht="12.75">
      <c r="A125" s="117" t="s">
        <v>1050</v>
      </c>
      <c r="B125" s="362"/>
      <c r="C125" s="117"/>
      <c r="D125" s="1866"/>
      <c r="E125" s="1866"/>
      <c r="F125" s="1866"/>
      <c r="G125" s="1866"/>
      <c r="H125" s="1866"/>
      <c r="I125" s="1866"/>
      <c r="J125" s="1866"/>
      <c r="K125" s="1866"/>
      <c r="L125" s="1866"/>
      <c r="M125" s="1866"/>
      <c r="N125" s="1866"/>
      <c r="O125" s="1866"/>
      <c r="P125" s="1866"/>
      <c r="Q125" s="1866"/>
      <c r="R125" s="1866"/>
      <c r="S125" s="1866"/>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60"/>
      <c r="E128" s="1860"/>
      <c r="F128" s="1860"/>
      <c r="G128" s="1860"/>
      <c r="H128" s="1860"/>
      <c r="I128" s="117"/>
      <c r="J128" s="1861"/>
      <c r="K128" s="1861"/>
      <c r="L128" s="117"/>
      <c r="M128" s="117"/>
      <c r="N128" s="117"/>
      <c r="O128" s="117"/>
      <c r="P128" s="117"/>
      <c r="Q128" s="117"/>
      <c r="R128" s="117"/>
      <c r="S128" s="117"/>
      <c r="T128" s="353"/>
      <c r="U128" s="355"/>
    </row>
    <row r="129" spans="1:21" ht="12.75">
      <c r="A129" s="117" t="s">
        <v>302</v>
      </c>
      <c r="B129" s="362"/>
      <c r="C129" s="117"/>
      <c r="D129" s="1862" t="s">
        <v>1054</v>
      </c>
      <c r="E129" s="1862"/>
      <c r="F129" s="1862"/>
      <c r="G129" s="1862"/>
      <c r="H129" s="1862"/>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36"/>
      <c r="E131" s="1836"/>
      <c r="F131" s="1836"/>
      <c r="G131" s="1836"/>
      <c r="H131" s="1836"/>
      <c r="I131" s="117"/>
      <c r="J131" s="1836"/>
      <c r="K131" s="1836"/>
      <c r="L131" s="1836"/>
      <c r="M131" s="1836"/>
      <c r="N131" s="117"/>
      <c r="O131" s="117"/>
      <c r="P131" s="117"/>
      <c r="Q131" s="117"/>
      <c r="R131" s="117"/>
      <c r="S131" s="117"/>
      <c r="T131" s="353"/>
      <c r="U131" s="355"/>
    </row>
    <row r="132" spans="1:21" ht="12" customHeight="1">
      <c r="A132" s="365"/>
      <c r="B132" s="117"/>
      <c r="C132" s="117"/>
      <c r="D132" s="1867" t="s">
        <v>1057</v>
      </c>
      <c r="E132" s="1867"/>
      <c r="F132" s="1867"/>
      <c r="G132" s="1867"/>
      <c r="H132" s="1867"/>
      <c r="I132" s="117"/>
      <c r="J132" s="1867" t="s">
        <v>1058</v>
      </c>
      <c r="K132" s="1867"/>
      <c r="L132" s="1867"/>
      <c r="M132" s="186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8"/>
      <c r="B138" s="1860"/>
      <c r="C138" s="1860"/>
      <c r="D138" s="357"/>
      <c r="E138" s="1861"/>
      <c r="F138" s="1861"/>
      <c r="G138" s="117"/>
      <c r="H138" s="117"/>
      <c r="I138" s="117"/>
      <c r="J138" s="117"/>
      <c r="K138" s="117"/>
      <c r="L138" s="117"/>
      <c r="M138" s="117"/>
      <c r="N138" s="117"/>
      <c r="O138" s="117"/>
      <c r="P138" s="117"/>
      <c r="Q138" s="117"/>
      <c r="R138" s="117"/>
      <c r="S138" s="117"/>
      <c r="T138" s="359"/>
      <c r="U138" s="360"/>
    </row>
    <row r="139" spans="1:21" ht="12.75">
      <c r="A139" s="1864" t="s">
        <v>1061</v>
      </c>
      <c r="B139" s="1864"/>
      <c r="C139" s="1864"/>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71" t="s">
        <v>1374</v>
      </c>
      <c r="B1" s="1872"/>
      <c r="C1" s="1872"/>
      <c r="D1" s="1872"/>
      <c r="E1" s="1872"/>
      <c r="F1" s="1872"/>
      <c r="G1" s="1872"/>
      <c r="H1" s="1872"/>
      <c r="I1" s="1872"/>
      <c r="J1" s="1873"/>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670000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670000</v>
      </c>
      <c r="C8" s="393">
        <f>SUM(C4:C7)</f>
        <v>0</v>
      </c>
      <c r="D8" s="393">
        <f>SUM(D4:D7)</f>
        <v>0</v>
      </c>
      <c r="E8" s="395"/>
      <c r="F8" s="395"/>
      <c r="G8" s="395"/>
      <c r="H8" s="395"/>
      <c r="I8" s="395"/>
      <c r="J8" s="395"/>
      <c r="K8" s="391"/>
    </row>
    <row r="9" spans="1:11" s="392" customFormat="1">
      <c r="A9" s="396" t="s">
        <v>604</v>
      </c>
      <c r="B9" s="393">
        <f>'Sources and Uses Budget'!C9</f>
        <v>32499860</v>
      </c>
      <c r="C9" s="394"/>
      <c r="D9" s="394"/>
      <c r="E9" s="395"/>
      <c r="F9" s="395"/>
      <c r="G9" s="395"/>
      <c r="H9" s="393">
        <f>'Sources and Uses Budget'!T9</f>
        <v>32499860</v>
      </c>
      <c r="I9" s="394"/>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32499860</v>
      </c>
      <c r="C11" s="393">
        <f>SUM(C9:C10)</f>
        <v>0</v>
      </c>
      <c r="D11" s="393">
        <f>SUM(D9:D10)</f>
        <v>0</v>
      </c>
      <c r="E11" s="395"/>
      <c r="F11" s="395"/>
      <c r="G11" s="395"/>
      <c r="H11" s="393">
        <f>'Sources and Uses Budget'!T11</f>
        <v>32499860</v>
      </c>
      <c r="I11" s="393">
        <f>SUM(I9:I10)</f>
        <v>0</v>
      </c>
      <c r="J11" s="393">
        <f>SUM(J9:J10)</f>
        <v>0</v>
      </c>
      <c r="K11" s="391"/>
    </row>
    <row r="12" spans="1:11" s="392" customFormat="1">
      <c r="A12" s="397" t="s">
        <v>85</v>
      </c>
      <c r="B12" s="393">
        <f>'Sources and Uses Budget'!C12</f>
        <v>33169860</v>
      </c>
      <c r="C12" s="393">
        <f>SUM(C8+C11)</f>
        <v>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609</v>
      </c>
      <c r="B18" s="393">
        <f>'Sources and Uses Budget'!C18</f>
        <v>5493200</v>
      </c>
      <c r="C18" s="394"/>
      <c r="D18" s="394"/>
      <c r="E18" s="393">
        <f>'Sources and Uses Budget'!S18</f>
        <v>5493200</v>
      </c>
      <c r="F18" s="394"/>
      <c r="G18" s="394"/>
      <c r="H18" s="393">
        <f>'Sources and Uses Budget'!T18</f>
        <v>0</v>
      </c>
      <c r="I18" s="394"/>
      <c r="J18" s="394"/>
      <c r="K18" s="391"/>
    </row>
    <row r="19" spans="1:11" s="392" customFormat="1">
      <c r="A19" s="396" t="s">
        <v>610</v>
      </c>
      <c r="B19" s="393">
        <f>'Sources and Uses Budget'!C19</f>
        <v>332010.89999999997</v>
      </c>
      <c r="C19" s="394"/>
      <c r="D19" s="394"/>
      <c r="E19" s="393">
        <f>'Sources and Uses Budget'!S19</f>
        <v>332010.89999999997</v>
      </c>
      <c r="F19" s="394"/>
      <c r="G19" s="394"/>
      <c r="H19" s="393">
        <f>'Sources and Uses Budget'!T19</f>
        <v>0</v>
      </c>
      <c r="I19" s="394"/>
      <c r="J19" s="394"/>
      <c r="K19" s="391"/>
    </row>
    <row r="20" spans="1:11" s="392" customFormat="1">
      <c r="A20" s="396" t="s">
        <v>138</v>
      </c>
      <c r="B20" s="393">
        <f>'Sources and Uses Budget'!C20</f>
        <v>110670.3</v>
      </c>
      <c r="C20" s="394"/>
      <c r="D20" s="394"/>
      <c r="E20" s="393">
        <f>'Sources and Uses Budget'!S20</f>
        <v>110670.3</v>
      </c>
      <c r="F20" s="394"/>
      <c r="G20" s="394"/>
      <c r="H20" s="393">
        <f>'Sources and Uses Budget'!T20</f>
        <v>0</v>
      </c>
      <c r="I20" s="394"/>
      <c r="J20" s="394"/>
      <c r="K20" s="391"/>
    </row>
    <row r="21" spans="1:11" s="392" customFormat="1">
      <c r="A21" s="396" t="s">
        <v>139</v>
      </c>
      <c r="B21" s="393">
        <f>'Sources and Uses Budget'!C21</f>
        <v>326366.37999999995</v>
      </c>
      <c r="C21" s="394"/>
      <c r="D21" s="394"/>
      <c r="E21" s="393">
        <f>'Sources and Uses Budget'!S21</f>
        <v>326366.37999999995</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P&amp;P Bond</v>
      </c>
      <c r="B25" s="393">
        <f>'Sources and Uses Budget'!C25</f>
        <v>138656.37676000001</v>
      </c>
      <c r="C25" s="394"/>
      <c r="D25" s="394"/>
      <c r="E25" s="393">
        <f>'Sources and Uses Budget'!S25</f>
        <v>138656.37676000001</v>
      </c>
      <c r="F25" s="394"/>
      <c r="G25" s="394"/>
      <c r="H25" s="393">
        <f>'Sources and Uses Budget'!T25</f>
        <v>0</v>
      </c>
      <c r="I25" s="394"/>
      <c r="J25" s="394"/>
      <c r="K25" s="391"/>
    </row>
    <row r="26" spans="1:11" s="392" customFormat="1">
      <c r="A26" s="397" t="s">
        <v>134</v>
      </c>
      <c r="B26" s="393">
        <f>'Sources and Uses Budget'!C26</f>
        <v>6400903.9567600004</v>
      </c>
      <c r="C26" s="393">
        <f>SUM(C17:C25)</f>
        <v>0</v>
      </c>
      <c r="D26" s="393">
        <f>SUM(D17:D25)</f>
        <v>0</v>
      </c>
      <c r="E26" s="393">
        <f>'Sources and Uses Budget'!S26</f>
        <v>6400903.9567600004</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100000</v>
      </c>
      <c r="C27" s="394"/>
      <c r="D27" s="394"/>
      <c r="E27" s="393">
        <f>'Sources and Uses Budget'!S27</f>
        <v>100000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150000</v>
      </c>
      <c r="C40" s="394"/>
      <c r="D40" s="394"/>
      <c r="E40" s="393">
        <f>'Sources and Uses Budget'!S40</f>
        <v>150000</v>
      </c>
      <c r="F40" s="394"/>
      <c r="G40" s="394"/>
      <c r="H40" s="393">
        <f>'Sources and Uses Budget'!T40</f>
        <v>0</v>
      </c>
      <c r="I40" s="394"/>
      <c r="J40" s="394"/>
      <c r="K40" s="391"/>
    </row>
    <row r="41" spans="1:11" s="392" customFormat="1">
      <c r="A41" s="396" t="s">
        <v>147</v>
      </c>
      <c r="B41" s="393">
        <f>'Sources and Uses Budget'!C41</f>
        <v>60000</v>
      </c>
      <c r="C41" s="394"/>
      <c r="D41" s="394"/>
      <c r="E41" s="393">
        <f>'Sources and Uses Budget'!S41</f>
        <v>60000</v>
      </c>
      <c r="F41" s="394"/>
      <c r="G41" s="394"/>
      <c r="H41" s="393">
        <f>'Sources and Uses Budget'!T41</f>
        <v>0</v>
      </c>
      <c r="I41" s="394"/>
      <c r="J41" s="394"/>
      <c r="K41" s="391"/>
    </row>
    <row r="42" spans="1:11" s="392" customFormat="1">
      <c r="A42" s="397" t="s">
        <v>148</v>
      </c>
      <c r="B42" s="393">
        <f>'Sources and Uses Budget'!C42</f>
        <v>210000</v>
      </c>
      <c r="C42" s="393">
        <f>SUM(C39:C41)</f>
        <v>0</v>
      </c>
      <c r="D42" s="393">
        <f>SUM(D39:D41)</f>
        <v>0</v>
      </c>
      <c r="E42" s="393">
        <f>'Sources and Uses Budget'!S42</f>
        <v>210000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637499.99999999988</v>
      </c>
      <c r="C45" s="394"/>
      <c r="D45" s="394"/>
      <c r="E45" s="393">
        <f>'Sources and Uses Budget'!S45</f>
        <v>318749.99999999994</v>
      </c>
      <c r="F45" s="394"/>
      <c r="G45" s="394"/>
      <c r="H45" s="393">
        <f>'Sources and Uses Budget'!T45</f>
        <v>0</v>
      </c>
      <c r="I45" s="394"/>
      <c r="J45" s="394"/>
      <c r="K45" s="391"/>
    </row>
    <row r="46" spans="1:11" s="392" customFormat="1">
      <c r="A46" s="396" t="s">
        <v>152</v>
      </c>
      <c r="B46" s="393">
        <f>'Sources and Uses Budget'!C46</f>
        <v>0</v>
      </c>
      <c r="C46" s="394"/>
      <c r="D46" s="394"/>
      <c r="E46" s="393">
        <f>'Sources and Uses Budget'!S46</f>
        <v>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348442.9</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350000</v>
      </c>
      <c r="C50" s="394"/>
      <c r="D50" s="394"/>
      <c r="E50" s="393">
        <f>'Sources and Uses Budget'!S50</f>
        <v>0</v>
      </c>
      <c r="F50" s="394"/>
      <c r="G50" s="394"/>
      <c r="H50" s="393">
        <f>'Sources and Uses Budget'!T50</f>
        <v>175000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Legal</v>
      </c>
      <c r="B53" s="393">
        <f>'Sources and Uses Budget'!C53</f>
        <v>38117.5</v>
      </c>
      <c r="C53" s="394"/>
      <c r="D53" s="394"/>
      <c r="E53" s="393">
        <f>'Sources and Uses Budget'!S53</f>
        <v>13117.5</v>
      </c>
      <c r="F53" s="394"/>
      <c r="G53" s="394"/>
      <c r="H53" s="393">
        <f>'Sources and Uses Budget'!T53</f>
        <v>25000</v>
      </c>
      <c r="I53" s="394"/>
      <c r="J53" s="394"/>
      <c r="K53" s="391"/>
    </row>
    <row r="54" spans="1:11" s="401" customFormat="1">
      <c r="A54" s="397" t="s">
        <v>158</v>
      </c>
      <c r="B54" s="393">
        <f>'Sources and Uses Budget'!C54</f>
        <v>1374060.4</v>
      </c>
      <c r="C54" s="399">
        <f>SUM(C45:C53)</f>
        <v>0</v>
      </c>
      <c r="D54" s="399">
        <f>SUM(D45:D53)</f>
        <v>0</v>
      </c>
      <c r="E54" s="393">
        <f>'Sources and Uses Budget'!S54</f>
        <v>331867.49999999994</v>
      </c>
      <c r="F54" s="399">
        <f>SUM(F45:F53)</f>
        <v>0</v>
      </c>
      <c r="G54" s="399">
        <f>SUM(G45:G53)</f>
        <v>0</v>
      </c>
      <c r="H54" s="393">
        <f>'Sources and Uses Budget'!T54</f>
        <v>200000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28008.47</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52418.32</v>
      </c>
      <c r="C60" s="394"/>
      <c r="D60" s="394"/>
      <c r="E60" s="395"/>
      <c r="F60" s="395"/>
      <c r="G60" s="395"/>
      <c r="H60" s="395"/>
      <c r="I60" s="395"/>
      <c r="J60" s="395"/>
      <c r="K60" s="391"/>
    </row>
    <row r="61" spans="1:11" s="392" customFormat="1">
      <c r="A61" s="396" t="str">
        <f>'Sources and Uses Budget'!$A61</f>
        <v>Other: Legal</v>
      </c>
      <c r="B61" s="393">
        <f>'Sources and Uses Budget'!C61</f>
        <v>50000</v>
      </c>
      <c r="C61" s="394"/>
      <c r="D61" s="394"/>
      <c r="E61" s="395"/>
      <c r="F61" s="395"/>
      <c r="G61" s="395"/>
      <c r="H61" s="395"/>
      <c r="I61" s="395"/>
      <c r="J61" s="395"/>
      <c r="K61" s="391"/>
    </row>
    <row r="62" spans="1:11" s="392" customFormat="1" ht="13.7" customHeight="1">
      <c r="A62" s="397" t="s">
        <v>303</v>
      </c>
      <c r="B62" s="393">
        <f>'Sources and Uses Budget'!C62</f>
        <v>130426.79000000001</v>
      </c>
      <c r="C62" s="393">
        <f>SUM(C56:C61)</f>
        <v>0</v>
      </c>
      <c r="D62" s="393">
        <f>SUM(D56:D61)</f>
        <v>0</v>
      </c>
      <c r="E62" s="395"/>
      <c r="F62" s="395"/>
      <c r="G62" s="395"/>
      <c r="H62" s="395"/>
      <c r="I62" s="395"/>
      <c r="J62" s="395"/>
      <c r="K62" s="391"/>
    </row>
    <row r="63" spans="1:11" s="392" customFormat="1">
      <c r="A63" s="402" t="s">
        <v>304</v>
      </c>
      <c r="B63" s="393">
        <f>'Sources and Uses Budget'!C63</f>
        <v>41385251.146760002</v>
      </c>
      <c r="C63" s="393">
        <f>SUM(C8+C11+C13+C14+C15+C26+C27+C38+C42+C43+C54+C62)</f>
        <v>0</v>
      </c>
      <c r="D63" s="393">
        <f>SUM(D8+D11+D13+D14+D15+D26+D27+D38+D42+D43+D54+D62)</f>
        <v>0</v>
      </c>
      <c r="E63" s="393">
        <f>'Sources and Uses Budget'!S63</f>
        <v>7042771.4567600004</v>
      </c>
      <c r="F63" s="393">
        <f>SUM(F10+F13+F14+F15+F26+F27+F38+F42+F43+F54)</f>
        <v>0</v>
      </c>
      <c r="G63" s="393">
        <f>SUM(G10+G13+G14+G15+G26+G27+G38+G42+G43+G54)</f>
        <v>0</v>
      </c>
      <c r="H63" s="393">
        <f>'Sources and Uses Budget'!T63</f>
        <v>32699860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412257</v>
      </c>
      <c r="C65" s="394"/>
      <c r="D65" s="394"/>
      <c r="E65" s="393">
        <f>'Sources and Uses Budget'!S65</f>
        <v>0</v>
      </c>
      <c r="F65" s="394"/>
      <c r="G65" s="394"/>
      <c r="H65" s="393">
        <f>'Sources and Uses Budget'!T65</f>
        <v>0</v>
      </c>
      <c r="I65" s="394"/>
      <c r="J65" s="394"/>
      <c r="K65" s="391"/>
    </row>
    <row r="66" spans="1:11" s="392" customFormat="1" ht="24">
      <c r="A66" s="304" t="s">
        <v>1821</v>
      </c>
      <c r="B66" s="393">
        <f>'Sources and Uses Budget'!C66</f>
        <v>150000</v>
      </c>
      <c r="C66" s="394"/>
      <c r="D66" s="394"/>
      <c r="E66" s="393">
        <f>'Sources and Uses Budget'!S66</f>
        <v>150000</v>
      </c>
      <c r="F66" s="394"/>
      <c r="G66" s="394"/>
      <c r="H66" s="393">
        <f>'Sources and Uses Budget'!T66</f>
        <v>0</v>
      </c>
      <c r="I66" s="394"/>
      <c r="J66" s="394"/>
      <c r="K66" s="391"/>
    </row>
    <row r="67" spans="1:11" s="392" customFormat="1" ht="24">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611</v>
      </c>
      <c r="B70" s="393">
        <f>'Sources and Uses Budget'!C70</f>
        <v>562257</v>
      </c>
      <c r="C70" s="393">
        <f>SUM(C64:C69)</f>
        <v>0</v>
      </c>
      <c r="D70" s="393">
        <f>SUM(D64:D69)</f>
        <v>0</v>
      </c>
      <c r="E70" s="393">
        <f>'Sources and Uses Budget'!S70</f>
        <v>150000</v>
      </c>
      <c r="F70" s="399">
        <f>SUM(F65:F69)</f>
        <v>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1040</v>
      </c>
      <c r="B74" s="393">
        <f>'Sources and Uses Budget'!C74</f>
        <v>18600</v>
      </c>
      <c r="C74" s="394"/>
      <c r="D74" s="394"/>
      <c r="E74" s="395"/>
      <c r="F74" s="395"/>
      <c r="G74" s="395"/>
      <c r="H74" s="395"/>
      <c r="I74" s="395"/>
      <c r="J74" s="395"/>
      <c r="K74" s="391"/>
    </row>
    <row r="75" spans="1:11" s="392" customFormat="1">
      <c r="A75" s="396" t="s">
        <v>615</v>
      </c>
      <c r="B75" s="393">
        <f>'Sources and Uses Budget'!C75</f>
        <v>650334</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668934</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630256.25800000003</v>
      </c>
      <c r="C79" s="394"/>
      <c r="D79" s="394"/>
      <c r="E79" s="393">
        <f>'Sources and Uses Budget'!S79</f>
        <v>630256.25800000003</v>
      </c>
      <c r="F79" s="394"/>
      <c r="G79" s="394"/>
      <c r="H79" s="393">
        <f>'Sources and Uses Budget'!T79</f>
        <v>0</v>
      </c>
      <c r="I79" s="394"/>
      <c r="J79" s="394"/>
      <c r="K79" s="391"/>
    </row>
    <row r="80" spans="1:11" s="392" customFormat="1">
      <c r="A80" s="396" t="s">
        <v>58</v>
      </c>
      <c r="B80" s="393">
        <f>'Sources and Uses Budget'!C80</f>
        <v>225731</v>
      </c>
      <c r="C80" s="394"/>
      <c r="D80" s="394"/>
      <c r="E80" s="393">
        <f>'Sources and Uses Budget'!S80</f>
        <v>225731</v>
      </c>
      <c r="F80" s="394"/>
      <c r="G80" s="394"/>
      <c r="H80" s="393">
        <f>'Sources and Uses Budget'!T80</f>
        <v>0</v>
      </c>
      <c r="I80" s="394"/>
      <c r="J80" s="394"/>
      <c r="K80" s="391"/>
    </row>
    <row r="81" spans="1:11" s="392" customFormat="1">
      <c r="A81" s="397" t="s">
        <v>1352</v>
      </c>
      <c r="B81" s="393">
        <f>'Sources and Uses Budget'!C81</f>
        <v>855987.25800000003</v>
      </c>
      <c r="C81" s="393">
        <f>SUM(C79:C80)</f>
        <v>0</v>
      </c>
      <c r="D81" s="393">
        <f>SUM(D79:D80)</f>
        <v>0</v>
      </c>
      <c r="E81" s="393">
        <f>'Sources and Uses Budget'!S81</f>
        <v>855987.25800000003</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2512</v>
      </c>
      <c r="B83" s="393">
        <f>'Sources and Uses Budget'!C83</f>
        <v>107231.75</v>
      </c>
      <c r="C83" s="394"/>
      <c r="D83" s="394"/>
      <c r="E83" s="395"/>
      <c r="F83" s="395"/>
      <c r="G83" s="395"/>
      <c r="H83" s="395"/>
      <c r="I83" s="395"/>
      <c r="J83" s="395"/>
      <c r="K83" s="391"/>
    </row>
    <row r="84" spans="1:11" s="392" customFormat="1">
      <c r="A84" s="145" t="s">
        <v>791</v>
      </c>
      <c r="B84" s="393">
        <f>'Sources and Uses Budget'!C84</f>
        <v>3200</v>
      </c>
      <c r="C84" s="394"/>
      <c r="D84" s="394"/>
      <c r="E84" s="393">
        <f>'Sources and Uses Budget'!S84</f>
        <v>3200</v>
      </c>
      <c r="F84" s="394"/>
      <c r="G84" s="394"/>
      <c r="H84" s="393">
        <f>'Sources and Uses Budget'!T84</f>
        <v>0</v>
      </c>
      <c r="I84" s="394"/>
      <c r="J84" s="394"/>
      <c r="K84" s="391"/>
    </row>
    <row r="85" spans="1:11" s="392" customFormat="1">
      <c r="A85" s="145" t="s">
        <v>792</v>
      </c>
      <c r="B85" s="393">
        <f>'Sources and Uses Budget'!C85</f>
        <v>0</v>
      </c>
      <c r="C85" s="394"/>
      <c r="D85" s="394"/>
      <c r="E85" s="393">
        <f>'Sources and Uses Budget'!S85</f>
        <v>0</v>
      </c>
      <c r="F85" s="394"/>
      <c r="G85" s="394"/>
      <c r="H85" s="393">
        <f>'Sources and Uses Budget'!T85</f>
        <v>0</v>
      </c>
      <c r="I85" s="394"/>
      <c r="J85" s="394"/>
      <c r="K85" s="391"/>
    </row>
    <row r="86" spans="1:11" s="392" customFormat="1">
      <c r="A86" s="145" t="s">
        <v>793</v>
      </c>
      <c r="B86" s="393">
        <f>'Sources and Uses Budget'!C86</f>
        <v>65000</v>
      </c>
      <c r="C86" s="394"/>
      <c r="D86" s="394"/>
      <c r="E86" s="393">
        <f>'Sources and Uses Budget'!S86</f>
        <v>60000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0</v>
      </c>
      <c r="C88" s="394"/>
      <c r="D88" s="394"/>
      <c r="E88" s="395"/>
      <c r="F88" s="395"/>
      <c r="G88" s="395"/>
      <c r="H88" s="395"/>
      <c r="I88" s="395"/>
      <c r="J88" s="395"/>
      <c r="K88" s="391"/>
    </row>
    <row r="89" spans="1:11" s="392" customFormat="1">
      <c r="A89" s="145" t="s">
        <v>796</v>
      </c>
      <c r="B89" s="393">
        <f>'Sources and Uses Budget'!C89</f>
        <v>40315</v>
      </c>
      <c r="C89" s="394"/>
      <c r="D89" s="394"/>
      <c r="E89" s="393">
        <f>'Sources and Uses Budget'!S89</f>
        <v>40315</v>
      </c>
      <c r="F89" s="394"/>
      <c r="G89" s="394"/>
      <c r="H89" s="393">
        <f>'Sources and Uses Budget'!T89</f>
        <v>0</v>
      </c>
      <c r="I89" s="394"/>
      <c r="J89" s="394"/>
      <c r="K89" s="391"/>
    </row>
    <row r="90" spans="1:11" s="392" customFormat="1">
      <c r="A90" s="145" t="s">
        <v>797</v>
      </c>
      <c r="B90" s="393">
        <f>'Sources and Uses Budget'!C90</f>
        <v>16950</v>
      </c>
      <c r="C90" s="394"/>
      <c r="D90" s="394"/>
      <c r="E90" s="393">
        <f>'Sources and Uses Budget'!S90</f>
        <v>16950</v>
      </c>
      <c r="F90" s="394"/>
      <c r="G90" s="394"/>
      <c r="H90" s="393">
        <f>'Sources and Uses Budget'!T90</f>
        <v>0</v>
      </c>
      <c r="I90" s="394"/>
      <c r="J90" s="394"/>
      <c r="K90" s="391"/>
    </row>
    <row r="91" spans="1:11" s="392" customFormat="1">
      <c r="A91" s="155" t="s">
        <v>374</v>
      </c>
      <c r="B91" s="393">
        <f>'Sources and Uses Budget'!C91</f>
        <v>120000</v>
      </c>
      <c r="C91" s="394"/>
      <c r="D91" s="394"/>
      <c r="E91" s="393">
        <f>'Sources and Uses Budget'!S91</f>
        <v>45000</v>
      </c>
      <c r="F91" s="394"/>
      <c r="G91" s="394"/>
      <c r="H91" s="393">
        <f>'Sources and Uses Budget'!T91</f>
        <v>0</v>
      </c>
      <c r="I91" s="394"/>
      <c r="J91" s="394"/>
      <c r="K91" s="391"/>
    </row>
    <row r="92" spans="1:11" s="392" customFormat="1">
      <c r="A92" s="543" t="s">
        <v>1354</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PNA / Survey / Zoning</v>
      </c>
      <c r="B93" s="393">
        <f>'Sources and Uses Budget'!C93</f>
        <v>31450</v>
      </c>
      <c r="C93" s="394"/>
      <c r="D93" s="394"/>
      <c r="E93" s="393">
        <f>'Sources and Uses Budget'!S93</f>
        <v>31450</v>
      </c>
      <c r="F93" s="394"/>
      <c r="G93" s="394"/>
      <c r="H93" s="393">
        <f>'Sources and Uses Budget'!T93</f>
        <v>0</v>
      </c>
      <c r="I93" s="394"/>
      <c r="J93" s="394"/>
      <c r="K93" s="391"/>
    </row>
    <row r="94" spans="1:11" s="392" customFormat="1">
      <c r="A94" s="396" t="str">
        <f>'Sources and Uses Budget'!$A94</f>
        <v>Other: Inspection Fees</v>
      </c>
      <c r="B94" s="393">
        <f>'Sources and Uses Budget'!C94</f>
        <v>18000</v>
      </c>
      <c r="C94" s="394"/>
      <c r="D94" s="394"/>
      <c r="E94" s="393">
        <f>'Sources and Uses Budget'!S94</f>
        <v>18000</v>
      </c>
      <c r="F94" s="394"/>
      <c r="G94" s="394"/>
      <c r="H94" s="393">
        <f>'Sources and Uses Budget'!T94</f>
        <v>0</v>
      </c>
      <c r="I94" s="394"/>
      <c r="J94" s="394"/>
      <c r="K94" s="391"/>
    </row>
    <row r="95" spans="1:11" s="392" customFormat="1">
      <c r="A95" s="396" t="str">
        <f>'Sources and Uses Budget'!$A95</f>
        <v>Other: Reimbursements to Sponsor</v>
      </c>
      <c r="B95" s="393">
        <f>'Sources and Uses Budget'!C95</f>
        <v>60000</v>
      </c>
      <c r="C95" s="394"/>
      <c r="D95" s="394"/>
      <c r="E95" s="393">
        <f>'Sources and Uses Budget'!S95</f>
        <v>50000</v>
      </c>
      <c r="F95" s="394"/>
      <c r="G95" s="394"/>
      <c r="H95" s="393">
        <f>'Sources and Uses Budget'!T95</f>
        <v>0</v>
      </c>
      <c r="I95" s="394"/>
      <c r="J95" s="394"/>
      <c r="K95" s="391"/>
    </row>
    <row r="96" spans="1:11" s="392" customFormat="1">
      <c r="A96" s="397" t="s">
        <v>798</v>
      </c>
      <c r="B96" s="393">
        <f>'Sources and Uses Budget'!C96</f>
        <v>472146.75</v>
      </c>
      <c r="C96" s="393">
        <f>SUM(C83:C95)</f>
        <v>0</v>
      </c>
      <c r="D96" s="393">
        <f>SUM(D83:D95)</f>
        <v>0</v>
      </c>
      <c r="E96" s="393">
        <f>'Sources and Uses Budget'!S96</f>
        <v>274915</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43944576.154760003</v>
      </c>
      <c r="C97" s="393">
        <f>SUM(C63+C70+C77+C81+C96)</f>
        <v>0</v>
      </c>
      <c r="D97" s="393">
        <f>SUM(D63+D70+D77+D81+D96)</f>
        <v>0</v>
      </c>
      <c r="E97" s="393">
        <f>'Sources and Uses Budget'!S97</f>
        <v>8323673.7147600008</v>
      </c>
      <c r="F97" s="399">
        <f>SUM(+F63+F70+F81+F96)</f>
        <v>0</v>
      </c>
      <c r="G97" s="399">
        <f>SUM(+G63+G70+G81+G96)</f>
        <v>0</v>
      </c>
      <c r="H97" s="393">
        <f>'Sources and Uses Budget'!T97</f>
        <v>32699860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2933065.0572140003</v>
      </c>
      <c r="C99" s="394"/>
      <c r="D99" s="394"/>
      <c r="E99" s="393">
        <f>'Sources and Uses Budget'!S99</f>
        <v>1248551.057214</v>
      </c>
      <c r="F99" s="394"/>
      <c r="G99" s="394"/>
      <c r="H99" s="393">
        <f>'Sources and Uses Budget'!T99</f>
        <v>1634993</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2933065.0572140003</v>
      </c>
      <c r="C104" s="393">
        <f>SUM(C99:C103)</f>
        <v>0</v>
      </c>
      <c r="D104" s="393">
        <f>SUM(D99:D103)</f>
        <v>0</v>
      </c>
      <c r="E104" s="393">
        <f>'Sources and Uses Budget'!S104</f>
        <v>1248551.057214</v>
      </c>
      <c r="F104" s="399">
        <f>SUM(F99:F103)</f>
        <v>0</v>
      </c>
      <c r="G104" s="399">
        <f>SUM(G99:G103)</f>
        <v>0</v>
      </c>
      <c r="H104" s="393">
        <f>'Sources and Uses Budget'!T104</f>
        <v>1634993</v>
      </c>
      <c r="I104" s="399">
        <f>SUM(I99:I103)</f>
        <v>0</v>
      </c>
      <c r="J104" s="399">
        <f>SUM(J99:J103)</f>
        <v>0</v>
      </c>
      <c r="K104" s="391"/>
    </row>
    <row r="105" spans="1:11" s="392" customFormat="1">
      <c r="A105" s="397" t="s">
        <v>1091</v>
      </c>
      <c r="B105" s="393">
        <f>'Sources and Uses Budget'!C105</f>
        <v>46877641.211974002</v>
      </c>
      <c r="C105" s="399">
        <f>SUM(C97+C104)</f>
        <v>0</v>
      </c>
      <c r="D105" s="399">
        <f>SUM(D97+D104)</f>
        <v>0</v>
      </c>
      <c r="E105" s="393">
        <f>'Sources and Uses Budget'!S105</f>
        <v>9572224.7719740011</v>
      </c>
      <c r="F105" s="399">
        <f>F97+F104</f>
        <v>0</v>
      </c>
      <c r="G105" s="399">
        <f>G97+G104</f>
        <v>0</v>
      </c>
      <c r="H105" s="393">
        <f>'Sources and Uses Budget'!T105</f>
        <v>34334853</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9572224.7719740011</v>
      </c>
      <c r="F107" s="399">
        <f>F105+F106</f>
        <v>0</v>
      </c>
      <c r="G107" s="399">
        <f>G105+G106</f>
        <v>0</v>
      </c>
      <c r="H107" s="393">
        <f>'Sources and Uses Budget'!T107</f>
        <v>34334853</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9"/>
      <c r="E124" s="1333"/>
      <c r="F124" s="1333"/>
      <c r="G124" s="1333"/>
      <c r="H124" s="1333"/>
      <c r="I124" s="1333"/>
      <c r="J124" s="408"/>
      <c r="K124" s="391"/>
    </row>
    <row r="125" spans="1:11" s="392" customFormat="1" ht="12.75">
      <c r="A125" s="417"/>
      <c r="B125" s="416"/>
      <c r="C125" s="417"/>
      <c r="D125" s="1333"/>
      <c r="E125" s="1333"/>
      <c r="F125" s="1333"/>
      <c r="G125" s="1333"/>
      <c r="H125" s="1333"/>
      <c r="I125" s="1333"/>
      <c r="J125" s="408"/>
      <c r="K125" s="391"/>
    </row>
    <row r="126" spans="1:11" s="392" customFormat="1" ht="12.75">
      <c r="A126" s="417"/>
      <c r="B126" s="416"/>
      <c r="C126" s="417"/>
      <c r="D126" s="1333"/>
      <c r="E126" s="1333"/>
      <c r="F126" s="1333"/>
      <c r="G126" s="1333"/>
      <c r="H126" s="1333"/>
      <c r="I126" s="1333"/>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70"/>
      <c r="B139" s="1333"/>
      <c r="C139" s="1333"/>
      <c r="D139" s="388"/>
      <c r="E139" s="417"/>
      <c r="F139" s="417"/>
      <c r="G139" s="417"/>
    </row>
    <row r="140" spans="1:11" ht="12" customHeight="1">
      <c r="A140" s="1291"/>
      <c r="B140" s="1291"/>
      <c r="C140" s="1291"/>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69" zoomScale="85" zoomScaleNormal="85" zoomScaleSheetLayoutView="100" workbookViewId="0">
      <selection activeCell="K596" sqref="K59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6" t="s">
        <v>1472</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row>
    <row r="2" spans="1:42" s="571" customFormat="1" ht="12.75" customHeight="1"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0" t="s">
        <v>1477</v>
      </c>
      <c r="AF7" s="1890"/>
      <c r="AG7" s="1890"/>
      <c r="AH7" s="1890"/>
      <c r="AI7" s="1890"/>
      <c r="AJ7" s="1890"/>
      <c r="AK7" s="1890"/>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0" t="s">
        <v>601</v>
      </c>
      <c r="C13" s="1880"/>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8"/>
      <c r="AH13" s="1908"/>
      <c r="AI13" s="1908"/>
      <c r="AJ13" s="190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0" t="s">
        <v>601</v>
      </c>
      <c r="C16" s="1880"/>
      <c r="D16" s="582"/>
      <c r="E16" s="1891" t="s">
        <v>1479</v>
      </c>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3"/>
      <c r="AK16" s="575"/>
      <c r="AL16" s="575"/>
      <c r="AM16" s="575"/>
      <c r="AN16" s="570"/>
      <c r="AO16" s="585">
        <f>IF($B25="yes",20,0)</f>
        <v>0</v>
      </c>
      <c r="AP16" s="14"/>
    </row>
    <row r="17" spans="1:42" s="571" customFormat="1" ht="12.75" customHeight="1">
      <c r="A17" s="575"/>
      <c r="B17" s="575"/>
      <c r="C17" s="575"/>
      <c r="D17" s="586"/>
      <c r="E17" s="1894"/>
      <c r="F17" s="1895"/>
      <c r="G17" s="1895"/>
      <c r="H17" s="1895"/>
      <c r="I17" s="1895"/>
      <c r="J17" s="1895"/>
      <c r="K17" s="1895"/>
      <c r="L17" s="1895"/>
      <c r="M17" s="1895"/>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6"/>
      <c r="AK17" s="575"/>
      <c r="AL17" s="575"/>
      <c r="AM17" s="575"/>
      <c r="AN17" s="570"/>
      <c r="AO17" s="571">
        <f>IF(SUM(AO13:AO16)&gt;20,20,(SUM(AO13:AO16)))</f>
        <v>0</v>
      </c>
      <c r="AP17" s="571" t="s">
        <v>1480</v>
      </c>
    </row>
    <row r="18" spans="1:42" s="571" customFormat="1" ht="12.75" customHeight="1">
      <c r="A18" s="575"/>
      <c r="B18" s="575"/>
      <c r="C18" s="575"/>
      <c r="D18" s="586"/>
      <c r="E18" s="1894"/>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6"/>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9"/>
      <c r="F20" s="1920"/>
      <c r="G20" s="1920"/>
      <c r="H20" s="1920"/>
      <c r="I20" s="1920"/>
      <c r="J20" s="1920"/>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0" t="s">
        <v>601</v>
      </c>
      <c r="C22" s="1880"/>
      <c r="D22" s="582"/>
      <c r="E22" s="1913" t="s">
        <v>1482</v>
      </c>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5"/>
      <c r="AK22" s="575"/>
      <c r="AL22" s="575"/>
      <c r="AM22" s="575"/>
      <c r="AN22" s="570"/>
      <c r="AO22" s="571">
        <f>IF(SUM(AO20:AO21)&gt;14,14,SUM(AO20:AO21))</f>
        <v>0</v>
      </c>
      <c r="AP22" s="571" t="s">
        <v>1480</v>
      </c>
    </row>
    <row r="23" spans="1:42" s="571" customFormat="1" ht="12.75" customHeight="1">
      <c r="A23" s="575"/>
      <c r="B23" s="575"/>
      <c r="C23" s="575"/>
      <c r="D23" s="585"/>
      <c r="E23" s="1916"/>
      <c r="F23" s="1917"/>
      <c r="G23" s="1917"/>
      <c r="H23" s="1917"/>
      <c r="I23" s="1917"/>
      <c r="J23" s="1917"/>
      <c r="K23" s="1917"/>
      <c r="L23" s="1917"/>
      <c r="M23" s="1917"/>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0" t="s">
        <v>601</v>
      </c>
      <c r="C25" s="1880"/>
      <c r="D25" s="582"/>
      <c r="E25" s="1881" t="s">
        <v>2429</v>
      </c>
      <c r="F25" s="1882"/>
      <c r="G25" s="1882"/>
      <c r="H25" s="1882"/>
      <c r="I25" s="1882"/>
      <c r="J25" s="1882"/>
      <c r="K25" s="1882"/>
      <c r="L25" s="1882"/>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3"/>
      <c r="AK25" s="575"/>
      <c r="AL25" s="575"/>
      <c r="AM25" s="575"/>
      <c r="AN25" s="570"/>
      <c r="AO25" s="571">
        <f>IF(AO24&gt;6,6,AO24)</f>
        <v>0</v>
      </c>
      <c r="AP25" s="571" t="s">
        <v>1480</v>
      </c>
    </row>
    <row r="26" spans="1:42" s="571" customFormat="1" ht="12.75" customHeight="1">
      <c r="A26" s="575"/>
      <c r="B26" s="575"/>
      <c r="C26" s="575"/>
      <c r="D26" s="585"/>
      <c r="E26" s="1884"/>
      <c r="F26" s="1885"/>
      <c r="G26" s="1885"/>
      <c r="H26" s="1885"/>
      <c r="I26" s="1885"/>
      <c r="J26" s="1885"/>
      <c r="K26" s="1885"/>
      <c r="L26" s="1885"/>
      <c r="M26" s="1885"/>
      <c r="N26" s="1885"/>
      <c r="O26" s="1885"/>
      <c r="P26" s="1885"/>
      <c r="Q26" s="1885"/>
      <c r="R26" s="1885"/>
      <c r="S26" s="1885"/>
      <c r="T26" s="1885"/>
      <c r="U26" s="1885"/>
      <c r="V26" s="1885"/>
      <c r="W26" s="1885"/>
      <c r="X26" s="1885"/>
      <c r="Y26" s="1885"/>
      <c r="Z26" s="1885"/>
      <c r="AA26" s="1885"/>
      <c r="AB26" s="1885"/>
      <c r="AC26" s="1885"/>
      <c r="AD26" s="1885"/>
      <c r="AE26" s="1885"/>
      <c r="AF26" s="1885"/>
      <c r="AG26" s="1885"/>
      <c r="AH26" s="1885"/>
      <c r="AI26" s="1885"/>
      <c r="AJ26" s="188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1480</v>
      </c>
    </row>
    <row r="30" spans="1:42" s="571" customFormat="1" ht="12.75" customHeight="1">
      <c r="A30" s="575"/>
      <c r="B30" s="1880" t="s">
        <v>601</v>
      </c>
      <c r="C30" s="1880"/>
      <c r="D30" s="582"/>
      <c r="E30" s="1913" t="s">
        <v>2401</v>
      </c>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5"/>
      <c r="AK30" s="575"/>
      <c r="AL30" s="575"/>
      <c r="AM30" s="575"/>
      <c r="AN30" s="570"/>
      <c r="AO30" s="585"/>
    </row>
    <row r="31" spans="1:42" s="571" customFormat="1" ht="12.75" customHeight="1">
      <c r="A31" s="575"/>
      <c r="B31" s="575"/>
      <c r="C31" s="575"/>
      <c r="E31" s="1916"/>
      <c r="F31" s="1917"/>
      <c r="G31" s="1917"/>
      <c r="H31" s="1917"/>
      <c r="I31" s="1917"/>
      <c r="J31" s="1917"/>
      <c r="K31" s="1917"/>
      <c r="L31" s="1917"/>
      <c r="M31" s="1917"/>
      <c r="N31" s="1917"/>
      <c r="O31" s="1917"/>
      <c r="P31" s="1917"/>
      <c r="Q31" s="1917"/>
      <c r="R31" s="1917"/>
      <c r="S31" s="1917"/>
      <c r="T31" s="1917"/>
      <c r="U31" s="1917"/>
      <c r="V31" s="1917"/>
      <c r="W31" s="1917"/>
      <c r="X31" s="1917"/>
      <c r="Y31" s="1917"/>
      <c r="Z31" s="1917"/>
      <c r="AA31" s="1917"/>
      <c r="AB31" s="1917"/>
      <c r="AC31" s="1917"/>
      <c r="AD31" s="1917"/>
      <c r="AE31" s="1917"/>
      <c r="AF31" s="1917"/>
      <c r="AG31" s="1917"/>
      <c r="AH31" s="1917"/>
      <c r="AI31" s="1917"/>
      <c r="AJ31" s="191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0" t="s">
        <v>601</v>
      </c>
      <c r="C33" s="1880"/>
      <c r="D33" s="582"/>
      <c r="E33" s="1881" t="s">
        <v>2402</v>
      </c>
      <c r="F33" s="1882"/>
      <c r="G33" s="1882"/>
      <c r="H33" s="1882"/>
      <c r="I33" s="1882"/>
      <c r="J33" s="1882"/>
      <c r="K33" s="1882"/>
      <c r="L33" s="1882"/>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3"/>
      <c r="AK33" s="575"/>
      <c r="AL33" s="575"/>
      <c r="AM33" s="575"/>
      <c r="AN33" s="570"/>
    </row>
    <row r="34" spans="1:41" s="571" customFormat="1" ht="12.75" customHeight="1">
      <c r="A34" s="575"/>
      <c r="B34" s="575"/>
      <c r="C34" s="575"/>
      <c r="E34" s="1887"/>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9"/>
      <c r="AK34" s="575"/>
      <c r="AL34" s="575"/>
      <c r="AM34" s="575"/>
      <c r="AN34" s="570"/>
    </row>
    <row r="35" spans="1:41" s="571" customFormat="1" ht="12.75" customHeight="1">
      <c r="A35" s="575"/>
      <c r="B35" s="575"/>
      <c r="C35" s="575"/>
      <c r="E35" s="1884"/>
      <c r="F35" s="1885"/>
      <c r="G35" s="1885"/>
      <c r="H35" s="1885"/>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0" t="s">
        <v>601</v>
      </c>
      <c r="C39" s="1880"/>
      <c r="D39" s="1195"/>
      <c r="E39" s="1881" t="s">
        <v>2403</v>
      </c>
      <c r="F39" s="1882"/>
      <c r="G39" s="1882"/>
      <c r="H39" s="1882"/>
      <c r="I39" s="1882"/>
      <c r="J39" s="1882"/>
      <c r="K39" s="1882"/>
      <c r="L39" s="1882"/>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3"/>
      <c r="AK39" s="1195"/>
      <c r="AL39" s="575"/>
      <c r="AM39" s="575"/>
      <c r="AN39" s="570"/>
    </row>
    <row r="40" spans="1:41" s="571" customFormat="1" ht="12.75" customHeight="1">
      <c r="A40" s="575"/>
      <c r="B40" s="575"/>
      <c r="C40" s="575"/>
      <c r="E40" s="1887"/>
      <c r="F40" s="1888"/>
      <c r="G40" s="1888"/>
      <c r="H40" s="1888"/>
      <c r="I40" s="1888"/>
      <c r="J40" s="1888"/>
      <c r="K40" s="1888"/>
      <c r="L40" s="1888"/>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9"/>
      <c r="AK40" s="575"/>
      <c r="AL40" s="575"/>
      <c r="AM40" s="575"/>
      <c r="AN40" s="570"/>
    </row>
    <row r="41" spans="1:41" s="571" customFormat="1" ht="12.75" customHeight="1">
      <c r="A41" s="575"/>
      <c r="D41" s="582"/>
      <c r="E41" s="1884"/>
      <c r="F41" s="1885"/>
      <c r="G41" s="1885"/>
      <c r="H41" s="1885"/>
      <c r="I41" s="1885"/>
      <c r="J41" s="1885"/>
      <c r="K41" s="1885"/>
      <c r="L41" s="1885"/>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0" t="s">
        <v>555</v>
      </c>
      <c r="C46" s="1880"/>
      <c r="D46" s="575"/>
      <c r="E46" s="1881" t="s">
        <v>2408</v>
      </c>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3"/>
      <c r="AK46" s="575"/>
      <c r="AL46" s="575"/>
      <c r="AM46" s="575"/>
      <c r="AN46" s="570"/>
      <c r="AO46" s="594"/>
    </row>
    <row r="47" spans="1:41" s="571" customFormat="1" ht="12.75" customHeight="1">
      <c r="A47" s="575"/>
      <c r="D47" s="582"/>
      <c r="E47" s="1887"/>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9"/>
      <c r="AK47" s="575"/>
      <c r="AL47" s="575"/>
      <c r="AM47" s="575"/>
      <c r="AN47" s="570"/>
      <c r="AO47" s="594"/>
    </row>
    <row r="48" spans="1:41" s="571" customFormat="1" ht="12.75" customHeight="1">
      <c r="A48" s="575"/>
      <c r="D48" s="575"/>
      <c r="E48" s="1884"/>
      <c r="F48" s="1885"/>
      <c r="G48" s="1885"/>
      <c r="H48" s="1885"/>
      <c r="I48" s="1885"/>
      <c r="J48" s="1885"/>
      <c r="K48" s="1885"/>
      <c r="L48" s="1885"/>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0" t="s">
        <v>555</v>
      </c>
      <c r="C50" s="1880"/>
      <c r="D50" s="575"/>
      <c r="E50" s="1901" t="s">
        <v>2409</v>
      </c>
      <c r="F50" s="1902"/>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c r="AC50" s="1902"/>
      <c r="AD50" s="1902"/>
      <c r="AE50" s="1902"/>
      <c r="AF50" s="1902"/>
      <c r="AG50" s="1902"/>
      <c r="AH50" s="1902"/>
      <c r="AI50" s="1902"/>
      <c r="AJ50" s="190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0" t="s">
        <v>555</v>
      </c>
      <c r="C52" s="1880"/>
      <c r="D52" s="575"/>
      <c r="E52" s="1881" t="s">
        <v>2410</v>
      </c>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3"/>
      <c r="AK52" s="575"/>
      <c r="AL52" s="575"/>
      <c r="AM52" s="575"/>
      <c r="AN52" s="570"/>
    </row>
    <row r="53" spans="1:50" s="571" customFormat="1" ht="12.75" customHeight="1">
      <c r="A53" s="575"/>
      <c r="B53" s="582"/>
      <c r="C53" s="582"/>
      <c r="D53" s="582"/>
      <c r="E53" s="1884"/>
      <c r="F53" s="1885"/>
      <c r="G53" s="1885"/>
      <c r="H53" s="1885"/>
      <c r="I53" s="1885"/>
      <c r="J53" s="1885"/>
      <c r="K53" s="1885"/>
      <c r="L53" s="1885"/>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10">
        <f>AO36</f>
        <v>20</v>
      </c>
      <c r="AL56" s="1911"/>
      <c r="AM56" s="191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0" t="s">
        <v>1486</v>
      </c>
      <c r="AF59" s="1890"/>
      <c r="AG59" s="1890"/>
      <c r="AH59" s="1890"/>
      <c r="AI59" s="1890"/>
      <c r="AJ59" s="1890"/>
      <c r="AK59" s="1890"/>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0" t="s">
        <v>601</v>
      </c>
      <c r="C62" s="1880"/>
      <c r="D62" s="582" t="s">
        <v>1487</v>
      </c>
      <c r="E62" s="1891" t="s">
        <v>2411</v>
      </c>
      <c r="F62" s="1892"/>
      <c r="G62" s="1892"/>
      <c r="H62" s="1892"/>
      <c r="I62" s="1892"/>
      <c r="J62" s="1892"/>
      <c r="K62" s="1892"/>
      <c r="L62" s="1892"/>
      <c r="M62" s="1892"/>
      <c r="N62" s="1892"/>
      <c r="O62" s="1892"/>
      <c r="P62" s="1892"/>
      <c r="Q62" s="1892"/>
      <c r="R62" s="1892"/>
      <c r="S62" s="1892"/>
      <c r="T62" s="1892"/>
      <c r="U62" s="1892"/>
      <c r="V62" s="1892"/>
      <c r="W62" s="1892"/>
      <c r="X62" s="1892"/>
      <c r="Y62" s="1892"/>
      <c r="Z62" s="1892"/>
      <c r="AA62" s="1892"/>
      <c r="AB62" s="1892"/>
      <c r="AC62" s="1892"/>
      <c r="AD62" s="1892"/>
      <c r="AE62" s="1892"/>
      <c r="AF62" s="1892"/>
      <c r="AG62" s="1892"/>
      <c r="AH62" s="1892"/>
      <c r="AI62" s="1892"/>
      <c r="AJ62" s="1893"/>
      <c r="AK62" s="578"/>
      <c r="AL62" s="575"/>
      <c r="AM62" s="575"/>
      <c r="AN62" s="570"/>
      <c r="AO62" s="585">
        <f>IF($B62="yes",10,0)</f>
        <v>0</v>
      </c>
    </row>
    <row r="63" spans="1:50" s="571" customFormat="1" ht="12.75" customHeight="1">
      <c r="A63" s="573"/>
      <c r="B63" s="575"/>
      <c r="C63" s="575"/>
      <c r="D63" s="586"/>
      <c r="E63" s="1894"/>
      <c r="F63" s="1895"/>
      <c r="G63" s="1895"/>
      <c r="H63" s="1895"/>
      <c r="I63" s="1895"/>
      <c r="J63" s="1895"/>
      <c r="K63" s="1895"/>
      <c r="L63" s="1895"/>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6"/>
      <c r="AK63" s="578"/>
      <c r="AL63" s="575"/>
      <c r="AM63" s="575"/>
      <c r="AN63" s="570"/>
      <c r="AO63" s="585">
        <f>IF($B68="yes",10,0)</f>
        <v>0</v>
      </c>
    </row>
    <row r="64" spans="1:50" s="571" customFormat="1" ht="12.75" customHeight="1">
      <c r="A64" s="573"/>
      <c r="B64" s="575"/>
      <c r="C64" s="575"/>
      <c r="D64" s="586"/>
      <c r="E64" s="1894"/>
      <c r="F64" s="1895"/>
      <c r="G64" s="1895"/>
      <c r="H64" s="1895"/>
      <c r="I64" s="1895"/>
      <c r="J64" s="1895"/>
      <c r="K64" s="1895"/>
      <c r="L64" s="1895"/>
      <c r="M64" s="1895"/>
      <c r="N64" s="1895"/>
      <c r="O64" s="1895"/>
      <c r="P64" s="1895"/>
      <c r="Q64" s="1895"/>
      <c r="R64" s="1895"/>
      <c r="S64" s="1895"/>
      <c r="T64" s="1895"/>
      <c r="U64" s="1895"/>
      <c r="V64" s="1895"/>
      <c r="W64" s="1895"/>
      <c r="X64" s="1895"/>
      <c r="Y64" s="1895"/>
      <c r="Z64" s="1895"/>
      <c r="AA64" s="1895"/>
      <c r="AB64" s="1895"/>
      <c r="AC64" s="1895"/>
      <c r="AD64" s="1895"/>
      <c r="AE64" s="1895"/>
      <c r="AF64" s="1895"/>
      <c r="AG64" s="1895"/>
      <c r="AH64" s="1895"/>
      <c r="AI64" s="1895"/>
      <c r="AJ64" s="1896"/>
      <c r="AK64" s="578"/>
      <c r="AL64" s="575"/>
      <c r="AM64" s="575"/>
      <c r="AN64" s="570"/>
      <c r="AO64" s="585">
        <f>IF($B75="yes",10,0)</f>
        <v>0</v>
      </c>
    </row>
    <row r="65" spans="1:42" s="571" customFormat="1" ht="12.75" customHeight="1">
      <c r="A65" s="573"/>
      <c r="B65" s="575"/>
      <c r="C65" s="575"/>
      <c r="D65" s="586"/>
      <c r="E65" s="1894"/>
      <c r="F65" s="1895"/>
      <c r="G65" s="1895"/>
      <c r="H65" s="1895"/>
      <c r="I65" s="1895"/>
      <c r="J65" s="1895"/>
      <c r="K65" s="1895"/>
      <c r="L65" s="1895"/>
      <c r="M65" s="1895"/>
      <c r="N65" s="1895"/>
      <c r="O65" s="1895"/>
      <c r="P65" s="1895"/>
      <c r="Q65" s="1895"/>
      <c r="R65" s="1895"/>
      <c r="S65" s="1895"/>
      <c r="T65" s="1895"/>
      <c r="U65" s="1895"/>
      <c r="V65" s="1895"/>
      <c r="W65" s="1895"/>
      <c r="X65" s="1895"/>
      <c r="Y65" s="1895"/>
      <c r="Z65" s="1895"/>
      <c r="AA65" s="1895"/>
      <c r="AB65" s="1895"/>
      <c r="AC65" s="1895"/>
      <c r="AD65" s="1895"/>
      <c r="AE65" s="1895"/>
      <c r="AF65" s="1895"/>
      <c r="AG65" s="1895"/>
      <c r="AH65" s="1895"/>
      <c r="AI65" s="1895"/>
      <c r="AJ65" s="1896"/>
      <c r="AK65" s="578"/>
      <c r="AL65" s="575"/>
      <c r="AM65" s="575"/>
      <c r="AN65" s="570"/>
      <c r="AO65" s="571">
        <f>IF(SUM(AO62:AO64)&gt;10,10,(SUM(AO62:AO64)))</f>
        <v>0</v>
      </c>
      <c r="AP65" s="609" t="s">
        <v>1488</v>
      </c>
    </row>
    <row r="66" spans="1:42" s="571" customFormat="1" ht="12.75" customHeight="1">
      <c r="A66" s="573"/>
      <c r="B66" s="575"/>
      <c r="C66" s="575"/>
      <c r="D66" s="586"/>
      <c r="E66" s="1897"/>
      <c r="F66" s="1898"/>
      <c r="G66" s="1898"/>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0" t="s">
        <v>601</v>
      </c>
      <c r="C68" s="1880"/>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0" t="s">
        <v>601</v>
      </c>
      <c r="F69" s="1880"/>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8" t="s">
        <v>601</v>
      </c>
      <c r="F70" s="1879"/>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8" t="s">
        <v>601</v>
      </c>
      <c r="F71" s="1879"/>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0" t="s">
        <v>601</v>
      </c>
      <c r="F73" s="1880"/>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0" t="s">
        <v>601</v>
      </c>
      <c r="C75" s="1880"/>
      <c r="D75" s="582" t="s">
        <v>1492</v>
      </c>
      <c r="E75" s="1881" t="s">
        <v>2000</v>
      </c>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3"/>
      <c r="AK75" s="578"/>
      <c r="AL75" s="575"/>
      <c r="AM75" s="575"/>
      <c r="AN75" s="570"/>
    </row>
    <row r="76" spans="1:42" s="571" customFormat="1" ht="12.75" customHeight="1">
      <c r="A76" s="573"/>
      <c r="B76" s="575"/>
      <c r="C76" s="575"/>
      <c r="D76" s="585"/>
      <c r="E76" s="1884"/>
      <c r="F76" s="1885"/>
      <c r="G76" s="1885"/>
      <c r="H76" s="1885"/>
      <c r="I76" s="1885"/>
      <c r="J76" s="1885"/>
      <c r="K76" s="1885"/>
      <c r="L76" s="1885"/>
      <c r="M76" s="1885"/>
      <c r="N76" s="1885"/>
      <c r="O76" s="1885"/>
      <c r="P76" s="1885"/>
      <c r="Q76" s="1885"/>
      <c r="R76" s="1885"/>
      <c r="S76" s="1885"/>
      <c r="T76" s="1885"/>
      <c r="U76" s="1885"/>
      <c r="V76" s="1885"/>
      <c r="W76" s="1885"/>
      <c r="X76" s="1885"/>
      <c r="Y76" s="1885"/>
      <c r="Z76" s="1885"/>
      <c r="AA76" s="1885"/>
      <c r="AB76" s="1885"/>
      <c r="AC76" s="1885"/>
      <c r="AD76" s="1885"/>
      <c r="AE76" s="1885"/>
      <c r="AF76" s="1885"/>
      <c r="AG76" s="1885"/>
      <c r="AH76" s="1885"/>
      <c r="AI76" s="1885"/>
      <c r="AJ76" s="188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10">
        <f>IF(AK56&gt;0,0,AO65)</f>
        <v>0</v>
      </c>
      <c r="AL78" s="1911"/>
      <c r="AM78" s="191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0" t="s">
        <v>1477</v>
      </c>
      <c r="AF81" s="1890"/>
      <c r="AG81" s="1890"/>
      <c r="AH81" s="1890"/>
      <c r="AI81" s="1890"/>
      <c r="AJ81" s="1890"/>
      <c r="AK81" s="1890"/>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0" t="s">
        <v>601</v>
      </c>
      <c r="C84" s="1880"/>
      <c r="D84" s="582" t="s">
        <v>1487</v>
      </c>
      <c r="E84" s="1891" t="s">
        <v>1497</v>
      </c>
      <c r="F84" s="1892"/>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3"/>
      <c r="AK84" s="578"/>
      <c r="AL84" s="575"/>
      <c r="AM84" s="575"/>
      <c r="AN84" s="570"/>
    </row>
    <row r="85" spans="1:43" s="571" customFormat="1" ht="12.75" customHeight="1">
      <c r="A85" s="573"/>
      <c r="B85" s="574"/>
      <c r="C85" s="574"/>
      <c r="D85" s="574"/>
      <c r="E85" s="1894"/>
      <c r="F85" s="1895"/>
      <c r="G85" s="1895"/>
      <c r="H85" s="1895"/>
      <c r="I85" s="1895"/>
      <c r="J85" s="1895"/>
      <c r="K85" s="1895"/>
      <c r="L85" s="1895"/>
      <c r="M85" s="1895"/>
      <c r="N85" s="1895"/>
      <c r="O85" s="1895"/>
      <c r="P85" s="1895"/>
      <c r="Q85" s="1895"/>
      <c r="R85" s="1895"/>
      <c r="S85" s="1895"/>
      <c r="T85" s="1895"/>
      <c r="U85" s="1895"/>
      <c r="V85" s="1895"/>
      <c r="W85" s="1895"/>
      <c r="X85" s="1895"/>
      <c r="Y85" s="1895"/>
      <c r="Z85" s="1895"/>
      <c r="AA85" s="1895"/>
      <c r="AB85" s="1895"/>
      <c r="AC85" s="1895"/>
      <c r="AD85" s="1895"/>
      <c r="AE85" s="1895"/>
      <c r="AF85" s="1895"/>
      <c r="AG85" s="1895"/>
      <c r="AH85" s="1895"/>
      <c r="AI85" s="1895"/>
      <c r="AJ85" s="189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4">
        <f>Application!AC739</f>
        <v>0.52459016393442626</v>
      </c>
      <c r="F87" s="1875"/>
      <c r="G87" s="1875"/>
      <c r="H87" s="1875"/>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6">
        <f>0.6-ROUNDUP(E87,2)</f>
        <v>6.9999999999999951E-2</v>
      </c>
      <c r="F88" s="1877"/>
      <c r="G88" s="1877"/>
      <c r="H88" s="1877"/>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4">
        <f>IF(E88*200&gt;20,20,E88*200)</f>
        <v>13.999999999999989</v>
      </c>
      <c r="F89" s="1905"/>
      <c r="G89" s="1905"/>
      <c r="H89" s="1905"/>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0" t="s">
        <v>555</v>
      </c>
      <c r="C92" s="1880"/>
      <c r="D92" s="582" t="s">
        <v>1489</v>
      </c>
      <c r="E92" s="1891" t="s">
        <v>1985</v>
      </c>
      <c r="F92" s="1892"/>
      <c r="G92" s="1892"/>
      <c r="H92" s="1892"/>
      <c r="I92" s="1892"/>
      <c r="J92" s="1892"/>
      <c r="K92" s="1892"/>
      <c r="L92" s="1892"/>
      <c r="M92" s="1892"/>
      <c r="N92" s="1892"/>
      <c r="O92" s="1892"/>
      <c r="P92" s="1892"/>
      <c r="Q92" s="1892"/>
      <c r="R92" s="1892"/>
      <c r="S92" s="1892"/>
      <c r="T92" s="1892"/>
      <c r="U92" s="1892"/>
      <c r="V92" s="1892"/>
      <c r="W92" s="1892"/>
      <c r="X92" s="1892"/>
      <c r="Y92" s="1892"/>
      <c r="Z92" s="1892"/>
      <c r="AA92" s="1892"/>
      <c r="AB92" s="1892"/>
      <c r="AC92" s="1892"/>
      <c r="AD92" s="1892"/>
      <c r="AE92" s="1892"/>
      <c r="AF92" s="1892"/>
      <c r="AG92" s="1892"/>
      <c r="AH92" s="1892"/>
      <c r="AI92" s="1892"/>
      <c r="AJ92" s="1893"/>
      <c r="AK92" s="578"/>
      <c r="AL92" s="575"/>
      <c r="AM92" s="575"/>
      <c r="AN92" s="570"/>
    </row>
    <row r="93" spans="1:43" s="571" customFormat="1" ht="12.75" customHeight="1">
      <c r="A93" s="573"/>
      <c r="B93" s="574"/>
      <c r="C93" s="574"/>
      <c r="D93" s="574"/>
      <c r="E93" s="1894"/>
      <c r="F93" s="1895"/>
      <c r="G93" s="1895"/>
      <c r="H93" s="1895"/>
      <c r="I93" s="1895"/>
      <c r="J93" s="1895"/>
      <c r="K93" s="1895"/>
      <c r="L93" s="1895"/>
      <c r="M93" s="1895"/>
      <c r="N93" s="1895"/>
      <c r="O93" s="1895"/>
      <c r="P93" s="1895"/>
      <c r="Q93" s="1895"/>
      <c r="R93" s="1895"/>
      <c r="S93" s="1895"/>
      <c r="T93" s="1895"/>
      <c r="U93" s="1895"/>
      <c r="V93" s="1895"/>
      <c r="W93" s="1895"/>
      <c r="X93" s="1895"/>
      <c r="Y93" s="1895"/>
      <c r="Z93" s="1895"/>
      <c r="AA93" s="1895"/>
      <c r="AB93" s="1895"/>
      <c r="AC93" s="1895"/>
      <c r="AD93" s="1895"/>
      <c r="AE93" s="1895"/>
      <c r="AF93" s="1895"/>
      <c r="AG93" s="1895"/>
      <c r="AH93" s="1895"/>
      <c r="AI93" s="1895"/>
      <c r="AJ93" s="1896"/>
      <c r="AK93" s="578"/>
      <c r="AL93" s="575"/>
      <c r="AM93" s="575"/>
      <c r="AN93" s="570"/>
    </row>
    <row r="94" spans="1:43" s="571" customFormat="1" ht="12.75" customHeight="1">
      <c r="A94" s="573"/>
      <c r="B94" s="574"/>
      <c r="C94" s="574"/>
      <c r="D94" s="574"/>
      <c r="E94" s="1894"/>
      <c r="F94" s="1895"/>
      <c r="G94" s="1895"/>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6"/>
      <c r="AK94" s="578"/>
      <c r="AL94" s="575"/>
      <c r="AM94" s="575"/>
      <c r="AN94" s="570"/>
    </row>
    <row r="95" spans="1:43" s="571" customFormat="1" ht="12.75" customHeight="1">
      <c r="A95" s="573"/>
      <c r="B95" s="574"/>
      <c r="C95" s="574"/>
      <c r="D95" s="574"/>
      <c r="E95" s="1894"/>
      <c r="F95" s="1895"/>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4">
        <f>Application!AC739</f>
        <v>0.52459016393442626</v>
      </c>
      <c r="F97" s="1875"/>
      <c r="G97" s="1875"/>
      <c r="H97" s="1875"/>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4">
        <f ca="1">SUMIF(Application!AC714:AG738,0.2,Application!G714:J738)/Application!G739+SUMIF(Application!AC714:AG738,0.25,Application!G714:J738)/Application!G739+SUMIF(Application!AC714:AG738,0.3,Application!G714:J738)/Application!G739</f>
        <v>0.21311475409836064</v>
      </c>
      <c r="F98" s="1875"/>
      <c r="G98" s="1875"/>
      <c r="H98" s="1875"/>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4">
        <f ca="1">SUMIF(Application!AC714:AG738,0.35,Application!G714:J738)/Application!G739+SUMIF(Application!AC714:AG738,0.4,Application!G714:J738)/Application!G739+SUMIF(Application!AC714:AG738,0.45,Application!G714:J738)/Application!G739+SUMIF(Application!AC714:AG738,0.5,Application!G714:J738)/Application!G739</f>
        <v>0.11475409836065574</v>
      </c>
      <c r="F99" s="1875"/>
      <c r="G99" s="1875"/>
      <c r="H99" s="1875"/>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9">
        <f ca="1">IF(AND(E97&lt;=0.6,E98&gt;=0.1,OR(E99&gt;=0.1,E98&gt;=0.2)),20,0)</f>
        <v>20</v>
      </c>
      <c r="F100" s="1930"/>
      <c r="G100" s="1930"/>
      <c r="H100" s="1930"/>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10">
        <f ca="1">MAX(AP89,AP100)</f>
        <v>20</v>
      </c>
      <c r="AL103" s="1911"/>
      <c r="AM103" s="191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0" t="s">
        <v>1486</v>
      </c>
      <c r="AF106" s="1890"/>
      <c r="AG106" s="1890"/>
      <c r="AH106" s="1890"/>
      <c r="AI106" s="1890"/>
      <c r="AJ106" s="1890"/>
      <c r="AK106" s="1890"/>
      <c r="AL106" s="575"/>
      <c r="AM106" s="575"/>
      <c r="AN106" s="570"/>
      <c r="AO106" s="571" t="str">
        <f>Application!B714</f>
        <v>1 Bedroom</v>
      </c>
      <c r="AQ106" s="571">
        <f>Application!O714</f>
        <v>1614</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1336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781</v>
      </c>
    </row>
    <row r="109" spans="1:49" s="571" customFormat="1" ht="12.75" customHeight="1">
      <c r="A109" s="575"/>
      <c r="B109" s="1880" t="s">
        <v>555</v>
      </c>
      <c r="C109" s="1880"/>
      <c r="D109" s="582" t="s">
        <v>1487</v>
      </c>
      <c r="E109" s="1891" t="s">
        <v>2120</v>
      </c>
      <c r="F109" s="1892"/>
      <c r="G109" s="1892"/>
      <c r="H109" s="1892"/>
      <c r="I109" s="1892"/>
      <c r="J109" s="1892"/>
      <c r="K109" s="1892"/>
      <c r="L109" s="1892"/>
      <c r="M109" s="1892"/>
      <c r="N109" s="1892"/>
      <c r="O109" s="1892"/>
      <c r="P109" s="1892"/>
      <c r="Q109" s="1892"/>
      <c r="R109" s="1892"/>
      <c r="S109" s="1892"/>
      <c r="T109" s="1892"/>
      <c r="U109" s="1892"/>
      <c r="V109" s="1892"/>
      <c r="W109" s="1892"/>
      <c r="X109" s="1892"/>
      <c r="Y109" s="1892"/>
      <c r="Z109" s="1892"/>
      <c r="AA109" s="1892"/>
      <c r="AB109" s="1892"/>
      <c r="AC109" s="1892"/>
      <c r="AD109" s="1892"/>
      <c r="AE109" s="1892"/>
      <c r="AF109" s="1892"/>
      <c r="AG109" s="1892"/>
      <c r="AH109" s="1892"/>
      <c r="AI109" s="1892"/>
      <c r="AJ109" s="1893"/>
      <c r="AK109" s="575"/>
      <c r="AL109" s="575"/>
      <c r="AM109" s="575"/>
      <c r="AN109" s="570"/>
      <c r="AO109" s="571">
        <f>Application!B717</f>
        <v>0</v>
      </c>
      <c r="AQ109" s="571">
        <f>Application!O717</f>
        <v>0</v>
      </c>
      <c r="AU109" s="571" t="s">
        <v>2102</v>
      </c>
      <c r="AV109" s="630" t="s">
        <v>2103</v>
      </c>
      <c r="AW109" s="571" t="s">
        <v>2104</v>
      </c>
    </row>
    <row r="110" spans="1:49" s="571" customFormat="1" ht="12.75" customHeight="1">
      <c r="A110" s="575"/>
      <c r="B110" s="574"/>
      <c r="C110" s="574"/>
      <c r="D110" s="574"/>
      <c r="E110" s="1894"/>
      <c r="F110" s="1895"/>
      <c r="G110" s="1895"/>
      <c r="H110" s="1895"/>
      <c r="I110" s="1895"/>
      <c r="J110" s="1895"/>
      <c r="K110" s="1895"/>
      <c r="L110" s="1895"/>
      <c r="M110" s="1895"/>
      <c r="N110" s="1895"/>
      <c r="O110" s="1895"/>
      <c r="P110" s="1895"/>
      <c r="Q110" s="1895"/>
      <c r="R110" s="1895"/>
      <c r="S110" s="1895"/>
      <c r="T110" s="1895"/>
      <c r="U110" s="1895"/>
      <c r="V110" s="1895"/>
      <c r="W110" s="1895"/>
      <c r="X110" s="1895"/>
      <c r="Y110" s="1895"/>
      <c r="Z110" s="1895"/>
      <c r="AA110" s="1895"/>
      <c r="AB110" s="1895"/>
      <c r="AC110" s="1895"/>
      <c r="AD110" s="1895"/>
      <c r="AE110" s="1895"/>
      <c r="AF110" s="1895"/>
      <c r="AG110" s="1895"/>
      <c r="AH110" s="1895"/>
      <c r="AI110" s="1895"/>
      <c r="AJ110" s="1896"/>
      <c r="AK110" s="575"/>
      <c r="AL110" s="575"/>
      <c r="AM110" s="575"/>
      <c r="AN110" s="570"/>
      <c r="AO110" s="571" t="str">
        <f>Application!B718</f>
        <v>2 Bedrooms</v>
      </c>
      <c r="AQ110" s="571">
        <f>Application!O718</f>
        <v>1946.32</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4"/>
      <c r="F111" s="1895"/>
      <c r="G111" s="1895"/>
      <c r="H111" s="1895"/>
      <c r="I111" s="1895"/>
      <c r="J111" s="1895"/>
      <c r="K111" s="1895"/>
      <c r="L111" s="1895"/>
      <c r="M111" s="1895"/>
      <c r="N111" s="1895"/>
      <c r="O111" s="1895"/>
      <c r="P111" s="1895"/>
      <c r="Q111" s="1895"/>
      <c r="R111" s="1895"/>
      <c r="S111" s="1895"/>
      <c r="T111" s="1895"/>
      <c r="U111" s="1895"/>
      <c r="V111" s="1895"/>
      <c r="W111" s="1895"/>
      <c r="X111" s="1895"/>
      <c r="Y111" s="1895"/>
      <c r="Z111" s="1895"/>
      <c r="AA111" s="1895"/>
      <c r="AB111" s="1895"/>
      <c r="AC111" s="1895"/>
      <c r="AD111" s="1895"/>
      <c r="AE111" s="1895"/>
      <c r="AF111" s="1895"/>
      <c r="AG111" s="1895"/>
      <c r="AH111" s="1895"/>
      <c r="AI111" s="1895"/>
      <c r="AJ111" s="1896"/>
      <c r="AK111" s="575"/>
      <c r="AL111" s="575"/>
      <c r="AM111" s="575"/>
      <c r="AN111" s="570"/>
      <c r="AO111" s="571" t="str">
        <f>Application!B719</f>
        <v>2 Bedrooms</v>
      </c>
      <c r="AQ111" s="571">
        <f>Application!O719</f>
        <v>1613.32</v>
      </c>
      <c r="AU111" s="892" t="str">
        <f>J118</f>
        <v>1-bedroom</v>
      </c>
      <c r="AV111" s="571">
        <f t="array" ref="AV111">SUM(IF(Application!B714:F738="1 Bedroom",Application!G714:J738))</f>
        <v>18</v>
      </c>
      <c r="AW111" s="1048">
        <f>AV111/AV116</f>
        <v>0.29508196721311475</v>
      </c>
    </row>
    <row r="112" spans="1:49" s="571" customFormat="1" ht="12.75" customHeight="1">
      <c r="A112" s="575"/>
      <c r="B112" s="574"/>
      <c r="C112" s="574"/>
      <c r="D112" s="574"/>
      <c r="E112" s="1894"/>
      <c r="F112" s="1895"/>
      <c r="G112" s="1895"/>
      <c r="H112" s="1895"/>
      <c r="I112" s="1895"/>
      <c r="J112" s="1895"/>
      <c r="K112" s="1895"/>
      <c r="L112" s="1895"/>
      <c r="M112" s="1895"/>
      <c r="N112" s="1895"/>
      <c r="O112" s="1895"/>
      <c r="P112" s="1895"/>
      <c r="Q112" s="1895"/>
      <c r="R112" s="1895"/>
      <c r="S112" s="1895"/>
      <c r="T112" s="1895"/>
      <c r="U112" s="1895"/>
      <c r="V112" s="1895"/>
      <c r="W112" s="1895"/>
      <c r="X112" s="1895"/>
      <c r="Y112" s="1895"/>
      <c r="Z112" s="1895"/>
      <c r="AA112" s="1895"/>
      <c r="AB112" s="1895"/>
      <c r="AC112" s="1895"/>
      <c r="AD112" s="1895"/>
      <c r="AE112" s="1895"/>
      <c r="AF112" s="1895"/>
      <c r="AG112" s="1895"/>
      <c r="AH112" s="1895"/>
      <c r="AI112" s="1895"/>
      <c r="AJ112" s="1896"/>
      <c r="AK112" s="575"/>
      <c r="AL112" s="575"/>
      <c r="AM112" s="575"/>
      <c r="AN112" s="570"/>
      <c r="AO112" s="571" t="str">
        <f>Application!B720</f>
        <v>2 Bedrooms</v>
      </c>
      <c r="AQ112" s="571">
        <f>Application!O720</f>
        <v>947.32</v>
      </c>
      <c r="AU112" s="892" t="str">
        <f>O118</f>
        <v>2-bedroom</v>
      </c>
      <c r="AV112" s="571">
        <f t="array" ref="AV112">SUM(IF(Application!B714:F738="2 Bedrooms",Application!G714:J738))</f>
        <v>32</v>
      </c>
      <c r="AW112" s="1048">
        <f>AV112/AV116</f>
        <v>0.52459016393442626</v>
      </c>
    </row>
    <row r="113" spans="1:52" s="571" customFormat="1" ht="12.75" customHeight="1">
      <c r="A113" s="575"/>
      <c r="B113" s="574"/>
      <c r="C113" s="574"/>
      <c r="D113" s="574"/>
      <c r="E113" s="1894"/>
      <c r="F113" s="1895"/>
      <c r="G113" s="1895"/>
      <c r="H113" s="1895"/>
      <c r="I113" s="1895"/>
      <c r="J113" s="1895"/>
      <c r="K113" s="1895"/>
      <c r="L113" s="1895"/>
      <c r="M113" s="1895"/>
      <c r="N113" s="1895"/>
      <c r="O113" s="1895"/>
      <c r="P113" s="1895"/>
      <c r="Q113" s="1895"/>
      <c r="R113" s="1895"/>
      <c r="S113" s="1895"/>
      <c r="T113" s="1895"/>
      <c r="U113" s="1895"/>
      <c r="V113" s="1895"/>
      <c r="W113" s="1895"/>
      <c r="X113" s="1895"/>
      <c r="Y113" s="1895"/>
      <c r="Z113" s="1895"/>
      <c r="AA113" s="1895"/>
      <c r="AB113" s="1895"/>
      <c r="AC113" s="1895"/>
      <c r="AD113" s="1895"/>
      <c r="AE113" s="1895"/>
      <c r="AF113" s="1895"/>
      <c r="AG113" s="1895"/>
      <c r="AH113" s="1895"/>
      <c r="AI113" s="1895"/>
      <c r="AJ113" s="1896"/>
      <c r="AK113" s="575"/>
      <c r="AL113" s="575"/>
      <c r="AM113" s="575"/>
      <c r="AN113" s="570"/>
      <c r="AO113" s="571">
        <f>Application!B721</f>
        <v>0</v>
      </c>
      <c r="AQ113" s="571">
        <f>Application!O721</f>
        <v>0</v>
      </c>
      <c r="AU113" s="892" t="str">
        <f>T118</f>
        <v>3-bedroom</v>
      </c>
      <c r="AV113" s="571">
        <f t="array" ref="AV113">SUM(IF(Application!B714:F738="3 Bedrooms",Application!G714:J738))</f>
        <v>11</v>
      </c>
      <c r="AW113" s="1048">
        <f>AV113/AV116</f>
        <v>0.18032786885245902</v>
      </c>
    </row>
    <row r="114" spans="1:52" s="571" customFormat="1" ht="12.75" customHeight="1">
      <c r="A114" s="575"/>
      <c r="B114" s="574"/>
      <c r="C114" s="574"/>
      <c r="D114" s="574"/>
      <c r="E114" s="1894"/>
      <c r="F114" s="1895"/>
      <c r="G114" s="1895"/>
      <c r="H114" s="1895"/>
      <c r="I114" s="1895"/>
      <c r="J114" s="1895"/>
      <c r="K114" s="1895"/>
      <c r="L114" s="1895"/>
      <c r="M114" s="1895"/>
      <c r="N114" s="1895"/>
      <c r="O114" s="1895"/>
      <c r="P114" s="1895"/>
      <c r="Q114" s="1895"/>
      <c r="R114" s="1895"/>
      <c r="S114" s="1895"/>
      <c r="T114" s="1895"/>
      <c r="U114" s="1895"/>
      <c r="V114" s="1895"/>
      <c r="W114" s="1895"/>
      <c r="X114" s="1895"/>
      <c r="Y114" s="1895"/>
      <c r="Z114" s="1895"/>
      <c r="AA114" s="1895"/>
      <c r="AB114" s="1895"/>
      <c r="AC114" s="1895"/>
      <c r="AD114" s="1895"/>
      <c r="AE114" s="1895"/>
      <c r="AF114" s="1895"/>
      <c r="AG114" s="1895"/>
      <c r="AH114" s="1895"/>
      <c r="AI114" s="1895"/>
      <c r="AJ114" s="1896"/>
      <c r="AK114" s="575"/>
      <c r="AL114" s="575"/>
      <c r="AM114" s="575"/>
      <c r="AN114" s="570"/>
      <c r="AO114" s="571" t="str">
        <f>Application!B722</f>
        <v>3 Bedrooms</v>
      </c>
      <c r="AQ114" s="571">
        <f>Application!O722</f>
        <v>2219</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4"/>
      <c r="F115" s="1895"/>
      <c r="G115" s="1895"/>
      <c r="H115" s="1895"/>
      <c r="I115" s="1895"/>
      <c r="J115" s="1895"/>
      <c r="K115" s="1895"/>
      <c r="L115" s="1895"/>
      <c r="M115" s="1895"/>
      <c r="N115" s="1895"/>
      <c r="O115" s="1895"/>
      <c r="P115" s="1895"/>
      <c r="Q115" s="1895"/>
      <c r="R115" s="1895"/>
      <c r="S115" s="1895"/>
      <c r="T115" s="1895"/>
      <c r="U115" s="1895"/>
      <c r="V115" s="1895"/>
      <c r="W115" s="1895"/>
      <c r="X115" s="1895"/>
      <c r="Y115" s="1895"/>
      <c r="Z115" s="1895"/>
      <c r="AA115" s="1895"/>
      <c r="AB115" s="1895"/>
      <c r="AC115" s="1895"/>
      <c r="AD115" s="1895"/>
      <c r="AE115" s="1895"/>
      <c r="AF115" s="1895"/>
      <c r="AG115" s="1895"/>
      <c r="AH115" s="1895"/>
      <c r="AI115" s="1895"/>
      <c r="AJ115" s="1896"/>
      <c r="AK115" s="575"/>
      <c r="AL115" s="575"/>
      <c r="AM115" s="575"/>
      <c r="AN115" s="570"/>
      <c r="AO115" s="571" t="str">
        <f>Application!B723</f>
        <v>3 Bedrooms</v>
      </c>
      <c r="AQ115" s="571">
        <f>Application!O723</f>
        <v>1835</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4"/>
      <c r="F116" s="1895"/>
      <c r="G116" s="1895"/>
      <c r="H116" s="1895"/>
      <c r="I116" s="1895"/>
      <c r="J116" s="1895"/>
      <c r="K116" s="1895"/>
      <c r="L116" s="1895"/>
      <c r="M116" s="1895"/>
      <c r="N116" s="1895"/>
      <c r="O116" s="1895"/>
      <c r="P116" s="1895"/>
      <c r="Q116" s="1895"/>
      <c r="R116" s="1895"/>
      <c r="S116" s="1895"/>
      <c r="T116" s="1895"/>
      <c r="U116" s="1895"/>
      <c r="V116" s="1895"/>
      <c r="W116" s="1895"/>
      <c r="X116" s="1895"/>
      <c r="Y116" s="1895"/>
      <c r="Z116" s="1895"/>
      <c r="AA116" s="1895"/>
      <c r="AB116" s="1895"/>
      <c r="AC116" s="1895"/>
      <c r="AD116" s="1895"/>
      <c r="AE116" s="1895"/>
      <c r="AF116" s="1895"/>
      <c r="AG116" s="1895"/>
      <c r="AH116" s="1895"/>
      <c r="AI116" s="1895"/>
      <c r="AJ116" s="1896"/>
      <c r="AK116" s="575"/>
      <c r="AL116" s="575"/>
      <c r="AM116" s="575"/>
      <c r="AN116" s="570"/>
      <c r="AO116" s="571" t="str">
        <f>Application!B724</f>
        <v>3 Bedrooms</v>
      </c>
      <c r="AQ116" s="571">
        <f>Application!O724</f>
        <v>1065</v>
      </c>
      <c r="AV116" s="571">
        <f>SUM(AV110:AV115)</f>
        <v>61</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4" t="s">
        <v>1765</v>
      </c>
      <c r="F118" s="1875"/>
      <c r="G118" s="1875"/>
      <c r="H118" s="1875"/>
      <c r="I118" s="612"/>
      <c r="J118" s="1875" t="s">
        <v>1810</v>
      </c>
      <c r="K118" s="1875"/>
      <c r="L118" s="1875"/>
      <c r="M118" s="1875"/>
      <c r="N118" s="612"/>
      <c r="O118" s="1875" t="s">
        <v>1811</v>
      </c>
      <c r="P118" s="1875"/>
      <c r="Q118" s="1875"/>
      <c r="R118" s="1875"/>
      <c r="S118" s="612"/>
      <c r="T118" s="1875" t="s">
        <v>1506</v>
      </c>
      <c r="U118" s="1875"/>
      <c r="V118" s="1875"/>
      <c r="W118" s="1875"/>
      <c r="X118" s="612"/>
      <c r="Y118" s="1875" t="s">
        <v>1812</v>
      </c>
      <c r="Z118" s="1875"/>
      <c r="AA118" s="1875"/>
      <c r="AB118" s="1875"/>
      <c r="AC118" s="612"/>
      <c r="AD118" s="1875" t="s">
        <v>1813</v>
      </c>
      <c r="AE118" s="1875"/>
      <c r="AF118" s="1875"/>
      <c r="AG118" s="1875"/>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1"/>
      <c r="F121" s="1932"/>
      <c r="G121" s="1932"/>
      <c r="H121" s="1932"/>
      <c r="I121" s="900"/>
      <c r="J121" s="1932">
        <v>2848</v>
      </c>
      <c r="K121" s="1932"/>
      <c r="L121" s="1932"/>
      <c r="M121" s="1932"/>
      <c r="N121" s="900"/>
      <c r="O121" s="1932">
        <v>3430</v>
      </c>
      <c r="P121" s="1932"/>
      <c r="Q121" s="1932"/>
      <c r="R121" s="1932"/>
      <c r="S121" s="900"/>
      <c r="T121" s="1932">
        <v>4734</v>
      </c>
      <c r="U121" s="1932"/>
      <c r="V121" s="1932"/>
      <c r="W121" s="1932"/>
      <c r="X121" s="900"/>
      <c r="Y121" s="1932"/>
      <c r="Z121" s="1932"/>
      <c r="AA121" s="1932"/>
      <c r="AB121" s="1932"/>
      <c r="AC121" s="900"/>
      <c r="AD121" s="1932"/>
      <c r="AE121" s="1932"/>
      <c r="AF121" s="1932"/>
      <c r="AG121" s="1932"/>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4">
        <f>Application!DX649</f>
        <v>0</v>
      </c>
      <c r="F124" s="1925"/>
      <c r="G124" s="1925"/>
      <c r="H124" s="1925"/>
      <c r="I124" s="900"/>
      <c r="J124" s="1925">
        <f>Application!EC649</f>
        <v>1459.7222222222222</v>
      </c>
      <c r="K124" s="1925"/>
      <c r="L124" s="1925"/>
      <c r="M124" s="1925"/>
      <c r="N124" s="900"/>
      <c r="O124" s="1925">
        <f>Application!EH649</f>
        <v>1686.1637499999999</v>
      </c>
      <c r="P124" s="1925"/>
      <c r="Q124" s="1925"/>
      <c r="R124" s="1925"/>
      <c r="S124" s="904"/>
      <c r="T124" s="1925">
        <f>Application!EM649</f>
        <v>1834.4545454545455</v>
      </c>
      <c r="U124" s="1925"/>
      <c r="V124" s="1925"/>
      <c r="W124" s="1925"/>
      <c r="X124" s="904"/>
      <c r="Y124" s="1925">
        <f>Application!ER649</f>
        <v>0</v>
      </c>
      <c r="Z124" s="1925"/>
      <c r="AA124" s="1925"/>
      <c r="AB124" s="1925"/>
      <c r="AC124" s="904"/>
      <c r="AD124" s="1925">
        <f>Application!EW649</f>
        <v>0</v>
      </c>
      <c r="AE124" s="1925"/>
      <c r="AF124" s="1925"/>
      <c r="AG124" s="1925"/>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7" t="e">
        <f>(E121-E124)/E121</f>
        <v>#DIV/0!</v>
      </c>
      <c r="F127" s="1877"/>
      <c r="G127" s="1877"/>
      <c r="H127" s="2118"/>
      <c r="I127" s="612"/>
      <c r="J127" s="2117">
        <f>(J121-J124)/J121</f>
        <v>0.48745708489388268</v>
      </c>
      <c r="K127" s="1877"/>
      <c r="L127" s="1877"/>
      <c r="M127" s="2118"/>
      <c r="N127" s="612"/>
      <c r="O127" s="2117">
        <f>(O121-O124)/O121</f>
        <v>0.5084070699708455</v>
      </c>
      <c r="P127" s="1877"/>
      <c r="Q127" s="1877"/>
      <c r="R127" s="2118"/>
      <c r="S127" s="612"/>
      <c r="T127" s="2117">
        <f>(T121-T124)/T121</f>
        <v>0.61249375888159152</v>
      </c>
      <c r="U127" s="1877"/>
      <c r="V127" s="1877"/>
      <c r="W127" s="2118"/>
      <c r="X127" s="612"/>
      <c r="Y127" s="2117" t="e">
        <f>(Y121-Y124)/Y121</f>
        <v>#DIV/0!</v>
      </c>
      <c r="Z127" s="1877"/>
      <c r="AA127" s="1877"/>
      <c r="AB127" s="2118"/>
      <c r="AC127" s="612"/>
      <c r="AD127" s="2117" t="e">
        <f>(AD121-AD124)/AD121</f>
        <v>#DIV/0!</v>
      </c>
      <c r="AE127" s="1877"/>
      <c r="AF127" s="1877"/>
      <c r="AG127" s="211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6" t="e">
        <f>IF(((E127-0.1)*AW110)&gt;0,((E127-0.1)*AW110),0)</f>
        <v>#DIV/0!</v>
      </c>
      <c r="F130" s="1927"/>
      <c r="G130" s="1927"/>
      <c r="H130" s="1928"/>
      <c r="I130" s="612"/>
      <c r="J130" s="1926">
        <f>IF(((J127-0.1)*AW111)&gt;0,((J127-0.1)*AW111),0)</f>
        <v>0.1143315988211457</v>
      </c>
      <c r="K130" s="1927"/>
      <c r="L130" s="1927"/>
      <c r="M130" s="1928"/>
      <c r="N130" s="612"/>
      <c r="O130" s="1926">
        <f>IF(((O127-0.1)*AW112)&gt;0,((O127-0.1)*AW112),0)</f>
        <v>0.21424633178798455</v>
      </c>
      <c r="P130" s="1927"/>
      <c r="Q130" s="1927"/>
      <c r="R130" s="1928"/>
      <c r="S130" s="612"/>
      <c r="T130" s="1926">
        <f>IF(((T127-0.1)*AW113)&gt;0,((T127-0.1)*AW113),0)</f>
        <v>9.2416907339303397E-2</v>
      </c>
      <c r="U130" s="1927"/>
      <c r="V130" s="1927"/>
      <c r="W130" s="1928"/>
      <c r="X130" s="612"/>
      <c r="Y130" s="1926" t="e">
        <f>IF(((Y127-0.1)*AW114)&gt;0,((Y127-0.1)*AW114),0)</f>
        <v>#DIV/0!</v>
      </c>
      <c r="Z130" s="1927"/>
      <c r="AA130" s="1927"/>
      <c r="AB130" s="1928"/>
      <c r="AC130" s="612"/>
      <c r="AD130" s="1926" t="e">
        <f>IF(((AD127-0.1)*AW115)&gt;0,((AD127-0.1)*AW115),0)</f>
        <v>#DIV/0!</v>
      </c>
      <c r="AE130" s="1927"/>
      <c r="AF130" s="1927"/>
      <c r="AG130" s="192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7">
        <f>ROUNDDOWN(SUMIF(E130:AG130,"&gt;0"),2)</f>
        <v>0.42</v>
      </c>
      <c r="F132" s="1877"/>
      <c r="G132" s="1877"/>
      <c r="H132" s="2118"/>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0">
        <f>IF((E132*100)&gt;10,10,E132*100)</f>
        <v>10</v>
      </c>
      <c r="F133" s="1911"/>
      <c r="G133" s="1911"/>
      <c r="H133" s="1912"/>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10">
        <f>E133</f>
        <v>10</v>
      </c>
      <c r="AL137" s="1911"/>
      <c r="AM137" s="191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90" t="s">
        <v>1486</v>
      </c>
      <c r="AF140" s="1890"/>
      <c r="AG140" s="1890"/>
      <c r="AH140" s="1890"/>
      <c r="AI140" s="1890"/>
      <c r="AJ140" s="1890"/>
      <c r="AK140" s="1890"/>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2" t="s">
        <v>1510</v>
      </c>
      <c r="AG142" s="1922"/>
      <c r="AH142" s="1922"/>
      <c r="AI142" s="1922"/>
      <c r="AJ142" s="1922"/>
      <c r="AK142" s="1922"/>
      <c r="AL142" s="1922"/>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3" t="s">
        <v>2632</v>
      </c>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8" t="s">
        <v>1513</v>
      </c>
      <c r="C147" s="1948"/>
      <c r="D147" s="1948"/>
      <c r="E147" s="1948"/>
      <c r="F147" s="1948"/>
      <c r="G147" s="1948"/>
      <c r="H147" s="1948"/>
      <c r="I147" s="1948"/>
      <c r="J147" s="1948"/>
      <c r="K147" s="1948"/>
      <c r="L147" s="1948"/>
      <c r="M147" s="1948"/>
      <c r="N147" s="1948"/>
      <c r="O147" s="1948"/>
      <c r="P147" s="1948"/>
      <c r="Q147" s="1948"/>
      <c r="R147" s="1948"/>
      <c r="S147" s="1948"/>
      <c r="T147" s="1948"/>
      <c r="U147" s="1948"/>
      <c r="V147" s="1948"/>
      <c r="W147" s="1948"/>
      <c r="X147" s="1948"/>
      <c r="Y147" s="1948"/>
      <c r="Z147" s="1948"/>
      <c r="AA147" s="1948"/>
      <c r="AB147" s="1948"/>
      <c r="AC147" s="1948"/>
      <c r="AD147" s="1948"/>
      <c r="AE147" s="1948"/>
      <c r="AF147" s="1948"/>
      <c r="AG147" s="1948"/>
      <c r="AH147" s="1948"/>
      <c r="AI147" s="1948"/>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1514</v>
      </c>
      <c r="AB149" s="1949" t="s">
        <v>601</v>
      </c>
      <c r="AC149" s="194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8" t="s">
        <v>1515</v>
      </c>
      <c r="C152" s="1948"/>
      <c r="D152" s="1948"/>
      <c r="E152" s="1948"/>
      <c r="F152" s="1948"/>
      <c r="G152" s="1948"/>
      <c r="H152" s="1948"/>
      <c r="I152" s="1948"/>
      <c r="J152" s="1948"/>
      <c r="K152" s="1948"/>
      <c r="L152" s="1948"/>
      <c r="M152" s="1948"/>
      <c r="N152" s="1948"/>
      <c r="O152" s="1948"/>
      <c r="P152" s="1948"/>
      <c r="Q152" s="1948"/>
      <c r="R152" s="1948"/>
      <c r="S152" s="1948"/>
      <c r="T152" s="1948"/>
      <c r="U152" s="1948"/>
      <c r="V152" s="1948"/>
      <c r="W152" s="1948"/>
      <c r="X152" s="1948"/>
      <c r="Y152" s="1948"/>
      <c r="Z152" s="1948"/>
      <c r="AA152" s="1948"/>
      <c r="AB152" s="1948"/>
      <c r="AC152" s="1948"/>
      <c r="AD152" s="1948"/>
      <c r="AE152" s="1948"/>
      <c r="AF152" s="1948"/>
      <c r="AG152" s="1948"/>
      <c r="AH152" s="1948"/>
      <c r="AI152" s="1948"/>
      <c r="AJ152" s="1948"/>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51">
        <f>IF($AB$149="N/A",VLOOKUP($B$147,$AO$145:$AP$148,2,FALSE),VLOOKUP($B$152,$AO$150:$AP$153,2,FALSE))</f>
        <v>7</v>
      </c>
      <c r="AK155" s="1951"/>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2" t="s">
        <v>1524</v>
      </c>
      <c r="AG157" s="1922"/>
      <c r="AH157" s="1922"/>
      <c r="AI157" s="1922"/>
      <c r="AJ157" s="1922"/>
      <c r="AK157" s="1922"/>
      <c r="AL157" s="1922"/>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8" t="s">
        <v>1522</v>
      </c>
      <c r="D159" s="1948"/>
      <c r="E159" s="1948"/>
      <c r="F159" s="1948"/>
      <c r="G159" s="1948"/>
      <c r="H159" s="1948"/>
      <c r="I159" s="1948"/>
      <c r="J159" s="1948"/>
      <c r="K159" s="1948"/>
      <c r="L159" s="1948"/>
      <c r="M159" s="1948"/>
      <c r="N159" s="1948"/>
      <c r="O159" s="1948"/>
      <c r="P159" s="1948"/>
      <c r="Q159" s="1948"/>
      <c r="R159" s="1948"/>
      <c r="S159" s="1948"/>
      <c r="T159" s="1948"/>
      <c r="U159" s="1948"/>
      <c r="V159" s="1948"/>
      <c r="W159" s="1948"/>
      <c r="X159" s="1948"/>
      <c r="Y159" s="1948"/>
      <c r="Z159" s="1948"/>
      <c r="AA159" s="1948"/>
      <c r="AB159" s="1948"/>
      <c r="AC159" s="1948"/>
      <c r="AD159" s="1948"/>
      <c r="AE159" s="1948"/>
      <c r="AF159" s="1948"/>
      <c r="AG159" s="1948"/>
      <c r="AH159" s="1948"/>
      <c r="AI159" s="1948"/>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9" t="s">
        <v>601</v>
      </c>
      <c r="AD161" s="1949"/>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8" t="s">
        <v>1515</v>
      </c>
      <c r="D163" s="1948"/>
      <c r="E163" s="1948"/>
      <c r="F163" s="1948"/>
      <c r="G163" s="1948"/>
      <c r="H163" s="1948"/>
      <c r="I163" s="1948"/>
      <c r="J163" s="1948"/>
      <c r="K163" s="1948"/>
      <c r="L163" s="1948"/>
      <c r="M163" s="1948"/>
      <c r="N163" s="1948"/>
      <c r="O163" s="1948"/>
      <c r="P163" s="1948"/>
      <c r="Q163" s="1948"/>
      <c r="R163" s="1948"/>
      <c r="S163" s="1948"/>
      <c r="T163" s="1948"/>
      <c r="U163" s="1948"/>
      <c r="V163" s="1948"/>
      <c r="W163" s="1948"/>
      <c r="X163" s="1948"/>
      <c r="Y163" s="1948"/>
      <c r="Z163" s="1948"/>
      <c r="AA163" s="1948"/>
      <c r="AB163" s="1948"/>
      <c r="AC163" s="1948"/>
      <c r="AD163" s="1948"/>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23" t="s">
        <v>2633</v>
      </c>
      <c r="D167" s="1923"/>
      <c r="E167" s="1923"/>
      <c r="F167" s="1923"/>
      <c r="G167" s="1923"/>
      <c r="H167" s="1923"/>
      <c r="I167" s="1923"/>
      <c r="J167" s="1923"/>
      <c r="K167" s="1923"/>
      <c r="L167" s="1923"/>
      <c r="M167" s="1923"/>
      <c r="N167" s="1923"/>
      <c r="O167" s="1923"/>
      <c r="P167" s="1923"/>
      <c r="Q167" s="1923"/>
      <c r="R167" s="1923"/>
      <c r="S167" s="1923"/>
      <c r="T167" s="1923"/>
      <c r="U167" s="1923"/>
      <c r="V167" s="1923"/>
      <c r="W167" s="1923"/>
      <c r="X167" s="1923"/>
      <c r="Y167" s="1923"/>
      <c r="Z167" s="1923"/>
      <c r="AA167" s="1923"/>
      <c r="AB167" s="1923"/>
      <c r="AC167" s="1923"/>
      <c r="AD167" s="1923"/>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50">
        <f>IF($AC$161="N/A",VLOOKUP($C$159,$AO$159:$AP$162,2,FALSE),VLOOKUP($C$163,$AO$166:$AP$168,2,FALSE))</f>
        <v>3</v>
      </c>
      <c r="AK169" s="1950"/>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10">
        <f>$AJ$155+$AJ$169</f>
        <v>10</v>
      </c>
      <c r="AL172" s="1911"/>
      <c r="AM172" s="191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0" t="s">
        <v>1486</v>
      </c>
      <c r="AF175" s="1890"/>
      <c r="AG175" s="1890"/>
      <c r="AH175" s="1890"/>
      <c r="AI175" s="1890"/>
      <c r="AJ175" s="1890"/>
      <c r="AK175" s="1890"/>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6" t="s">
        <v>1532</v>
      </c>
      <c r="C177" s="1946"/>
      <c r="D177" s="1946"/>
      <c r="E177" s="1946"/>
      <c r="F177" s="1946"/>
      <c r="G177" s="1946"/>
      <c r="H177" s="1946"/>
      <c r="I177" s="1946"/>
      <c r="J177" s="1946"/>
      <c r="K177" s="1946"/>
      <c r="L177" s="1946"/>
      <c r="M177" s="1946"/>
      <c r="N177" s="1946"/>
      <c r="O177" s="1946"/>
      <c r="P177" s="1946"/>
      <c r="Q177" s="1946"/>
      <c r="R177" s="1946"/>
      <c r="S177" s="1946"/>
      <c r="T177" s="1946"/>
      <c r="U177" s="1946"/>
      <c r="V177" s="1946"/>
      <c r="W177" s="1946"/>
      <c r="X177" s="1946"/>
      <c r="Y177" s="1946"/>
      <c r="Z177" s="1946"/>
      <c r="AA177" s="1946"/>
      <c r="AB177" s="1946"/>
      <c r="AC177" s="1946"/>
      <c r="AD177" s="571"/>
      <c r="AE177" s="571"/>
      <c r="AF177" s="1922" t="s">
        <v>1535</v>
      </c>
      <c r="AG177" s="1922"/>
      <c r="AH177" s="1922"/>
      <c r="AI177" s="1922"/>
      <c r="AJ177" s="1922"/>
      <c r="AK177" s="1922"/>
      <c r="AL177" s="1922"/>
      <c r="AN177" s="632"/>
      <c r="AP177" s="585" t="s">
        <v>1104</v>
      </c>
      <c r="AQ177" s="585">
        <v>10</v>
      </c>
    </row>
    <row r="178" spans="1:45" s="585" customFormat="1" ht="12.75" customHeight="1">
      <c r="A178" s="571"/>
      <c r="B178" s="1947" t="s">
        <v>1986</v>
      </c>
      <c r="C178" s="1947"/>
      <c r="D178" s="1947"/>
      <c r="E178" s="1947"/>
      <c r="F178" s="1947"/>
      <c r="G178" s="1947"/>
      <c r="H178" s="1947"/>
      <c r="I178" s="1947"/>
      <c r="J178" s="1947"/>
      <c r="K178" s="1947"/>
      <c r="L178" s="1947"/>
      <c r="M178" s="1947"/>
      <c r="N178" s="1947"/>
      <c r="O178" s="1947"/>
      <c r="P178" s="1947"/>
      <c r="Q178" s="1947"/>
      <c r="R178" s="1947"/>
      <c r="S178" s="1947"/>
      <c r="T178" s="1923" t="s">
        <v>601</v>
      </c>
      <c r="U178" s="1923"/>
      <c r="V178" s="1923"/>
      <c r="W178" s="1923"/>
      <c r="X178" s="1923"/>
      <c r="Y178" s="1923"/>
      <c r="Z178" s="1923"/>
      <c r="AA178" s="1923"/>
      <c r="AB178" s="1923"/>
      <c r="AC178" s="1923"/>
      <c r="AD178" s="571"/>
      <c r="AE178" s="571"/>
      <c r="AF178" s="571"/>
      <c r="AG178" s="571"/>
      <c r="AH178" s="571"/>
      <c r="AI178" s="571"/>
      <c r="AJ178" s="578"/>
      <c r="AK178" s="630"/>
      <c r="AL178" s="630"/>
      <c r="AM178" s="630"/>
      <c r="AN178" s="632"/>
      <c r="AP178" s="585" t="s">
        <v>1536</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5">
        <f>IF(AK78&gt;0,VLOOKUP($B$177,AP174:AQ180,2,FALSE),0)</f>
        <v>0</v>
      </c>
      <c r="AL180" s="1956"/>
      <c r="AM180" s="1957"/>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0" t="s">
        <v>1544</v>
      </c>
      <c r="AF183" s="1890"/>
      <c r="AG183" s="1890"/>
      <c r="AH183" s="1890"/>
      <c r="AI183" s="1890"/>
      <c r="AJ183" s="1890"/>
      <c r="AK183" s="1890"/>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4"/>
      <c r="C188" s="1934"/>
      <c r="D188" s="1934"/>
      <c r="E188" s="1934"/>
      <c r="F188" s="1934"/>
      <c r="G188" s="1934"/>
      <c r="H188" s="1934"/>
      <c r="I188" s="1934"/>
      <c r="J188" s="1934"/>
      <c r="K188" s="1934"/>
      <c r="L188" s="1934"/>
      <c r="M188" s="1934"/>
      <c r="N188" s="1934"/>
      <c r="O188" s="1934"/>
      <c r="P188" s="1934"/>
      <c r="Q188" s="1934"/>
      <c r="R188" s="1934"/>
      <c r="S188" s="1934"/>
      <c r="T188" s="1934"/>
      <c r="U188" s="1934"/>
      <c r="V188" s="1934"/>
      <c r="W188" s="1934"/>
      <c r="X188" s="1934"/>
      <c r="Y188" s="1934"/>
      <c r="Z188" s="1934"/>
      <c r="AA188" s="1934"/>
      <c r="AB188" s="1934"/>
      <c r="AC188" s="882"/>
      <c r="AD188" s="1935"/>
      <c r="AE188" s="1935"/>
      <c r="AF188" s="1935"/>
      <c r="AG188" s="1935"/>
      <c r="AH188" s="1935"/>
      <c r="AI188" s="1935"/>
      <c r="AJ188" s="1935"/>
      <c r="AK188" s="645"/>
    </row>
    <row r="189" spans="1:45">
      <c r="A189" s="640"/>
      <c r="B189" s="1934"/>
      <c r="C189" s="1934"/>
      <c r="D189" s="1934"/>
      <c r="E189" s="1934"/>
      <c r="F189" s="1934"/>
      <c r="G189" s="1934"/>
      <c r="H189" s="1934"/>
      <c r="I189" s="1934"/>
      <c r="J189" s="1934"/>
      <c r="K189" s="1934"/>
      <c r="L189" s="1934"/>
      <c r="M189" s="1934"/>
      <c r="N189" s="1934"/>
      <c r="O189" s="1934"/>
      <c r="P189" s="1934"/>
      <c r="Q189" s="1934"/>
      <c r="R189" s="1934"/>
      <c r="S189" s="1934"/>
      <c r="T189" s="1934"/>
      <c r="U189" s="1934"/>
      <c r="V189" s="1934"/>
      <c r="W189" s="1934"/>
      <c r="X189" s="1934"/>
      <c r="Y189" s="1934"/>
      <c r="Z189" s="1934"/>
      <c r="AA189" s="1934"/>
      <c r="AB189" s="1934"/>
      <c r="AC189" s="882"/>
      <c r="AD189" s="1935"/>
      <c r="AE189" s="1935"/>
      <c r="AF189" s="1935"/>
      <c r="AG189" s="1935"/>
      <c r="AH189" s="1935"/>
      <c r="AI189" s="1935"/>
      <c r="AJ189" s="1935"/>
      <c r="AK189" s="645"/>
    </row>
    <row r="190" spans="1:45">
      <c r="A190" s="640"/>
      <c r="B190" s="1934"/>
      <c r="C190" s="1934"/>
      <c r="D190" s="1934"/>
      <c r="E190" s="1934"/>
      <c r="F190" s="1934"/>
      <c r="G190" s="1934"/>
      <c r="H190" s="1934"/>
      <c r="I190" s="1934"/>
      <c r="J190" s="1934"/>
      <c r="K190" s="1934"/>
      <c r="L190" s="1934"/>
      <c r="M190" s="1934"/>
      <c r="N190" s="1934"/>
      <c r="O190" s="1934"/>
      <c r="P190" s="1934"/>
      <c r="Q190" s="1934"/>
      <c r="R190" s="1934"/>
      <c r="S190" s="1934"/>
      <c r="T190" s="1934"/>
      <c r="U190" s="1934"/>
      <c r="V190" s="1934"/>
      <c r="W190" s="1934"/>
      <c r="X190" s="1934"/>
      <c r="Y190" s="1934"/>
      <c r="Z190" s="1934"/>
      <c r="AA190" s="1934"/>
      <c r="AB190" s="1934"/>
      <c r="AC190" s="882"/>
      <c r="AD190" s="1935"/>
      <c r="AE190" s="1935"/>
      <c r="AF190" s="1935"/>
      <c r="AG190" s="1935"/>
      <c r="AH190" s="1935"/>
      <c r="AI190" s="1935"/>
      <c r="AJ190" s="1935"/>
      <c r="AK190" s="645"/>
    </row>
    <row r="191" spans="1:45">
      <c r="A191" s="640"/>
      <c r="B191" s="1934"/>
      <c r="C191" s="1934"/>
      <c r="D191" s="1934"/>
      <c r="E191" s="1934"/>
      <c r="F191" s="1934"/>
      <c r="G191" s="1934"/>
      <c r="H191" s="1934"/>
      <c r="I191" s="1934"/>
      <c r="J191" s="1934"/>
      <c r="K191" s="1934"/>
      <c r="L191" s="1934"/>
      <c r="M191" s="1934"/>
      <c r="N191" s="1934"/>
      <c r="O191" s="1934"/>
      <c r="P191" s="1934"/>
      <c r="Q191" s="1934"/>
      <c r="R191" s="1934"/>
      <c r="S191" s="1934"/>
      <c r="T191" s="1934"/>
      <c r="U191" s="1934"/>
      <c r="V191" s="1934"/>
      <c r="W191" s="1934"/>
      <c r="X191" s="1934"/>
      <c r="Y191" s="1934"/>
      <c r="Z191" s="1934"/>
      <c r="AA191" s="1934"/>
      <c r="AB191" s="1934"/>
      <c r="AC191" s="882"/>
      <c r="AD191" s="1935"/>
      <c r="AE191" s="1935"/>
      <c r="AF191" s="1935"/>
      <c r="AG191" s="1935"/>
      <c r="AH191" s="1935"/>
      <c r="AI191" s="1935"/>
      <c r="AJ191" s="1935"/>
      <c r="AK191" s="645"/>
    </row>
    <row r="192" spans="1:45">
      <c r="A192" s="640"/>
      <c r="B192" s="1934"/>
      <c r="C192" s="1934"/>
      <c r="D192" s="1934"/>
      <c r="E192" s="1934"/>
      <c r="F192" s="1934"/>
      <c r="G192" s="1934"/>
      <c r="H192" s="1934"/>
      <c r="I192" s="1934"/>
      <c r="J192" s="1934"/>
      <c r="K192" s="1934"/>
      <c r="L192" s="1934"/>
      <c r="M192" s="1934"/>
      <c r="N192" s="1934"/>
      <c r="O192" s="1934"/>
      <c r="P192" s="1934"/>
      <c r="Q192" s="1934"/>
      <c r="R192" s="1934"/>
      <c r="S192" s="1934"/>
      <c r="T192" s="1934"/>
      <c r="U192" s="1934"/>
      <c r="V192" s="1934"/>
      <c r="W192" s="1934"/>
      <c r="X192" s="1934"/>
      <c r="Y192" s="1934"/>
      <c r="Z192" s="1934"/>
      <c r="AA192" s="1934"/>
      <c r="AB192" s="1934"/>
      <c r="AC192" s="882"/>
      <c r="AD192" s="1935"/>
      <c r="AE192" s="1935"/>
      <c r="AF192" s="1935"/>
      <c r="AG192" s="1935"/>
      <c r="AH192" s="1935"/>
      <c r="AI192" s="1935"/>
      <c r="AJ192" s="1935"/>
      <c r="AK192" s="645"/>
    </row>
    <row r="193" spans="1:37">
      <c r="A193" s="640"/>
      <c r="B193" s="1934"/>
      <c r="C193" s="1934"/>
      <c r="D193" s="1934"/>
      <c r="E193" s="1934"/>
      <c r="F193" s="1934"/>
      <c r="G193" s="1934"/>
      <c r="H193" s="1934"/>
      <c r="I193" s="1934"/>
      <c r="J193" s="1934"/>
      <c r="K193" s="1934"/>
      <c r="L193" s="1934"/>
      <c r="M193" s="1934"/>
      <c r="N193" s="1934"/>
      <c r="O193" s="1934"/>
      <c r="P193" s="1934"/>
      <c r="Q193" s="1934"/>
      <c r="R193" s="1934"/>
      <c r="S193" s="1934"/>
      <c r="T193" s="1934"/>
      <c r="U193" s="1934"/>
      <c r="V193" s="1934"/>
      <c r="W193" s="1934"/>
      <c r="X193" s="1934"/>
      <c r="Y193" s="1934"/>
      <c r="Z193" s="1934"/>
      <c r="AA193" s="1934"/>
      <c r="AB193" s="1934"/>
      <c r="AC193" s="882"/>
      <c r="AD193" s="1935"/>
      <c r="AE193" s="1935"/>
      <c r="AF193" s="1935"/>
      <c r="AG193" s="1935"/>
      <c r="AH193" s="1935"/>
      <c r="AI193" s="1935"/>
      <c r="AJ193" s="1935"/>
      <c r="AK193" s="645"/>
    </row>
    <row r="194" spans="1:37">
      <c r="A194" s="640"/>
      <c r="B194" s="1934"/>
      <c r="C194" s="1934"/>
      <c r="D194" s="1934"/>
      <c r="E194" s="1934"/>
      <c r="F194" s="1934"/>
      <c r="G194" s="1934"/>
      <c r="H194" s="1934"/>
      <c r="I194" s="1934"/>
      <c r="J194" s="1934"/>
      <c r="K194" s="1934"/>
      <c r="L194" s="1934"/>
      <c r="M194" s="1934"/>
      <c r="N194" s="1934"/>
      <c r="O194" s="1934"/>
      <c r="P194" s="1934"/>
      <c r="Q194" s="1934"/>
      <c r="R194" s="1934"/>
      <c r="S194" s="1934"/>
      <c r="T194" s="1934"/>
      <c r="U194" s="1934"/>
      <c r="V194" s="1934"/>
      <c r="W194" s="1934"/>
      <c r="X194" s="1934"/>
      <c r="Y194" s="1934"/>
      <c r="Z194" s="1934"/>
      <c r="AA194" s="1934"/>
      <c r="AB194" s="1934"/>
      <c r="AC194" s="882"/>
      <c r="AD194" s="1935"/>
      <c r="AE194" s="1935"/>
      <c r="AF194" s="1935"/>
      <c r="AG194" s="1935"/>
      <c r="AH194" s="1935"/>
      <c r="AI194" s="1935"/>
      <c r="AJ194" s="1935"/>
      <c r="AK194" s="645"/>
    </row>
    <row r="195" spans="1:37">
      <c r="A195" s="640"/>
      <c r="B195" s="1934"/>
      <c r="C195" s="1934"/>
      <c r="D195" s="1934"/>
      <c r="E195" s="1934"/>
      <c r="F195" s="1934"/>
      <c r="G195" s="1934"/>
      <c r="H195" s="1934"/>
      <c r="I195" s="1934"/>
      <c r="J195" s="1934"/>
      <c r="K195" s="1934"/>
      <c r="L195" s="1934"/>
      <c r="M195" s="1934"/>
      <c r="N195" s="1934"/>
      <c r="O195" s="1934"/>
      <c r="P195" s="1934"/>
      <c r="Q195" s="1934"/>
      <c r="R195" s="1934"/>
      <c r="S195" s="1934"/>
      <c r="T195" s="1934"/>
      <c r="U195" s="1934"/>
      <c r="V195" s="1934"/>
      <c r="W195" s="1934"/>
      <c r="X195" s="1934"/>
      <c r="Y195" s="1934"/>
      <c r="Z195" s="1934"/>
      <c r="AA195" s="1934"/>
      <c r="AB195" s="1934"/>
      <c r="AC195" s="882"/>
      <c r="AD195" s="1935"/>
      <c r="AE195" s="1935"/>
      <c r="AF195" s="1935"/>
      <c r="AG195" s="1935"/>
      <c r="AH195" s="1935"/>
      <c r="AI195" s="1935"/>
      <c r="AJ195" s="1935"/>
      <c r="AK195" s="645"/>
    </row>
    <row r="196" spans="1:37">
      <c r="A196" s="640"/>
      <c r="B196" s="1934"/>
      <c r="C196" s="1934"/>
      <c r="D196" s="1934"/>
      <c r="E196" s="1934"/>
      <c r="F196" s="1934"/>
      <c r="G196" s="1934"/>
      <c r="H196" s="1934"/>
      <c r="I196" s="1934"/>
      <c r="J196" s="1934"/>
      <c r="K196" s="1934"/>
      <c r="L196" s="1934"/>
      <c r="M196" s="1934"/>
      <c r="N196" s="1934"/>
      <c r="O196" s="1934"/>
      <c r="P196" s="1934"/>
      <c r="Q196" s="1934"/>
      <c r="R196" s="1934"/>
      <c r="S196" s="1934"/>
      <c r="T196" s="1934"/>
      <c r="U196" s="1934"/>
      <c r="V196" s="1934"/>
      <c r="W196" s="1934"/>
      <c r="X196" s="1934"/>
      <c r="Y196" s="1934"/>
      <c r="Z196" s="1934"/>
      <c r="AA196" s="1934"/>
      <c r="AB196" s="1934"/>
      <c r="AC196" s="882"/>
      <c r="AD196" s="1935"/>
      <c r="AE196" s="1935"/>
      <c r="AF196" s="1935"/>
      <c r="AG196" s="1935"/>
      <c r="AH196" s="1935"/>
      <c r="AI196" s="1935"/>
      <c r="AJ196" s="1935"/>
      <c r="AK196" s="645"/>
    </row>
    <row r="197" spans="1:37">
      <c r="A197" s="640"/>
      <c r="B197" s="1934"/>
      <c r="C197" s="1934"/>
      <c r="D197" s="1934"/>
      <c r="E197" s="1934"/>
      <c r="F197" s="1934"/>
      <c r="G197" s="1934"/>
      <c r="H197" s="1934"/>
      <c r="I197" s="1934"/>
      <c r="J197" s="1934"/>
      <c r="K197" s="1934"/>
      <c r="L197" s="1934"/>
      <c r="M197" s="1934"/>
      <c r="N197" s="1934"/>
      <c r="O197" s="1934"/>
      <c r="P197" s="1934"/>
      <c r="Q197" s="1934"/>
      <c r="R197" s="1934"/>
      <c r="S197" s="1934"/>
      <c r="T197" s="1934"/>
      <c r="U197" s="1934"/>
      <c r="V197" s="1934"/>
      <c r="W197" s="1934"/>
      <c r="X197" s="1934"/>
      <c r="Y197" s="1934"/>
      <c r="Z197" s="1934"/>
      <c r="AA197" s="1934"/>
      <c r="AB197" s="1934"/>
      <c r="AC197" s="882"/>
      <c r="AD197" s="1935"/>
      <c r="AE197" s="1935"/>
      <c r="AF197" s="1935"/>
      <c r="AG197" s="1935"/>
      <c r="AH197" s="1935"/>
      <c r="AI197" s="1935"/>
      <c r="AJ197" s="1935"/>
      <c r="AK197" s="645"/>
    </row>
    <row r="198" spans="1:37">
      <c r="A198" s="640"/>
      <c r="B198" s="2094" t="s">
        <v>1804</v>
      </c>
      <c r="C198" s="2094"/>
      <c r="D198" s="2094"/>
      <c r="E198" s="2094"/>
      <c r="F198" s="2094"/>
      <c r="G198" s="2094"/>
      <c r="H198" s="2094"/>
      <c r="I198" s="2094"/>
      <c r="J198" s="2094"/>
      <c r="K198" s="2094"/>
      <c r="L198" s="2094"/>
      <c r="M198" s="2094"/>
      <c r="N198" s="2094"/>
      <c r="O198" s="2094"/>
      <c r="P198" s="2094"/>
      <c r="Q198" s="2094"/>
      <c r="R198" s="2094"/>
      <c r="S198" s="2094"/>
      <c r="T198" s="2094"/>
      <c r="U198" s="2094"/>
      <c r="V198" s="2094"/>
      <c r="W198" s="2094"/>
      <c r="X198" s="2094"/>
      <c r="Y198" s="2094"/>
      <c r="Z198" s="2094"/>
      <c r="AA198" s="2094"/>
      <c r="AB198" s="2094"/>
      <c r="AC198" s="571"/>
      <c r="AD198" s="1962">
        <f>AB249</f>
        <v>17272948.309686393</v>
      </c>
      <c r="AE198" s="1962"/>
      <c r="AF198" s="1962"/>
      <c r="AG198" s="1962"/>
      <c r="AH198" s="1962"/>
      <c r="AI198" s="1962"/>
      <c r="AJ198" s="1962"/>
      <c r="AK198" s="645"/>
    </row>
    <row r="199" spans="1:37">
      <c r="A199" s="640"/>
      <c r="B199" s="2092" t="s">
        <v>1767</v>
      </c>
      <c r="C199" s="2092"/>
      <c r="D199" s="2092"/>
      <c r="E199" s="2092"/>
      <c r="F199" s="2092"/>
      <c r="G199" s="2092"/>
      <c r="H199" s="2092"/>
      <c r="I199" s="2092"/>
      <c r="J199" s="2092"/>
      <c r="K199" s="2092"/>
      <c r="L199" s="2092"/>
      <c r="M199" s="2092"/>
      <c r="N199" s="2092"/>
      <c r="O199" s="2092"/>
      <c r="P199" s="2092"/>
      <c r="Q199" s="2092"/>
      <c r="R199" s="2092"/>
      <c r="S199" s="2092"/>
      <c r="T199" s="2092"/>
      <c r="U199" s="2092"/>
      <c r="V199" s="2092"/>
      <c r="W199" s="2092"/>
      <c r="X199" s="2092"/>
      <c r="Y199" s="2092"/>
      <c r="Z199" s="2092"/>
      <c r="AA199" s="2092"/>
      <c r="AB199" s="2092"/>
      <c r="AC199" s="882"/>
      <c r="AD199" s="1963">
        <f>'Sources and Uses Budget'!B15</f>
        <v>0</v>
      </c>
      <c r="AE199" s="1963"/>
      <c r="AF199" s="1963"/>
      <c r="AG199" s="1963"/>
      <c r="AH199" s="1963"/>
      <c r="AI199" s="1963"/>
      <c r="AJ199" s="1963"/>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7">
        <f>SUM(AD188:AJ198)-AD199</f>
        <v>17272948.309686393</v>
      </c>
      <c r="AE200" s="1967"/>
      <c r="AF200" s="1967"/>
      <c r="AG200" s="1967"/>
      <c r="AH200" s="1967"/>
      <c r="AI200" s="1967"/>
      <c r="AJ200" s="1967"/>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8" t="s">
        <v>1784</v>
      </c>
      <c r="J211" s="1938"/>
      <c r="K211" s="1938"/>
      <c r="L211" s="571"/>
      <c r="M211" s="571"/>
      <c r="N211" s="571"/>
      <c r="O211" s="571"/>
      <c r="P211" s="571"/>
      <c r="Q211" s="571"/>
      <c r="R211" s="571"/>
      <c r="S211" s="571"/>
      <c r="T211" s="2120" t="s">
        <v>1778</v>
      </c>
      <c r="U211" s="2120"/>
      <c r="V211" s="2120"/>
      <c r="W211" s="2120"/>
      <c r="X211" s="2120"/>
      <c r="Y211" s="2120"/>
      <c r="Z211" s="885"/>
      <c r="AA211" s="524"/>
      <c r="AB211" s="1933" t="s">
        <v>1779</v>
      </c>
      <c r="AC211" s="1933"/>
      <c r="AD211" s="1933"/>
      <c r="AE211" s="1933"/>
      <c r="AF211" s="1933"/>
      <c r="AG211" s="1933"/>
      <c r="AH211" s="863"/>
      <c r="AI211" s="863"/>
      <c r="AJ211" s="863"/>
      <c r="AK211" s="645"/>
    </row>
    <row r="212" spans="1:37">
      <c r="A212" s="640"/>
      <c r="B212" s="1936" t="s">
        <v>1764</v>
      </c>
      <c r="C212" s="1936"/>
      <c r="D212" s="1936"/>
      <c r="E212" s="1936"/>
      <c r="F212" s="1936"/>
      <c r="G212" s="1936"/>
      <c r="I212" s="1937" t="s">
        <v>1785</v>
      </c>
      <c r="J212" s="1937"/>
      <c r="K212" s="1937"/>
      <c r="L212" s="1045"/>
      <c r="N212" s="1943" t="s">
        <v>1780</v>
      </c>
      <c r="O212" s="1943"/>
      <c r="P212" s="1943"/>
      <c r="Q212" s="1943"/>
      <c r="R212" s="1943"/>
      <c r="T212" s="1943" t="s">
        <v>1781</v>
      </c>
      <c r="U212" s="1943"/>
      <c r="V212" s="1943"/>
      <c r="W212" s="1943"/>
      <c r="X212" s="1943"/>
      <c r="Y212" s="1943"/>
      <c r="Z212" s="886"/>
      <c r="AA212" s="524"/>
      <c r="AB212" s="2095" t="s">
        <v>1782</v>
      </c>
      <c r="AC212" s="2095"/>
      <c r="AD212" s="2095"/>
      <c r="AE212" s="2095"/>
      <c r="AF212" s="2095"/>
      <c r="AG212" s="2095"/>
      <c r="AH212" s="863"/>
      <c r="AI212" s="863"/>
      <c r="AJ212" s="863"/>
      <c r="AK212" s="645"/>
    </row>
    <row r="213" spans="1:37">
      <c r="A213" s="640"/>
      <c r="B213" s="1940" t="s">
        <v>2770</v>
      </c>
      <c r="C213" s="1940"/>
      <c r="D213" s="1940"/>
      <c r="E213" s="1940"/>
      <c r="F213" s="1940"/>
      <c r="G213" s="1940"/>
      <c r="H213" s="888"/>
      <c r="I213" s="1939">
        <v>14</v>
      </c>
      <c r="J213" s="1939"/>
      <c r="K213" s="1939"/>
      <c r="L213" s="1045"/>
      <c r="N213" s="1944">
        <f>1665-Application!T714</f>
        <v>1614</v>
      </c>
      <c r="O213" s="1944"/>
      <c r="P213" s="1944"/>
      <c r="Q213" s="1944"/>
      <c r="R213" s="1944"/>
      <c r="T213" s="2093">
        <f>'Subsidy Contract Calculation'!F4</f>
        <v>3329</v>
      </c>
      <c r="U213" s="2093"/>
      <c r="V213" s="2093"/>
      <c r="W213" s="2093"/>
      <c r="X213" s="2093"/>
      <c r="Y213" s="2093"/>
      <c r="Z213" s="887"/>
      <c r="AA213" s="887"/>
      <c r="AB213" s="1941">
        <f t="shared" ref="AB213:AB222" si="0">MAX(($T213-$N213)*$I213*12,0)</f>
        <v>288120</v>
      </c>
      <c r="AC213" s="1941"/>
      <c r="AD213" s="1941"/>
      <c r="AE213" s="1941"/>
      <c r="AF213" s="1941"/>
      <c r="AG213" s="1941"/>
      <c r="AH213" s="863"/>
      <c r="AI213" s="863"/>
      <c r="AJ213" s="863"/>
      <c r="AK213" s="645"/>
    </row>
    <row r="214" spans="1:37">
      <c r="A214" s="640"/>
      <c r="B214" s="1940" t="s">
        <v>2770</v>
      </c>
      <c r="C214" s="1940"/>
      <c r="D214" s="1940"/>
      <c r="E214" s="1940"/>
      <c r="F214" s="1940"/>
      <c r="G214" s="1940"/>
      <c r="I214" s="1939">
        <v>1</v>
      </c>
      <c r="J214" s="1939"/>
      <c r="K214" s="1939"/>
      <c r="L214" s="1045"/>
      <c r="N214" s="1944">
        <f>1387-Application!T715</f>
        <v>1336</v>
      </c>
      <c r="O214" s="1944"/>
      <c r="P214" s="1944"/>
      <c r="Q214" s="1944"/>
      <c r="R214" s="1944"/>
      <c r="T214" s="2093">
        <f>'Subsidy Contract Calculation'!F5</f>
        <v>3329</v>
      </c>
      <c r="U214" s="2093"/>
      <c r="V214" s="2093"/>
      <c r="W214" s="2093"/>
      <c r="X214" s="2093"/>
      <c r="Y214" s="2093"/>
      <c r="Z214" s="887"/>
      <c r="AA214" s="887"/>
      <c r="AB214" s="1941">
        <f t="shared" si="0"/>
        <v>23916</v>
      </c>
      <c r="AC214" s="1941"/>
      <c r="AD214" s="1941"/>
      <c r="AE214" s="1941"/>
      <c r="AF214" s="1941"/>
      <c r="AG214" s="1941"/>
      <c r="AH214" s="863"/>
      <c r="AI214" s="863"/>
      <c r="AJ214" s="863"/>
      <c r="AK214" s="645"/>
    </row>
    <row r="215" spans="1:37">
      <c r="A215" s="640"/>
      <c r="B215" s="1940" t="s">
        <v>2770</v>
      </c>
      <c r="C215" s="1940"/>
      <c r="D215" s="1940"/>
      <c r="E215" s="1940"/>
      <c r="F215" s="1940"/>
      <c r="G215" s="1940"/>
      <c r="I215" s="1939">
        <v>3</v>
      </c>
      <c r="J215" s="1939"/>
      <c r="K215" s="1939"/>
      <c r="L215" s="1045"/>
      <c r="N215" s="1944">
        <f>832-Application!T716</f>
        <v>781</v>
      </c>
      <c r="O215" s="1944"/>
      <c r="P215" s="1944"/>
      <c r="Q215" s="1944"/>
      <c r="R215" s="1944"/>
      <c r="T215" s="2093">
        <f>'Subsidy Contract Calculation'!F6</f>
        <v>3329</v>
      </c>
      <c r="U215" s="2093"/>
      <c r="V215" s="2093"/>
      <c r="W215" s="2093"/>
      <c r="X215" s="2093"/>
      <c r="Y215" s="2093"/>
      <c r="Z215" s="887"/>
      <c r="AA215" s="887"/>
      <c r="AB215" s="1941">
        <f t="shared" si="0"/>
        <v>91728</v>
      </c>
      <c r="AC215" s="1941"/>
      <c r="AD215" s="1941"/>
      <c r="AE215" s="1941"/>
      <c r="AF215" s="1941"/>
      <c r="AG215" s="1941"/>
      <c r="AH215" s="863"/>
      <c r="AI215" s="863"/>
      <c r="AJ215" s="863"/>
      <c r="AK215" s="645"/>
    </row>
    <row r="216" spans="1:37">
      <c r="A216" s="640"/>
      <c r="B216" s="1940" t="s">
        <v>2771</v>
      </c>
      <c r="C216" s="1940"/>
      <c r="D216" s="1940"/>
      <c r="E216" s="1940"/>
      <c r="F216" s="1940"/>
      <c r="G216" s="1940"/>
      <c r="I216" s="1939">
        <v>21</v>
      </c>
      <c r="J216" s="1939"/>
      <c r="K216" s="1939"/>
      <c r="L216" s="1045"/>
      <c r="N216" s="1944">
        <f>1998-Application!T718</f>
        <v>1946.32</v>
      </c>
      <c r="O216" s="1944"/>
      <c r="P216" s="1944"/>
      <c r="Q216" s="1944"/>
      <c r="R216" s="1944"/>
      <c r="T216" s="2093">
        <f>'Subsidy Contract Calculation'!F8</f>
        <v>4353.32</v>
      </c>
      <c r="U216" s="2093"/>
      <c r="V216" s="2093"/>
      <c r="W216" s="2093"/>
      <c r="X216" s="2093"/>
      <c r="Y216" s="2093"/>
      <c r="Z216" s="887"/>
      <c r="AA216" s="887"/>
      <c r="AB216" s="1941">
        <f t="shared" si="0"/>
        <v>606564</v>
      </c>
      <c r="AC216" s="1941"/>
      <c r="AD216" s="1941"/>
      <c r="AE216" s="1941"/>
      <c r="AF216" s="1941"/>
      <c r="AG216" s="1941"/>
      <c r="AH216" s="863"/>
      <c r="AI216" s="863"/>
      <c r="AJ216" s="863"/>
      <c r="AK216" s="645"/>
    </row>
    <row r="217" spans="1:37">
      <c r="A217" s="640"/>
      <c r="B217" s="1940" t="s">
        <v>2771</v>
      </c>
      <c r="C217" s="1940"/>
      <c r="D217" s="1940"/>
      <c r="E217" s="1940"/>
      <c r="F217" s="1940"/>
      <c r="G217" s="1940"/>
      <c r="I217" s="1939">
        <v>4</v>
      </c>
      <c r="J217" s="1939"/>
      <c r="K217" s="1939"/>
      <c r="L217" s="1052"/>
      <c r="N217" s="1944">
        <f>1665-Application!T719</f>
        <v>1613.32</v>
      </c>
      <c r="O217" s="1944"/>
      <c r="P217" s="1944"/>
      <c r="Q217" s="1944"/>
      <c r="R217" s="1944"/>
      <c r="T217" s="2093">
        <f>'Subsidy Contract Calculation'!F9</f>
        <v>4353.32</v>
      </c>
      <c r="U217" s="2093"/>
      <c r="V217" s="2093"/>
      <c r="W217" s="2093"/>
      <c r="X217" s="2093"/>
      <c r="Y217" s="2093"/>
      <c r="Z217" s="887"/>
      <c r="AA217" s="887"/>
      <c r="AB217" s="1941">
        <f t="shared" si="0"/>
        <v>131520</v>
      </c>
      <c r="AC217" s="1941"/>
      <c r="AD217" s="1941"/>
      <c r="AE217" s="1941"/>
      <c r="AF217" s="1941"/>
      <c r="AG217" s="1941"/>
      <c r="AH217" s="863"/>
      <c r="AI217" s="863"/>
      <c r="AJ217" s="863"/>
      <c r="AK217" s="645"/>
    </row>
    <row r="218" spans="1:37">
      <c r="A218" s="640"/>
      <c r="B218" s="1940" t="s">
        <v>2771</v>
      </c>
      <c r="C218" s="1940"/>
      <c r="D218" s="1940"/>
      <c r="E218" s="1940"/>
      <c r="F218" s="1940"/>
      <c r="G218" s="1940"/>
      <c r="I218" s="1939">
        <v>7</v>
      </c>
      <c r="J218" s="1939"/>
      <c r="K218" s="1939"/>
      <c r="L218" s="1052"/>
      <c r="N218" s="1944">
        <f>999-Application!T720</f>
        <v>947.32</v>
      </c>
      <c r="O218" s="1944"/>
      <c r="P218" s="1944"/>
      <c r="Q218" s="1944"/>
      <c r="R218" s="1944"/>
      <c r="T218" s="2093">
        <f>'Subsidy Contract Calculation'!F10</f>
        <v>4353.32</v>
      </c>
      <c r="U218" s="2093"/>
      <c r="V218" s="2093"/>
      <c r="W218" s="2093"/>
      <c r="X218" s="2093"/>
      <c r="Y218" s="2093"/>
      <c r="Z218" s="887"/>
      <c r="AA218" s="887"/>
      <c r="AB218" s="1941">
        <f t="shared" si="0"/>
        <v>286103.99999999994</v>
      </c>
      <c r="AC218" s="1941"/>
      <c r="AD218" s="1941"/>
      <c r="AE218" s="1941"/>
      <c r="AF218" s="1941"/>
      <c r="AG218" s="1941"/>
      <c r="AH218" s="863"/>
      <c r="AI218" s="863"/>
      <c r="AJ218" s="863"/>
      <c r="AK218" s="645"/>
    </row>
    <row r="219" spans="1:37">
      <c r="A219" s="640"/>
      <c r="B219" s="1940" t="s">
        <v>2772</v>
      </c>
      <c r="C219" s="1940"/>
      <c r="D219" s="1940"/>
      <c r="E219" s="1940"/>
      <c r="F219" s="1940"/>
      <c r="G219" s="1940"/>
      <c r="I219" s="1939">
        <v>6</v>
      </c>
      <c r="J219" s="1939"/>
      <c r="K219" s="1939"/>
      <c r="L219" s="1052"/>
      <c r="N219" s="1944">
        <f>2307-Application!T722</f>
        <v>2219</v>
      </c>
      <c r="O219" s="1944"/>
      <c r="P219" s="1944"/>
      <c r="Q219" s="1944"/>
      <c r="R219" s="1944"/>
      <c r="T219" s="2093">
        <f>'Subsidy Contract Calculation'!F12</f>
        <v>5077</v>
      </c>
      <c r="U219" s="2093"/>
      <c r="V219" s="2093"/>
      <c r="W219" s="2093"/>
      <c r="X219" s="2093"/>
      <c r="Y219" s="2093"/>
      <c r="Z219" s="887"/>
      <c r="AA219" s="887"/>
      <c r="AB219" s="1941">
        <f t="shared" si="0"/>
        <v>205776</v>
      </c>
      <c r="AC219" s="1941"/>
      <c r="AD219" s="1941"/>
      <c r="AE219" s="1941"/>
      <c r="AF219" s="1941"/>
      <c r="AG219" s="1941"/>
      <c r="AH219" s="863"/>
      <c r="AI219" s="863"/>
      <c r="AJ219" s="863"/>
      <c r="AK219" s="645"/>
    </row>
    <row r="220" spans="1:37">
      <c r="A220" s="640"/>
      <c r="B220" s="1940" t="s">
        <v>2772</v>
      </c>
      <c r="C220" s="1940"/>
      <c r="D220" s="1940"/>
      <c r="E220" s="1940"/>
      <c r="F220" s="1940"/>
      <c r="G220" s="1940"/>
      <c r="I220" s="1939">
        <v>2</v>
      </c>
      <c r="J220" s="1939"/>
      <c r="K220" s="1939"/>
      <c r="L220" s="1052"/>
      <c r="N220" s="1944">
        <f>1923-Application!T723</f>
        <v>1835</v>
      </c>
      <c r="O220" s="1944"/>
      <c r="P220" s="1944"/>
      <c r="Q220" s="1944"/>
      <c r="R220" s="1944"/>
      <c r="T220" s="2093">
        <f>'Subsidy Contract Calculation'!F13</f>
        <v>5077</v>
      </c>
      <c r="U220" s="2093"/>
      <c r="V220" s="2093"/>
      <c r="W220" s="2093"/>
      <c r="X220" s="2093"/>
      <c r="Y220" s="2093"/>
      <c r="Z220" s="887"/>
      <c r="AA220" s="887"/>
      <c r="AB220" s="1941">
        <f t="shared" si="0"/>
        <v>77808</v>
      </c>
      <c r="AC220" s="1941"/>
      <c r="AD220" s="1941"/>
      <c r="AE220" s="1941"/>
      <c r="AF220" s="1941"/>
      <c r="AG220" s="1941"/>
      <c r="AH220" s="863"/>
      <c r="AI220" s="863"/>
      <c r="AJ220" s="863"/>
      <c r="AK220" s="645"/>
    </row>
    <row r="221" spans="1:37">
      <c r="A221" s="640"/>
      <c r="B221" s="1940" t="s">
        <v>2772</v>
      </c>
      <c r="C221" s="1940"/>
      <c r="D221" s="1940"/>
      <c r="E221" s="1940"/>
      <c r="F221" s="1940"/>
      <c r="G221" s="1940"/>
      <c r="I221" s="1939">
        <v>3</v>
      </c>
      <c r="J221" s="1939"/>
      <c r="K221" s="1939"/>
      <c r="L221" s="1052"/>
      <c r="N221" s="1944">
        <f>1153-Application!T724</f>
        <v>1065</v>
      </c>
      <c r="O221" s="1944"/>
      <c r="P221" s="1944"/>
      <c r="Q221" s="1944"/>
      <c r="R221" s="1944"/>
      <c r="T221" s="2093">
        <f>'Subsidy Contract Calculation'!F14</f>
        <v>5077</v>
      </c>
      <c r="U221" s="2093"/>
      <c r="V221" s="2093"/>
      <c r="W221" s="2093"/>
      <c r="X221" s="2093"/>
      <c r="Y221" s="2093"/>
      <c r="Z221" s="887"/>
      <c r="AA221" s="887"/>
      <c r="AB221" s="1941">
        <f t="shared" si="0"/>
        <v>144432</v>
      </c>
      <c r="AC221" s="1941"/>
      <c r="AD221" s="1941"/>
      <c r="AE221" s="1941"/>
      <c r="AF221" s="1941"/>
      <c r="AG221" s="1941"/>
      <c r="AH221" s="863"/>
      <c r="AI221" s="863"/>
      <c r="AJ221" s="863"/>
      <c r="AK221" s="645"/>
    </row>
    <row r="222" spans="1:37">
      <c r="A222" s="640"/>
      <c r="B222" s="1940" t="s">
        <v>1327</v>
      </c>
      <c r="C222" s="1940"/>
      <c r="D222" s="1940"/>
      <c r="E222" s="1940"/>
      <c r="F222" s="1940"/>
      <c r="G222" s="1940"/>
      <c r="I222" s="1942"/>
      <c r="J222" s="1942"/>
      <c r="K222" s="1942"/>
      <c r="L222" s="1052"/>
      <c r="N222" s="1944"/>
      <c r="O222" s="1944"/>
      <c r="P222" s="1944"/>
      <c r="Q222" s="1944"/>
      <c r="R222" s="1944"/>
      <c r="T222" s="2093"/>
      <c r="U222" s="2093"/>
      <c r="V222" s="2093"/>
      <c r="W222" s="2093"/>
      <c r="X222" s="2093"/>
      <c r="Y222" s="2093"/>
      <c r="Z222" s="887"/>
      <c r="AA222" s="887"/>
      <c r="AB222" s="2091">
        <f t="shared" si="0"/>
        <v>0</v>
      </c>
      <c r="AC222" s="2091"/>
      <c r="AD222" s="2091"/>
      <c r="AE222" s="2091"/>
      <c r="AF222" s="2091"/>
      <c r="AG222" s="209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41">
        <f>SUM(AB213:AB222)</f>
        <v>1855968</v>
      </c>
      <c r="AC223" s="1941"/>
      <c r="AD223" s="1941"/>
      <c r="AE223" s="1941"/>
      <c r="AF223" s="1941"/>
      <c r="AG223" s="1941"/>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6"/>
      <c r="AC229" s="2096"/>
      <c r="AD229" s="2096"/>
      <c r="AE229" s="2096"/>
      <c r="AF229" s="2096"/>
      <c r="AG229" s="2096"/>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6"/>
      <c r="AC232" s="2096"/>
      <c r="AD232" s="2096"/>
      <c r="AE232" s="2096"/>
      <c r="AF232" s="2096"/>
      <c r="AG232" s="2096"/>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9"/>
      <c r="AC233" s="2119"/>
      <c r="AD233" s="2119"/>
      <c r="AE233" s="2119"/>
      <c r="AF233" s="2119"/>
      <c r="AG233" s="2119"/>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2">
        <f>IFERROR(AB232/AB233,0)</f>
        <v>0</v>
      </c>
      <c r="AC234" s="2102"/>
      <c r="AD234" s="2102"/>
      <c r="AE234" s="2102"/>
      <c r="AF234" s="2102"/>
      <c r="AG234" s="210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1">
        <f>MAX(AB229,AB234)</f>
        <v>0</v>
      </c>
      <c r="AC236" s="2091"/>
      <c r="AD236" s="2091"/>
      <c r="AE236" s="2091"/>
      <c r="AF236" s="2091"/>
      <c r="AG236" s="209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1">
        <f>AB223+AB236</f>
        <v>1855968</v>
      </c>
      <c r="AC239" s="1941"/>
      <c r="AD239" s="1941"/>
      <c r="AE239" s="1941"/>
      <c r="AF239" s="1941"/>
      <c r="AG239" s="1941"/>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1">
        <v>0.05</v>
      </c>
      <c r="AC240" s="1971"/>
      <c r="AD240" s="1971"/>
      <c r="AE240" s="1971"/>
      <c r="AF240" s="1971"/>
      <c r="AG240" s="1971"/>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2">
        <f>AB239-(AB239*AB240)</f>
        <v>1763169.6</v>
      </c>
      <c r="AC241" s="1972"/>
      <c r="AD241" s="1972"/>
      <c r="AE241" s="1972"/>
      <c r="AF241" s="1972"/>
      <c r="AG241" s="1972"/>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1">
        <f>AB241/AB247</f>
        <v>1533190.9565217393</v>
      </c>
      <c r="AC243" s="1941"/>
      <c r="AD243" s="1941"/>
      <c r="AE243" s="1941"/>
      <c r="AF243" s="1941"/>
      <c r="AG243" s="1941"/>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3">
        <v>15</v>
      </c>
      <c r="AC245" s="1933"/>
      <c r="AD245" s="1933"/>
      <c r="AE245" s="1933"/>
      <c r="AF245" s="1933"/>
      <c r="AG245" s="1933"/>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3">
        <v>0.04</v>
      </c>
      <c r="AC246" s="1973"/>
      <c r="AD246" s="1973"/>
      <c r="AE246" s="1973"/>
      <c r="AF246" s="1973"/>
      <c r="AG246" s="1973"/>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5">
        <v>1.1499999999999999</v>
      </c>
      <c r="AC247" s="1945"/>
      <c r="AD247" s="1945"/>
      <c r="AE247" s="1945"/>
      <c r="AF247" s="1945"/>
      <c r="AG247" s="1945"/>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4">
        <f>PV(AB246/12,AB245*12,-AB243/12, ,0)</f>
        <v>17272948.309686393</v>
      </c>
      <c r="AC249" s="1965"/>
      <c r="AD249" s="1965"/>
      <c r="AE249" s="1965"/>
      <c r="AF249" s="1965"/>
      <c r="AG249" s="1966"/>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8">
        <f>IFERROR(('Sources and Uses Budget'!D105/'Sources and Uses Budget'!B105),0)</f>
        <v>6.9933386302905029E-3</v>
      </c>
      <c r="AC255" s="1969"/>
      <c r="AD255" s="1969"/>
      <c r="AE255" s="1969"/>
      <c r="AF255" s="1969"/>
      <c r="AG255" s="1970"/>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8">
        <f>AD200*(1-AB255)</f>
        <v>17152152.73301325</v>
      </c>
      <c r="AH257" s="1958"/>
      <c r="AI257" s="1958"/>
      <c r="AJ257" s="1958"/>
      <c r="AK257" s="1958"/>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8">
        <f>'Sources and Uses Budget'!C105</f>
        <v>46877641.211974002</v>
      </c>
      <c r="AH258" s="1958"/>
      <c r="AI258" s="1958"/>
      <c r="AJ258" s="1958"/>
      <c r="AK258" s="195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9">
        <f>ROUNDDOWN(IF(AND(C281="Yes",AK78=10),((AG257*2)/AG258),AG257/AG258),2)</f>
        <v>0.36</v>
      </c>
      <c r="AH259" s="1959"/>
      <c r="AI259" s="1959"/>
      <c r="AJ259" s="1959"/>
      <c r="AK259" s="1959"/>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60">
        <f>IFERROR(IF(AG259=0,0,IF((AG259*100)&gt;8,8,(AG259*100))),0)</f>
        <v>8</v>
      </c>
      <c r="AL262" s="1960"/>
      <c r="AM262" s="1961"/>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52" t="s">
        <v>555</v>
      </c>
      <c r="D267" s="1952"/>
      <c r="E267" s="582"/>
      <c r="F267" s="2105" t="s">
        <v>2420</v>
      </c>
      <c r="G267" s="2106"/>
      <c r="H267" s="2106"/>
      <c r="I267" s="2106"/>
      <c r="J267" s="2106"/>
      <c r="K267" s="2106"/>
      <c r="L267" s="2106"/>
      <c r="M267" s="2106"/>
      <c r="N267" s="2106"/>
      <c r="O267" s="2106"/>
      <c r="P267" s="2106"/>
      <c r="Q267" s="2106"/>
      <c r="R267" s="2106"/>
      <c r="S267" s="2106"/>
      <c r="T267" s="2106"/>
      <c r="U267" s="2106"/>
      <c r="V267" s="2106"/>
      <c r="W267" s="2106"/>
      <c r="X267" s="2106"/>
      <c r="Y267" s="2106"/>
      <c r="Z267" s="2106"/>
      <c r="AA267" s="2106"/>
      <c r="AB267" s="2106"/>
      <c r="AC267" s="2106"/>
      <c r="AD267" s="2107"/>
      <c r="AE267" s="585"/>
      <c r="AF267" s="670"/>
      <c r="AG267" s="1953" t="s">
        <v>1535</v>
      </c>
      <c r="AH267" s="1953"/>
      <c r="AI267" s="1953"/>
      <c r="AJ267" s="1953"/>
      <c r="AK267" s="585"/>
      <c r="AL267" s="585"/>
      <c r="AM267" s="585"/>
      <c r="AO267" s="585"/>
    </row>
    <row r="268" spans="1:52" ht="13.7" customHeight="1">
      <c r="A268" s="585"/>
      <c r="B268" s="631"/>
      <c r="C268" s="671"/>
      <c r="D268" s="585"/>
      <c r="E268" s="582"/>
      <c r="F268" s="2108"/>
      <c r="G268" s="2109"/>
      <c r="H268" s="2109"/>
      <c r="I268" s="2109"/>
      <c r="J268" s="2109"/>
      <c r="K268" s="2109"/>
      <c r="L268" s="2109"/>
      <c r="M268" s="2109"/>
      <c r="N268" s="2109"/>
      <c r="O268" s="2109"/>
      <c r="P268" s="2109"/>
      <c r="Q268" s="2109"/>
      <c r="R268" s="2109"/>
      <c r="S268" s="2109"/>
      <c r="T268" s="2109"/>
      <c r="U268" s="2109"/>
      <c r="V268" s="2109"/>
      <c r="W268" s="2109"/>
      <c r="X268" s="2109"/>
      <c r="Y268" s="2109"/>
      <c r="Z268" s="2109"/>
      <c r="AA268" s="2109"/>
      <c r="AB268" s="2109"/>
      <c r="AC268" s="2109"/>
      <c r="AD268" s="2110"/>
      <c r="AE268" s="585"/>
      <c r="AF268" s="670"/>
      <c r="AG268" s="670"/>
      <c r="AH268" s="670"/>
      <c r="AI268" s="670"/>
      <c r="AJ268" s="585"/>
      <c r="AK268" s="585"/>
      <c r="AL268" s="585"/>
      <c r="AM268" s="585"/>
      <c r="AO268" s="585"/>
    </row>
    <row r="269" spans="1:52">
      <c r="A269" s="585"/>
      <c r="B269" s="631"/>
      <c r="C269" s="671"/>
      <c r="D269" s="585"/>
      <c r="E269" s="582"/>
      <c r="F269" s="2108"/>
      <c r="G269" s="2109"/>
      <c r="H269" s="2109"/>
      <c r="I269" s="2109"/>
      <c r="J269" s="2109"/>
      <c r="K269" s="2109"/>
      <c r="L269" s="2109"/>
      <c r="M269" s="2109"/>
      <c r="N269" s="2109"/>
      <c r="O269" s="2109"/>
      <c r="P269" s="2109"/>
      <c r="Q269" s="2109"/>
      <c r="R269" s="2109"/>
      <c r="S269" s="2109"/>
      <c r="T269" s="2109"/>
      <c r="U269" s="2109"/>
      <c r="V269" s="2109"/>
      <c r="W269" s="2109"/>
      <c r="X269" s="2109"/>
      <c r="Y269" s="2109"/>
      <c r="Z269" s="2109"/>
      <c r="AA269" s="2109"/>
      <c r="AB269" s="2109"/>
      <c r="AC269" s="2109"/>
      <c r="AD269" s="2110"/>
      <c r="AE269" s="585"/>
      <c r="AF269" s="670"/>
      <c r="AG269" s="670"/>
      <c r="AH269" s="670"/>
      <c r="AI269" s="670"/>
      <c r="AJ269" s="585"/>
      <c r="AK269" s="585"/>
      <c r="AL269" s="585"/>
      <c r="AM269" s="585"/>
      <c r="AO269" s="585"/>
      <c r="AP269" s="672"/>
    </row>
    <row r="270" spans="1:52">
      <c r="A270" s="585"/>
      <c r="B270" s="631"/>
      <c r="C270" s="671"/>
      <c r="D270" s="585"/>
      <c r="E270" s="582"/>
      <c r="F270" s="2108"/>
      <c r="G270" s="2109"/>
      <c r="H270" s="2109"/>
      <c r="I270" s="2109"/>
      <c r="J270" s="2109"/>
      <c r="K270" s="2109"/>
      <c r="L270" s="2109"/>
      <c r="M270" s="2109"/>
      <c r="N270" s="2109"/>
      <c r="O270" s="2109"/>
      <c r="P270" s="2109"/>
      <c r="Q270" s="2109"/>
      <c r="R270" s="2109"/>
      <c r="S270" s="2109"/>
      <c r="T270" s="2109"/>
      <c r="U270" s="2109"/>
      <c r="V270" s="2109"/>
      <c r="W270" s="2109"/>
      <c r="X270" s="2109"/>
      <c r="Y270" s="2109"/>
      <c r="Z270" s="2109"/>
      <c r="AA270" s="2109"/>
      <c r="AB270" s="2109"/>
      <c r="AC270" s="2109"/>
      <c r="AD270" s="2110"/>
      <c r="AE270" s="585"/>
      <c r="AF270" s="670"/>
      <c r="AG270" s="670"/>
      <c r="AH270" s="670"/>
      <c r="AI270" s="670"/>
      <c r="AJ270" s="585"/>
      <c r="AK270" s="585"/>
      <c r="AL270" s="585"/>
      <c r="AM270" s="585"/>
      <c r="AO270" s="585"/>
      <c r="AP270" s="672"/>
    </row>
    <row r="271" spans="1:52" ht="13.7" customHeight="1">
      <c r="A271" s="585"/>
      <c r="B271" s="631"/>
      <c r="C271" s="1954"/>
      <c r="D271" s="1954"/>
      <c r="E271" s="582"/>
      <c r="F271" s="2111"/>
      <c r="G271" s="2112"/>
      <c r="H271" s="2112"/>
      <c r="I271" s="2112"/>
      <c r="J271" s="2112"/>
      <c r="K271" s="2112"/>
      <c r="L271" s="2112"/>
      <c r="M271" s="2112"/>
      <c r="N271" s="2112"/>
      <c r="O271" s="2112"/>
      <c r="P271" s="2112"/>
      <c r="Q271" s="2112"/>
      <c r="R271" s="2112"/>
      <c r="S271" s="2112"/>
      <c r="T271" s="2112"/>
      <c r="U271" s="2112"/>
      <c r="V271" s="2112"/>
      <c r="W271" s="2112"/>
      <c r="X271" s="2112"/>
      <c r="Y271" s="2112"/>
      <c r="Z271" s="2112"/>
      <c r="AA271" s="2112"/>
      <c r="AB271" s="2112"/>
      <c r="AC271" s="2112"/>
      <c r="AD271" s="2113"/>
      <c r="AE271" s="585"/>
      <c r="AF271" s="670"/>
      <c r="AG271" s="1953"/>
      <c r="AH271" s="1953"/>
      <c r="AI271" s="1953"/>
      <c r="AJ271" s="1953"/>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60">
        <f>IF($C$267="yes",10,0)</f>
        <v>10</v>
      </c>
      <c r="AL274" s="1960"/>
      <c r="AM274" s="1961"/>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50" t="s">
        <v>1554</v>
      </c>
      <c r="B281" s="1650"/>
      <c r="C281" s="1949" t="s">
        <v>601</v>
      </c>
      <c r="D281" s="1952"/>
      <c r="E281" s="582"/>
      <c r="F281" s="1980" t="s">
        <v>1555</v>
      </c>
      <c r="G281" s="1981"/>
      <c r="H281" s="1981"/>
      <c r="I281" s="1981"/>
      <c r="J281" s="1981"/>
      <c r="K281" s="1981"/>
      <c r="L281" s="1981"/>
      <c r="M281" s="1981"/>
      <c r="N281" s="1981"/>
      <c r="O281" s="1981"/>
      <c r="P281" s="1981"/>
      <c r="Q281" s="1981"/>
      <c r="R281" s="1981"/>
      <c r="S281" s="1981"/>
      <c r="T281" s="1981"/>
      <c r="U281" s="1981"/>
      <c r="V281" s="1981"/>
      <c r="W281" s="1981"/>
      <c r="X281" s="1981"/>
      <c r="Y281" s="1981"/>
      <c r="Z281" s="1981"/>
      <c r="AA281" s="1981"/>
      <c r="AB281" s="1981"/>
      <c r="AC281" s="1981"/>
      <c r="AD281" s="1982"/>
      <c r="AE281" s="677"/>
      <c r="AF281" s="585"/>
      <c r="AG281" s="1983" t="s">
        <v>2413</v>
      </c>
      <c r="AH281" s="1983"/>
      <c r="AI281" s="1983"/>
      <c r="AJ281" s="1983"/>
      <c r="AK281" s="1983"/>
      <c r="AL281" s="585"/>
      <c r="AM281" s="585"/>
      <c r="AN281" s="73"/>
      <c r="AO281" s="14"/>
      <c r="AP281" s="30"/>
      <c r="AS281" s="605"/>
      <c r="AT281" s="605"/>
      <c r="AU281" s="605"/>
      <c r="AV281" s="32"/>
      <c r="AW281" s="32"/>
    </row>
    <row r="282" spans="1:49">
      <c r="A282" s="675"/>
      <c r="B282" s="631"/>
      <c r="F282" s="1974"/>
      <c r="G282" s="1975"/>
      <c r="H282" s="1975"/>
      <c r="I282" s="1975"/>
      <c r="J282" s="1975"/>
      <c r="K282" s="1975"/>
      <c r="L282" s="1975"/>
      <c r="M282" s="1975"/>
      <c r="N282" s="1975"/>
      <c r="O282" s="1975"/>
      <c r="P282" s="1975"/>
      <c r="Q282" s="1975"/>
      <c r="R282" s="1975"/>
      <c r="S282" s="1975"/>
      <c r="T282" s="1975"/>
      <c r="U282" s="1975"/>
      <c r="V282" s="1975"/>
      <c r="W282" s="1975"/>
      <c r="X282" s="1975"/>
      <c r="Y282" s="1975"/>
      <c r="Z282" s="1975"/>
      <c r="AA282" s="1975"/>
      <c r="AB282" s="1975"/>
      <c r="AC282" s="1975"/>
      <c r="AD282" s="1976"/>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4"/>
      <c r="G283" s="1975"/>
      <c r="H283" s="1975"/>
      <c r="I283" s="1975"/>
      <c r="J283" s="1975"/>
      <c r="K283" s="1975"/>
      <c r="L283" s="1975"/>
      <c r="M283" s="1975"/>
      <c r="N283" s="1975"/>
      <c r="O283" s="1975"/>
      <c r="P283" s="1975"/>
      <c r="Q283" s="1975"/>
      <c r="R283" s="1975"/>
      <c r="S283" s="1975"/>
      <c r="T283" s="1975"/>
      <c r="U283" s="1975"/>
      <c r="V283" s="1975"/>
      <c r="W283" s="1975"/>
      <c r="X283" s="1975"/>
      <c r="Y283" s="1975"/>
      <c r="Z283" s="1975"/>
      <c r="AA283" s="1975"/>
      <c r="AB283" s="1975"/>
      <c r="AC283" s="1975"/>
      <c r="AD283" s="1976"/>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74" t="s">
        <v>2421</v>
      </c>
      <c r="G284" s="1975"/>
      <c r="H284" s="1975"/>
      <c r="I284" s="1975"/>
      <c r="J284" s="1975"/>
      <c r="K284" s="1975"/>
      <c r="L284" s="1975"/>
      <c r="M284" s="1975"/>
      <c r="N284" s="1975"/>
      <c r="O284" s="1975"/>
      <c r="P284" s="1975"/>
      <c r="Q284" s="1975"/>
      <c r="R284" s="1975"/>
      <c r="S284" s="1975"/>
      <c r="T284" s="1975"/>
      <c r="U284" s="1975"/>
      <c r="V284" s="1975"/>
      <c r="W284" s="1975"/>
      <c r="X284" s="1975"/>
      <c r="Y284" s="1975"/>
      <c r="Z284" s="1975"/>
      <c r="AA284" s="1975"/>
      <c r="AB284" s="1975"/>
      <c r="AC284" s="1975"/>
      <c r="AD284" s="1976"/>
      <c r="AE284" s="677"/>
      <c r="AF284" s="586"/>
      <c r="AH284" s="586"/>
      <c r="AI284" s="586"/>
      <c r="AJ284" s="585"/>
      <c r="AK284" s="585"/>
      <c r="AL284" s="585"/>
      <c r="AM284" s="585"/>
      <c r="AN284" s="73"/>
      <c r="AO284" s="14"/>
      <c r="AP284" s="646">
        <f>MAX(AP282,AP283)</f>
        <v>0</v>
      </c>
      <c r="AQ284" s="609" t="s">
        <v>1488</v>
      </c>
      <c r="AS284" s="605"/>
      <c r="AT284" s="605"/>
      <c r="AU284" s="605"/>
      <c r="AV284" s="32"/>
      <c r="AW284" s="32"/>
    </row>
    <row r="285" spans="1:49">
      <c r="A285" s="675"/>
      <c r="B285" s="631"/>
      <c r="F285" s="1974"/>
      <c r="G285" s="1975"/>
      <c r="H285" s="1975"/>
      <c r="I285" s="1975"/>
      <c r="J285" s="1975"/>
      <c r="K285" s="1975"/>
      <c r="L285" s="1975"/>
      <c r="M285" s="1975"/>
      <c r="N285" s="1975"/>
      <c r="O285" s="1975"/>
      <c r="P285" s="1975"/>
      <c r="Q285" s="1975"/>
      <c r="R285" s="1975"/>
      <c r="S285" s="1975"/>
      <c r="T285" s="1975"/>
      <c r="U285" s="1975"/>
      <c r="V285" s="1975"/>
      <c r="W285" s="1975"/>
      <c r="X285" s="1975"/>
      <c r="Y285" s="1975"/>
      <c r="Z285" s="1975"/>
      <c r="AA285" s="1975"/>
      <c r="AB285" s="1975"/>
      <c r="AC285" s="1975"/>
      <c r="AD285" s="197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4" t="s">
        <v>1556</v>
      </c>
      <c r="G286" s="1975"/>
      <c r="H286" s="1975"/>
      <c r="I286" s="1975"/>
      <c r="J286" s="1975"/>
      <c r="K286" s="1975"/>
      <c r="L286" s="1975"/>
      <c r="M286" s="1975"/>
      <c r="N286" s="1975"/>
      <c r="O286" s="1975"/>
      <c r="P286" s="1975"/>
      <c r="Q286" s="1975"/>
      <c r="R286" s="1975"/>
      <c r="S286" s="1975"/>
      <c r="T286" s="1975"/>
      <c r="U286" s="1975"/>
      <c r="V286" s="1975"/>
      <c r="W286" s="1975"/>
      <c r="X286" s="1975"/>
      <c r="Y286" s="1975"/>
      <c r="Z286" s="1975"/>
      <c r="AA286" s="1975"/>
      <c r="AB286" s="1975"/>
      <c r="AC286" s="1975"/>
      <c r="AD286" s="197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4"/>
      <c r="G287" s="1975"/>
      <c r="H287" s="1975"/>
      <c r="I287" s="1975"/>
      <c r="J287" s="1975"/>
      <c r="K287" s="1975"/>
      <c r="L287" s="1975"/>
      <c r="M287" s="1975"/>
      <c r="N287" s="1975"/>
      <c r="O287" s="1975"/>
      <c r="P287" s="1975"/>
      <c r="Q287" s="1975"/>
      <c r="R287" s="1975"/>
      <c r="S287" s="1975"/>
      <c r="T287" s="1975"/>
      <c r="U287" s="1975"/>
      <c r="V287" s="1975"/>
      <c r="W287" s="1975"/>
      <c r="X287" s="1975"/>
      <c r="Y287" s="1975"/>
      <c r="Z287" s="1975"/>
      <c r="AA287" s="1975"/>
      <c r="AB287" s="1975"/>
      <c r="AC287" s="1975"/>
      <c r="AD287" s="197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4" t="s">
        <v>1557</v>
      </c>
      <c r="G288" s="1975"/>
      <c r="H288" s="1975"/>
      <c r="I288" s="1975"/>
      <c r="J288" s="1975"/>
      <c r="K288" s="1975"/>
      <c r="L288" s="1975"/>
      <c r="M288" s="1975"/>
      <c r="N288" s="1975"/>
      <c r="O288" s="1975"/>
      <c r="P288" s="1975"/>
      <c r="Q288" s="1975"/>
      <c r="R288" s="1975"/>
      <c r="S288" s="1975"/>
      <c r="T288" s="1975"/>
      <c r="U288" s="1975"/>
      <c r="V288" s="1975"/>
      <c r="W288" s="1975"/>
      <c r="X288" s="1975"/>
      <c r="Y288" s="1975"/>
      <c r="Z288" s="1975"/>
      <c r="AA288" s="1975"/>
      <c r="AB288" s="1975"/>
      <c r="AC288" s="1975"/>
      <c r="AD288" s="197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7"/>
      <c r="G289" s="1978"/>
      <c r="H289" s="1978"/>
      <c r="I289" s="1978"/>
      <c r="J289" s="1978"/>
      <c r="K289" s="1978"/>
      <c r="L289" s="1978"/>
      <c r="M289" s="1978"/>
      <c r="N289" s="1978"/>
      <c r="O289" s="1978"/>
      <c r="P289" s="1978"/>
      <c r="Q289" s="1978"/>
      <c r="R289" s="1978"/>
      <c r="S289" s="1978"/>
      <c r="T289" s="1978"/>
      <c r="U289" s="1978"/>
      <c r="V289" s="1978"/>
      <c r="W289" s="1978"/>
      <c r="X289" s="1978"/>
      <c r="Y289" s="1978"/>
      <c r="Z289" s="1978"/>
      <c r="AA289" s="1978"/>
      <c r="AB289" s="1978"/>
      <c r="AC289" s="1978"/>
      <c r="AD289" s="197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50" t="s">
        <v>1558</v>
      </c>
      <c r="B291" s="1650"/>
      <c r="C291" s="1952" t="s">
        <v>601</v>
      </c>
      <c r="D291" s="1952"/>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7" t="s">
        <v>2415</v>
      </c>
      <c r="G292" s="1888"/>
      <c r="H292" s="1888"/>
      <c r="I292" s="1888"/>
      <c r="J292" s="1888"/>
      <c r="K292" s="1888"/>
      <c r="L292" s="1888"/>
      <c r="M292" s="1888"/>
      <c r="N292" s="1888"/>
      <c r="O292" s="1888"/>
      <c r="P292" s="1888"/>
      <c r="Q292" s="1888"/>
      <c r="R292" s="1888"/>
      <c r="S292" s="1888"/>
      <c r="T292" s="1888"/>
      <c r="U292" s="1888"/>
      <c r="V292" s="1888"/>
      <c r="W292" s="1888"/>
      <c r="X292" s="1888"/>
      <c r="Y292" s="1888"/>
      <c r="Z292" s="1888"/>
      <c r="AA292" s="1888"/>
      <c r="AB292" s="1888"/>
      <c r="AC292" s="1888"/>
      <c r="AD292" s="1889"/>
      <c r="AE292" s="586"/>
      <c r="AF292" s="586"/>
      <c r="AG292" s="586"/>
      <c r="AH292" s="586"/>
      <c r="AI292" s="586"/>
      <c r="AJ292" s="585"/>
      <c r="AK292" s="585"/>
      <c r="AL292" s="585"/>
      <c r="AM292" s="585"/>
      <c r="AR292" s="683"/>
    </row>
    <row r="293" spans="1:49" ht="15" customHeight="1">
      <c r="A293" s="585"/>
      <c r="B293" s="586"/>
      <c r="C293" s="585"/>
      <c r="D293" s="586"/>
      <c r="E293" s="585"/>
      <c r="F293" s="1887"/>
      <c r="G293" s="1888"/>
      <c r="H293" s="1888"/>
      <c r="I293" s="1888"/>
      <c r="J293" s="1888"/>
      <c r="K293" s="1888"/>
      <c r="L293" s="1888"/>
      <c r="M293" s="1888"/>
      <c r="N293" s="1888"/>
      <c r="O293" s="1888"/>
      <c r="P293" s="1888"/>
      <c r="Q293" s="1888"/>
      <c r="R293" s="1888"/>
      <c r="S293" s="1888"/>
      <c r="T293" s="1888"/>
      <c r="U293" s="1888"/>
      <c r="V293" s="1888"/>
      <c r="W293" s="1888"/>
      <c r="X293" s="1888"/>
      <c r="Y293" s="1888"/>
      <c r="Z293" s="1888"/>
      <c r="AA293" s="1888"/>
      <c r="AB293" s="1888"/>
      <c r="AC293" s="1888"/>
      <c r="AD293" s="1889"/>
      <c r="AE293" s="586"/>
      <c r="AF293" s="586"/>
      <c r="AG293" s="586"/>
      <c r="AH293" s="586"/>
      <c r="AI293" s="586"/>
      <c r="AJ293" s="585"/>
      <c r="AK293" s="585"/>
      <c r="AL293" s="585"/>
      <c r="AM293" s="585"/>
      <c r="AR293" s="683"/>
    </row>
    <row r="294" spans="1:49">
      <c r="A294" s="585"/>
      <c r="B294" s="586"/>
      <c r="C294" s="585"/>
      <c r="D294" s="586"/>
      <c r="E294" s="585"/>
      <c r="F294" s="1887"/>
      <c r="G294" s="1888"/>
      <c r="H294" s="1888"/>
      <c r="I294" s="1888"/>
      <c r="J294" s="1888"/>
      <c r="K294" s="1888"/>
      <c r="L294" s="1888"/>
      <c r="M294" s="1888"/>
      <c r="N294" s="1888"/>
      <c r="O294" s="1888"/>
      <c r="P294" s="1888"/>
      <c r="Q294" s="1888"/>
      <c r="R294" s="1888"/>
      <c r="S294" s="1888"/>
      <c r="T294" s="1888"/>
      <c r="U294" s="1888"/>
      <c r="V294" s="1888"/>
      <c r="W294" s="1888"/>
      <c r="X294" s="1888"/>
      <c r="Y294" s="1888"/>
      <c r="Z294" s="1888"/>
      <c r="AA294" s="1888"/>
      <c r="AB294" s="1888"/>
      <c r="AC294" s="1888"/>
      <c r="AD294" s="188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4"/>
      <c r="G295" s="1885"/>
      <c r="H295" s="1885"/>
      <c r="I295" s="1885"/>
      <c r="J295" s="1885"/>
      <c r="K295" s="1885"/>
      <c r="L295" s="1885"/>
      <c r="M295" s="1885"/>
      <c r="N295" s="1885"/>
      <c r="O295" s="1885"/>
      <c r="P295" s="1885"/>
      <c r="Q295" s="1885"/>
      <c r="R295" s="1885"/>
      <c r="S295" s="1885"/>
      <c r="T295" s="1885"/>
      <c r="U295" s="1885"/>
      <c r="V295" s="1885"/>
      <c r="W295" s="1885"/>
      <c r="X295" s="1885"/>
      <c r="Y295" s="1885"/>
      <c r="Z295" s="1885"/>
      <c r="AA295" s="1885"/>
      <c r="AB295" s="1885"/>
      <c r="AC295" s="1885"/>
      <c r="AD295" s="188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50" t="s">
        <v>1561</v>
      </c>
      <c r="B299" s="1650"/>
      <c r="C299" s="1952" t="s">
        <v>601</v>
      </c>
      <c r="D299" s="1952"/>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74" t="s">
        <v>2422</v>
      </c>
      <c r="G300" s="1975"/>
      <c r="H300" s="1975"/>
      <c r="I300" s="1975"/>
      <c r="J300" s="1975"/>
      <c r="K300" s="1975"/>
      <c r="L300" s="1975"/>
      <c r="M300" s="1975"/>
      <c r="N300" s="1975"/>
      <c r="O300" s="1975"/>
      <c r="P300" s="1975"/>
      <c r="Q300" s="1975"/>
      <c r="R300" s="1975"/>
      <c r="S300" s="1975"/>
      <c r="T300" s="1975"/>
      <c r="U300" s="1975"/>
      <c r="V300" s="1975"/>
      <c r="W300" s="1975"/>
      <c r="X300" s="1975"/>
      <c r="Y300" s="1975"/>
      <c r="Z300" s="1975"/>
      <c r="AA300" s="1975"/>
      <c r="AB300" s="1975"/>
      <c r="AC300" s="1975"/>
      <c r="AD300" s="1976"/>
      <c r="AE300" s="586"/>
      <c r="AF300" s="586"/>
      <c r="AG300" s="574"/>
      <c r="AH300" s="586"/>
      <c r="AI300" s="586"/>
      <c r="AJ300" s="585"/>
      <c r="AK300" s="585"/>
      <c r="AL300" s="585"/>
      <c r="AM300" s="585"/>
      <c r="AN300" s="73"/>
      <c r="AO300" s="14"/>
      <c r="AP300" s="592" t="s">
        <v>1327</v>
      </c>
    </row>
    <row r="301" spans="1:49" hidden="1">
      <c r="F301" s="1974"/>
      <c r="G301" s="1975"/>
      <c r="H301" s="1975"/>
      <c r="I301" s="1975"/>
      <c r="J301" s="1975"/>
      <c r="K301" s="1975"/>
      <c r="L301" s="1975"/>
      <c r="M301" s="1975"/>
      <c r="N301" s="1975"/>
      <c r="O301" s="1975"/>
      <c r="P301" s="1975"/>
      <c r="Q301" s="1975"/>
      <c r="R301" s="1975"/>
      <c r="S301" s="1975"/>
      <c r="T301" s="1975"/>
      <c r="U301" s="1975"/>
      <c r="V301" s="1975"/>
      <c r="W301" s="1975"/>
      <c r="X301" s="1975"/>
      <c r="Y301" s="1975"/>
      <c r="Z301" s="1975"/>
      <c r="AA301" s="1975"/>
      <c r="AB301" s="1975"/>
      <c r="AC301" s="1975"/>
      <c r="AD301" s="1976"/>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4" t="s">
        <v>1327</v>
      </c>
      <c r="G305" s="1985"/>
      <c r="H305" s="1985"/>
      <c r="I305" s="1985"/>
      <c r="J305" s="1985"/>
      <c r="K305" s="1985"/>
      <c r="L305" s="1985"/>
      <c r="M305" s="1985"/>
      <c r="N305" s="1985"/>
      <c r="O305" s="1985"/>
      <c r="P305" s="1985"/>
      <c r="Q305" s="1985"/>
      <c r="R305" s="1985"/>
      <c r="S305" s="1985"/>
      <c r="T305" s="1985"/>
      <c r="U305" s="1985"/>
      <c r="V305" s="1985"/>
      <c r="W305" s="1985"/>
      <c r="X305" s="1985"/>
      <c r="Y305" s="1985"/>
      <c r="Z305" s="1985"/>
      <c r="AA305" s="1985"/>
      <c r="AB305" s="1985"/>
      <c r="AC305" s="1985"/>
      <c r="AD305" s="1986"/>
      <c r="AE305" s="677"/>
      <c r="AF305" s="677"/>
      <c r="AG305" s="677"/>
      <c r="AH305" s="677"/>
      <c r="AI305" s="677"/>
      <c r="AJ305" s="677"/>
      <c r="AK305" s="677"/>
      <c r="AL305" s="585"/>
      <c r="AM305" s="585"/>
      <c r="AN305" s="73"/>
      <c r="AO305" s="14"/>
      <c r="AP305" s="30"/>
    </row>
    <row r="306" spans="1:42" hidden="1">
      <c r="A306" s="585"/>
      <c r="B306" s="586"/>
      <c r="C306" s="765"/>
      <c r="D306" s="765"/>
      <c r="E306" s="582"/>
      <c r="F306" s="1984"/>
      <c r="G306" s="1985"/>
      <c r="H306" s="1985"/>
      <c r="I306" s="1985"/>
      <c r="J306" s="1985"/>
      <c r="K306" s="1985"/>
      <c r="L306" s="1985"/>
      <c r="M306" s="1985"/>
      <c r="N306" s="1985"/>
      <c r="O306" s="1985"/>
      <c r="P306" s="1985"/>
      <c r="Q306" s="1985"/>
      <c r="R306" s="1985"/>
      <c r="S306" s="1985"/>
      <c r="T306" s="1985"/>
      <c r="U306" s="1985"/>
      <c r="V306" s="1985"/>
      <c r="W306" s="1985"/>
      <c r="X306" s="1985"/>
      <c r="Y306" s="1985"/>
      <c r="Z306" s="1985"/>
      <c r="AA306" s="1985"/>
      <c r="AB306" s="1985"/>
      <c r="AC306" s="1985"/>
      <c r="AD306" s="1986"/>
      <c r="AE306" s="586"/>
      <c r="AF306" s="586"/>
      <c r="AG306" s="574"/>
      <c r="AH306" s="586"/>
      <c r="AI306" s="586"/>
      <c r="AJ306" s="585"/>
      <c r="AK306" s="585"/>
      <c r="AL306" s="585"/>
      <c r="AM306" s="585"/>
      <c r="AN306" s="73"/>
      <c r="AO306" s="14"/>
      <c r="AP306" s="30"/>
    </row>
    <row r="307" spans="1:42" hidden="1">
      <c r="A307" s="585"/>
      <c r="B307" s="586"/>
      <c r="C307" s="765"/>
      <c r="D307" s="765"/>
      <c r="E307" s="582"/>
      <c r="F307" s="1984"/>
      <c r="G307" s="1985"/>
      <c r="H307" s="1985"/>
      <c r="I307" s="1985"/>
      <c r="J307" s="1985"/>
      <c r="K307" s="1985"/>
      <c r="L307" s="1985"/>
      <c r="M307" s="1985"/>
      <c r="N307" s="1985"/>
      <c r="O307" s="1985"/>
      <c r="P307" s="1985"/>
      <c r="Q307" s="1985"/>
      <c r="R307" s="1985"/>
      <c r="S307" s="1985"/>
      <c r="T307" s="1985"/>
      <c r="U307" s="1985"/>
      <c r="V307" s="1985"/>
      <c r="W307" s="1985"/>
      <c r="X307" s="1985"/>
      <c r="Y307" s="1985"/>
      <c r="Z307" s="1985"/>
      <c r="AA307" s="1985"/>
      <c r="AB307" s="1985"/>
      <c r="AC307" s="1985"/>
      <c r="AD307" s="1986"/>
      <c r="AE307" s="586"/>
      <c r="AF307" s="586"/>
      <c r="AG307" s="574"/>
      <c r="AH307" s="586"/>
      <c r="AI307" s="586"/>
      <c r="AJ307" s="585"/>
      <c r="AK307" s="585"/>
      <c r="AL307" s="585"/>
      <c r="AM307" s="585"/>
      <c r="AN307" s="73"/>
      <c r="AO307" s="14"/>
      <c r="AP307" s="30"/>
    </row>
    <row r="308" spans="1:42" hidden="1">
      <c r="A308" s="585"/>
      <c r="B308" s="586"/>
      <c r="C308" s="765"/>
      <c r="D308" s="765"/>
      <c r="E308" s="582"/>
      <c r="F308" s="1984"/>
      <c r="G308" s="1985"/>
      <c r="H308" s="1985"/>
      <c r="I308" s="1985"/>
      <c r="J308" s="1985"/>
      <c r="K308" s="1985"/>
      <c r="L308" s="1985"/>
      <c r="M308" s="1985"/>
      <c r="N308" s="1985"/>
      <c r="O308" s="1985"/>
      <c r="P308" s="1985"/>
      <c r="Q308" s="1985"/>
      <c r="R308" s="1985"/>
      <c r="S308" s="1985"/>
      <c r="T308" s="1985"/>
      <c r="U308" s="1985"/>
      <c r="V308" s="1985"/>
      <c r="W308" s="1985"/>
      <c r="X308" s="1985"/>
      <c r="Y308" s="1985"/>
      <c r="Z308" s="1985"/>
      <c r="AA308" s="1985"/>
      <c r="AB308" s="1985"/>
      <c r="AC308" s="1985"/>
      <c r="AD308" s="1986"/>
      <c r="AE308" s="586"/>
      <c r="AF308" s="586"/>
      <c r="AG308" s="574"/>
      <c r="AH308" s="586"/>
      <c r="AI308" s="586"/>
      <c r="AJ308" s="585"/>
      <c r="AK308" s="585"/>
      <c r="AL308" s="585"/>
      <c r="AM308" s="585"/>
      <c r="AN308" s="73"/>
      <c r="AO308" s="14"/>
      <c r="AP308" s="30"/>
    </row>
    <row r="309" spans="1:42" hidden="1">
      <c r="A309" s="585"/>
      <c r="B309" s="586"/>
      <c r="C309" s="765"/>
      <c r="D309" s="765"/>
      <c r="E309" s="582"/>
      <c r="F309" s="1987"/>
      <c r="G309" s="1988"/>
      <c r="H309" s="1988"/>
      <c r="I309" s="1988"/>
      <c r="J309" s="1988"/>
      <c r="K309" s="1988"/>
      <c r="L309" s="1988"/>
      <c r="M309" s="1988"/>
      <c r="N309" s="1988"/>
      <c r="O309" s="1988"/>
      <c r="P309" s="1988"/>
      <c r="Q309" s="1988"/>
      <c r="R309" s="1988"/>
      <c r="S309" s="1988"/>
      <c r="T309" s="1988"/>
      <c r="U309" s="1988"/>
      <c r="V309" s="1988"/>
      <c r="W309" s="1988"/>
      <c r="X309" s="1988"/>
      <c r="Y309" s="1988"/>
      <c r="Z309" s="1988"/>
      <c r="AA309" s="1988"/>
      <c r="AB309" s="1988"/>
      <c r="AC309" s="1988"/>
      <c r="AD309" s="1989"/>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90" t="s">
        <v>1327</v>
      </c>
      <c r="J313" s="1990"/>
      <c r="K313" s="1990"/>
      <c r="L313" s="1990"/>
      <c r="M313" s="1990"/>
      <c r="N313" s="1990"/>
      <c r="O313" s="1990"/>
      <c r="P313" s="1990"/>
      <c r="Q313" s="1990"/>
      <c r="R313" s="1990"/>
      <c r="S313" s="1990"/>
      <c r="T313" s="1990"/>
      <c r="U313" s="1990"/>
      <c r="V313" s="1990"/>
      <c r="W313" s="1990"/>
      <c r="X313" s="1990"/>
      <c r="Y313" s="1990"/>
      <c r="Z313" s="1990"/>
      <c r="AA313" s="1990"/>
      <c r="AB313" s="1990"/>
      <c r="AC313" s="1990"/>
      <c r="AD313" s="1991"/>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90"/>
      <c r="J314" s="1990"/>
      <c r="K314" s="1990"/>
      <c r="L314" s="1990"/>
      <c r="M314" s="1990"/>
      <c r="N314" s="1990"/>
      <c r="O314" s="1990"/>
      <c r="P314" s="1990"/>
      <c r="Q314" s="1990"/>
      <c r="R314" s="1990"/>
      <c r="S314" s="1990"/>
      <c r="T314" s="1990"/>
      <c r="U314" s="1990"/>
      <c r="V314" s="1990"/>
      <c r="W314" s="1990"/>
      <c r="X314" s="1990"/>
      <c r="Y314" s="1990"/>
      <c r="Z314" s="1990"/>
      <c r="AA314" s="1990"/>
      <c r="AB314" s="1990"/>
      <c r="AC314" s="1990"/>
      <c r="AD314" s="1991"/>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90"/>
      <c r="J315" s="1990"/>
      <c r="K315" s="1990"/>
      <c r="L315" s="1990"/>
      <c r="M315" s="1990"/>
      <c r="N315" s="1990"/>
      <c r="O315" s="1990"/>
      <c r="P315" s="1990"/>
      <c r="Q315" s="1990"/>
      <c r="R315" s="1990"/>
      <c r="S315" s="1990"/>
      <c r="T315" s="1990"/>
      <c r="U315" s="1990"/>
      <c r="V315" s="1990"/>
      <c r="W315" s="1990"/>
      <c r="X315" s="1990"/>
      <c r="Y315" s="1990"/>
      <c r="Z315" s="1990"/>
      <c r="AA315" s="1990"/>
      <c r="AB315" s="1990"/>
      <c r="AC315" s="1990"/>
      <c r="AD315" s="1991"/>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92"/>
      <c r="J316" s="1992"/>
      <c r="K316" s="1992"/>
      <c r="L316" s="1992"/>
      <c r="M316" s="1992"/>
      <c r="N316" s="1992"/>
      <c r="O316" s="1992"/>
      <c r="P316" s="1992"/>
      <c r="Q316" s="1992"/>
      <c r="R316" s="1992"/>
      <c r="S316" s="1992"/>
      <c r="T316" s="1992"/>
      <c r="U316" s="1992"/>
      <c r="V316" s="1992"/>
      <c r="W316" s="1992"/>
      <c r="X316" s="1992"/>
      <c r="Y316" s="1992"/>
      <c r="Z316" s="1992"/>
      <c r="AA316" s="1992"/>
      <c r="AB316" s="1992"/>
      <c r="AC316" s="1992"/>
      <c r="AD316" s="1993"/>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90" t="s">
        <v>1327</v>
      </c>
      <c r="J318" s="1990"/>
      <c r="K318" s="1990"/>
      <c r="L318" s="1990"/>
      <c r="M318" s="1990"/>
      <c r="N318" s="1990"/>
      <c r="O318" s="1990"/>
      <c r="P318" s="1990"/>
      <c r="Q318" s="1990"/>
      <c r="R318" s="1990"/>
      <c r="S318" s="1990"/>
      <c r="T318" s="1990"/>
      <c r="U318" s="1990"/>
      <c r="V318" s="1990"/>
      <c r="W318" s="1990"/>
      <c r="X318" s="1990"/>
      <c r="Y318" s="1990"/>
      <c r="Z318" s="1990"/>
      <c r="AA318" s="1990"/>
      <c r="AB318" s="1990"/>
      <c r="AC318" s="1990"/>
      <c r="AD318" s="1991"/>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90"/>
      <c r="J319" s="1990"/>
      <c r="K319" s="1990"/>
      <c r="L319" s="1990"/>
      <c r="M319" s="1990"/>
      <c r="N319" s="1990"/>
      <c r="O319" s="1990"/>
      <c r="P319" s="1990"/>
      <c r="Q319" s="1990"/>
      <c r="R319" s="1990"/>
      <c r="S319" s="1990"/>
      <c r="T319" s="1990"/>
      <c r="U319" s="1990"/>
      <c r="V319" s="1990"/>
      <c r="W319" s="1990"/>
      <c r="X319" s="1990"/>
      <c r="Y319" s="1990"/>
      <c r="Z319" s="1990"/>
      <c r="AA319" s="1990"/>
      <c r="AB319" s="1990"/>
      <c r="AC319" s="1990"/>
      <c r="AD319" s="1991"/>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92"/>
      <c r="J320" s="1992"/>
      <c r="K320" s="1992"/>
      <c r="L320" s="1992"/>
      <c r="M320" s="1992"/>
      <c r="N320" s="1992"/>
      <c r="O320" s="1992"/>
      <c r="P320" s="1992"/>
      <c r="Q320" s="1992"/>
      <c r="R320" s="1992"/>
      <c r="S320" s="1992"/>
      <c r="T320" s="1992"/>
      <c r="U320" s="1992"/>
      <c r="V320" s="1992"/>
      <c r="W320" s="1992"/>
      <c r="X320" s="1992"/>
      <c r="Y320" s="1992"/>
      <c r="Z320" s="1992"/>
      <c r="AA320" s="1992"/>
      <c r="AB320" s="1992"/>
      <c r="AC320" s="1992"/>
      <c r="AD320" s="1993"/>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50" t="s">
        <v>1564</v>
      </c>
      <c r="B322" s="1650"/>
      <c r="C322" s="1952" t="s">
        <v>601</v>
      </c>
      <c r="D322" s="1952"/>
      <c r="E322" s="582"/>
      <c r="F322" s="1881" t="s">
        <v>2423</v>
      </c>
      <c r="G322" s="1882"/>
      <c r="H322" s="1882"/>
      <c r="I322" s="1882"/>
      <c r="J322" s="1882"/>
      <c r="K322" s="1882"/>
      <c r="L322" s="1882"/>
      <c r="M322" s="1882"/>
      <c r="N322" s="1882"/>
      <c r="O322" s="1882"/>
      <c r="P322" s="1882"/>
      <c r="Q322" s="1882"/>
      <c r="R322" s="1882"/>
      <c r="S322" s="1882"/>
      <c r="T322" s="1882"/>
      <c r="U322" s="1882"/>
      <c r="V322" s="1882"/>
      <c r="W322" s="1882"/>
      <c r="X322" s="1882"/>
      <c r="Y322" s="1882"/>
      <c r="Z322" s="1882"/>
      <c r="AA322" s="1882"/>
      <c r="AB322" s="1882"/>
      <c r="AC322" s="1882"/>
      <c r="AD322" s="1883"/>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7"/>
      <c r="G323" s="1888"/>
      <c r="H323" s="1888"/>
      <c r="I323" s="1888"/>
      <c r="J323" s="1888"/>
      <c r="K323" s="1888"/>
      <c r="L323" s="1888"/>
      <c r="M323" s="1888"/>
      <c r="N323" s="1888"/>
      <c r="O323" s="1888"/>
      <c r="P323" s="1888"/>
      <c r="Q323" s="1888"/>
      <c r="R323" s="1888"/>
      <c r="S323" s="1888"/>
      <c r="T323" s="1888"/>
      <c r="U323" s="1888"/>
      <c r="V323" s="1888"/>
      <c r="W323" s="1888"/>
      <c r="X323" s="1888"/>
      <c r="Y323" s="1888"/>
      <c r="Z323" s="1888"/>
      <c r="AA323" s="1888"/>
      <c r="AB323" s="1888"/>
      <c r="AC323" s="1888"/>
      <c r="AD323" s="1889"/>
      <c r="AE323" s="586"/>
      <c r="AF323" s="586"/>
      <c r="AG323" s="586"/>
      <c r="AH323" s="586"/>
      <c r="AI323" s="586"/>
      <c r="AJ323" s="585"/>
      <c r="AK323" s="585"/>
      <c r="AL323" s="585"/>
      <c r="AM323" s="585"/>
      <c r="AN323" s="73"/>
      <c r="AO323" s="14"/>
    </row>
    <row r="324" spans="1:44" ht="15" hidden="1" customHeight="1">
      <c r="A324" s="585"/>
      <c r="B324" s="586"/>
      <c r="C324" s="586"/>
      <c r="D324" s="586"/>
      <c r="E324" s="586"/>
      <c r="F324" s="1887"/>
      <c r="G324" s="1888"/>
      <c r="H324" s="1888"/>
      <c r="I324" s="1888"/>
      <c r="J324" s="1888"/>
      <c r="K324" s="1888"/>
      <c r="L324" s="1888"/>
      <c r="M324" s="1888"/>
      <c r="N324" s="1888"/>
      <c r="O324" s="1888"/>
      <c r="P324" s="1888"/>
      <c r="Q324" s="1888"/>
      <c r="R324" s="1888"/>
      <c r="S324" s="1888"/>
      <c r="T324" s="1888"/>
      <c r="U324" s="1888"/>
      <c r="V324" s="1888"/>
      <c r="W324" s="1888"/>
      <c r="X324" s="1888"/>
      <c r="Y324" s="1888"/>
      <c r="Z324" s="1888"/>
      <c r="AA324" s="1888"/>
      <c r="AB324" s="1888"/>
      <c r="AC324" s="1888"/>
      <c r="AD324" s="1889"/>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5">
        <f>IF(NOT(OR(Application!M354="Yes",Application!M355="Yes")),0,AP284)</f>
        <v>0</v>
      </c>
      <c r="AL327" s="1956"/>
      <c r="AM327" s="195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90" t="s">
        <v>1486</v>
      </c>
      <c r="AF330" s="1890"/>
      <c r="AG330" s="1890"/>
      <c r="AH330" s="1890"/>
      <c r="AI330" s="1890"/>
      <c r="AJ330" s="1890"/>
      <c r="AK330" s="189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4" t="s">
        <v>1626</v>
      </c>
      <c r="D332" s="1994"/>
      <c r="E332" s="1994"/>
      <c r="F332" s="1994"/>
      <c r="G332" s="1994"/>
      <c r="H332" s="1994"/>
      <c r="I332" s="1994"/>
      <c r="J332" s="1994"/>
      <c r="K332" s="1994"/>
      <c r="L332" s="1994"/>
      <c r="M332" s="1994"/>
      <c r="N332" s="1994"/>
      <c r="O332" s="1994"/>
      <c r="P332" s="1994"/>
      <c r="Q332" s="1994"/>
      <c r="R332" s="1994"/>
      <c r="S332" s="1994"/>
      <c r="T332" s="1994"/>
      <c r="U332" s="1994"/>
      <c r="V332" s="1994"/>
      <c r="W332" s="1994"/>
      <c r="X332" s="1994"/>
      <c r="Y332" s="1994"/>
      <c r="Z332" s="1994"/>
      <c r="AA332" s="1994"/>
      <c r="AB332" s="1994"/>
      <c r="AC332" s="1994"/>
      <c r="AD332" s="1994"/>
      <c r="AE332" s="1994"/>
      <c r="AF332" s="1994"/>
      <c r="AG332" s="1994"/>
      <c r="AH332" s="1994"/>
      <c r="AI332" s="1994"/>
      <c r="AJ332" s="1994"/>
      <c r="AK332" s="638"/>
      <c r="AL332" s="638"/>
      <c r="AM332" s="638"/>
      <c r="AN332" s="632"/>
    </row>
    <row r="333" spans="1:44" s="585" customFormat="1" ht="12.75" customHeight="1">
      <c r="A333" s="638"/>
      <c r="B333" s="646"/>
      <c r="C333" s="1994"/>
      <c r="D333" s="1994"/>
      <c r="E333" s="1994"/>
      <c r="F333" s="1994"/>
      <c r="G333" s="1994"/>
      <c r="H333" s="1994"/>
      <c r="I333" s="1994"/>
      <c r="J333" s="1994"/>
      <c r="K333" s="1994"/>
      <c r="L333" s="1994"/>
      <c r="M333" s="1994"/>
      <c r="N333" s="1994"/>
      <c r="O333" s="1994"/>
      <c r="P333" s="1994"/>
      <c r="Q333" s="1994"/>
      <c r="R333" s="1994"/>
      <c r="S333" s="1994"/>
      <c r="T333" s="1994"/>
      <c r="U333" s="1994"/>
      <c r="V333" s="1994"/>
      <c r="W333" s="1994"/>
      <c r="X333" s="1994"/>
      <c r="Y333" s="1994"/>
      <c r="Z333" s="1994"/>
      <c r="AA333" s="1994"/>
      <c r="AB333" s="1994"/>
      <c r="AC333" s="1994"/>
      <c r="AD333" s="1994"/>
      <c r="AE333" s="1994"/>
      <c r="AF333" s="1994"/>
      <c r="AG333" s="1994"/>
      <c r="AH333" s="1994"/>
      <c r="AI333" s="1994"/>
      <c r="AJ333" s="1994"/>
      <c r="AK333" s="638"/>
      <c r="AL333" s="638"/>
      <c r="AM333" s="638"/>
      <c r="AN333" s="632"/>
    </row>
    <row r="334" spans="1:44" s="585" customFormat="1" ht="12.75" customHeight="1">
      <c r="A334" s="638"/>
      <c r="B334" s="646"/>
      <c r="C334" s="1994"/>
      <c r="D334" s="1994"/>
      <c r="E334" s="1994"/>
      <c r="F334" s="1994"/>
      <c r="G334" s="1994"/>
      <c r="H334" s="1994"/>
      <c r="I334" s="1994"/>
      <c r="J334" s="1994"/>
      <c r="K334" s="1994"/>
      <c r="L334" s="1994"/>
      <c r="M334" s="1994"/>
      <c r="N334" s="1994"/>
      <c r="O334" s="1994"/>
      <c r="P334" s="1994"/>
      <c r="Q334" s="1994"/>
      <c r="R334" s="1994"/>
      <c r="S334" s="1994"/>
      <c r="T334" s="1994"/>
      <c r="U334" s="1994"/>
      <c r="V334" s="1994"/>
      <c r="W334" s="1994"/>
      <c r="X334" s="1994"/>
      <c r="Y334" s="1994"/>
      <c r="Z334" s="1994"/>
      <c r="AA334" s="1994"/>
      <c r="AB334" s="1994"/>
      <c r="AC334" s="1994"/>
      <c r="AD334" s="1994"/>
      <c r="AE334" s="1994"/>
      <c r="AF334" s="1994"/>
      <c r="AG334" s="1994"/>
      <c r="AH334" s="1994"/>
      <c r="AI334" s="1994"/>
      <c r="AJ334" s="1994"/>
      <c r="AK334" s="638"/>
      <c r="AL334" s="638"/>
      <c r="AM334" s="638"/>
      <c r="AN334" s="632"/>
      <c r="AQ334" s="605"/>
    </row>
    <row r="335" spans="1:44" s="585" customFormat="1" ht="12.75" customHeight="1">
      <c r="A335" s="638"/>
      <c r="B335" s="646"/>
      <c r="C335" s="1994"/>
      <c r="D335" s="1994"/>
      <c r="E335" s="1994"/>
      <c r="F335" s="1994"/>
      <c r="G335" s="1994"/>
      <c r="H335" s="1994"/>
      <c r="I335" s="1994"/>
      <c r="J335" s="1994"/>
      <c r="K335" s="1994"/>
      <c r="L335" s="1994"/>
      <c r="M335" s="1994"/>
      <c r="N335" s="1994"/>
      <c r="O335" s="1994"/>
      <c r="P335" s="1994"/>
      <c r="Q335" s="1994"/>
      <c r="R335" s="1994"/>
      <c r="S335" s="1994"/>
      <c r="T335" s="1994"/>
      <c r="U335" s="1994"/>
      <c r="V335" s="1994"/>
      <c r="W335" s="1994"/>
      <c r="X335" s="1994"/>
      <c r="Y335" s="1994"/>
      <c r="Z335" s="1994"/>
      <c r="AA335" s="1994"/>
      <c r="AB335" s="1994"/>
      <c r="AC335" s="1994"/>
      <c r="AD335" s="1994"/>
      <c r="AE335" s="1994"/>
      <c r="AF335" s="1994"/>
      <c r="AG335" s="1994"/>
      <c r="AH335" s="1994"/>
      <c r="AI335" s="1994"/>
      <c r="AJ335" s="1994"/>
      <c r="AK335" s="638"/>
      <c r="AL335" s="638"/>
      <c r="AM335" s="638"/>
      <c r="AN335" s="632"/>
      <c r="AQ335" s="605"/>
    </row>
    <row r="336" spans="1:44" s="585" customFormat="1" ht="12.4" customHeight="1">
      <c r="A336" s="638"/>
      <c r="B336" s="646"/>
      <c r="C336" s="1994"/>
      <c r="D336" s="1994"/>
      <c r="E336" s="1994"/>
      <c r="F336" s="1994"/>
      <c r="G336" s="1994"/>
      <c r="H336" s="1994"/>
      <c r="I336" s="1994"/>
      <c r="J336" s="1994"/>
      <c r="K336" s="1994"/>
      <c r="L336" s="1994"/>
      <c r="M336" s="1994"/>
      <c r="N336" s="1994"/>
      <c r="O336" s="1994"/>
      <c r="P336" s="1994"/>
      <c r="Q336" s="1994"/>
      <c r="R336" s="1994"/>
      <c r="S336" s="1994"/>
      <c r="T336" s="1994"/>
      <c r="U336" s="1994"/>
      <c r="V336" s="1994"/>
      <c r="W336" s="1994"/>
      <c r="X336" s="1994"/>
      <c r="Y336" s="1994"/>
      <c r="Z336" s="1994"/>
      <c r="AA336" s="1994"/>
      <c r="AB336" s="1994"/>
      <c r="AC336" s="1994"/>
      <c r="AD336" s="1994"/>
      <c r="AE336" s="1994"/>
      <c r="AF336" s="1994"/>
      <c r="AG336" s="1994"/>
      <c r="AH336" s="1994"/>
      <c r="AI336" s="1994"/>
      <c r="AJ336" s="1994"/>
      <c r="AK336" s="638"/>
      <c r="AL336" s="638"/>
      <c r="AM336" s="638"/>
      <c r="AN336" s="632"/>
      <c r="AQ336" s="605"/>
      <c r="AR336" s="605"/>
    </row>
    <row r="337" spans="1:46" s="585" customFormat="1" ht="45.75" customHeight="1">
      <c r="A337" s="638"/>
      <c r="B337" s="646"/>
      <c r="C337" s="1994" t="s">
        <v>2510</v>
      </c>
      <c r="D337" s="1994"/>
      <c r="E337" s="1994"/>
      <c r="F337" s="1994"/>
      <c r="G337" s="1994"/>
      <c r="H337" s="1994"/>
      <c r="I337" s="1994"/>
      <c r="J337" s="1994"/>
      <c r="K337" s="1994"/>
      <c r="L337" s="1994"/>
      <c r="M337" s="1994"/>
      <c r="N337" s="1994"/>
      <c r="O337" s="1994"/>
      <c r="P337" s="1994"/>
      <c r="Q337" s="1994"/>
      <c r="R337" s="1994"/>
      <c r="S337" s="1994"/>
      <c r="T337" s="1994"/>
      <c r="U337" s="1994"/>
      <c r="V337" s="1994"/>
      <c r="W337" s="1994"/>
      <c r="X337" s="1994"/>
      <c r="Y337" s="1994"/>
      <c r="Z337" s="1994"/>
      <c r="AA337" s="1994"/>
      <c r="AB337" s="1994"/>
      <c r="AC337" s="1994"/>
      <c r="AD337" s="1994"/>
      <c r="AE337" s="1994"/>
      <c r="AF337" s="1994"/>
      <c r="AG337" s="1994"/>
      <c r="AH337" s="1994"/>
      <c r="AI337" s="1994"/>
      <c r="AJ337" s="1994"/>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4" t="s">
        <v>2127</v>
      </c>
      <c r="D339" s="1994"/>
      <c r="E339" s="1994"/>
      <c r="F339" s="1994"/>
      <c r="G339" s="1994"/>
      <c r="H339" s="1994"/>
      <c r="I339" s="1994"/>
      <c r="J339" s="1994"/>
      <c r="K339" s="1994"/>
      <c r="L339" s="1994"/>
      <c r="M339" s="1994"/>
      <c r="N339" s="1994"/>
      <c r="O339" s="1994"/>
      <c r="P339" s="1994"/>
      <c r="Q339" s="1994"/>
      <c r="R339" s="1994"/>
      <c r="S339" s="1994"/>
      <c r="T339" s="1994"/>
      <c r="U339" s="1994"/>
      <c r="V339" s="1994"/>
      <c r="W339" s="1994"/>
      <c r="X339" s="1994"/>
      <c r="Y339" s="1994"/>
      <c r="Z339" s="1994"/>
      <c r="AA339" s="1994"/>
      <c r="AB339" s="1994"/>
      <c r="AC339" s="1994"/>
      <c r="AD339" s="1994"/>
      <c r="AE339" s="1994"/>
      <c r="AF339" s="1994"/>
      <c r="AG339" s="1994"/>
      <c r="AH339" s="1994"/>
      <c r="AI339" s="1994"/>
      <c r="AJ339" s="1994"/>
      <c r="AK339" s="638"/>
      <c r="AL339" s="638"/>
      <c r="AM339" s="638"/>
      <c r="AN339" s="632"/>
      <c r="AQ339" s="605"/>
      <c r="AR339" s="605"/>
    </row>
    <row r="340" spans="1:46" s="585" customFormat="1" ht="30" customHeight="1">
      <c r="A340" s="638"/>
      <c r="B340" s="646"/>
      <c r="C340" s="1994"/>
      <c r="D340" s="1994"/>
      <c r="E340" s="1994"/>
      <c r="F340" s="1994"/>
      <c r="G340" s="1994"/>
      <c r="H340" s="1994"/>
      <c r="I340" s="1994"/>
      <c r="J340" s="1994"/>
      <c r="K340" s="1994"/>
      <c r="L340" s="1994"/>
      <c r="M340" s="1994"/>
      <c r="N340" s="1994"/>
      <c r="O340" s="1994"/>
      <c r="P340" s="1994"/>
      <c r="Q340" s="1994"/>
      <c r="R340" s="1994"/>
      <c r="S340" s="1994"/>
      <c r="T340" s="1994"/>
      <c r="U340" s="1994"/>
      <c r="V340" s="1994"/>
      <c r="W340" s="1994"/>
      <c r="X340" s="1994"/>
      <c r="Y340" s="1994"/>
      <c r="Z340" s="1994"/>
      <c r="AA340" s="1994"/>
      <c r="AB340" s="1994"/>
      <c r="AC340" s="1994"/>
      <c r="AD340" s="1994"/>
      <c r="AE340" s="1994"/>
      <c r="AF340" s="1994"/>
      <c r="AG340" s="1994"/>
      <c r="AH340" s="1994"/>
      <c r="AI340" s="1994"/>
      <c r="AJ340" s="1994"/>
      <c r="AK340" s="638"/>
      <c r="AL340" s="638"/>
      <c r="AM340" s="638"/>
      <c r="AN340" s="632"/>
      <c r="AR340" s="605"/>
    </row>
    <row r="341" spans="1:46" s="585" customFormat="1" ht="12.75" customHeight="1">
      <c r="A341" s="638"/>
      <c r="B341" s="646"/>
      <c r="C341" s="1994"/>
      <c r="D341" s="1994"/>
      <c r="E341" s="1994"/>
      <c r="F341" s="1994"/>
      <c r="G341" s="1994"/>
      <c r="H341" s="1994"/>
      <c r="I341" s="1994"/>
      <c r="J341" s="1994"/>
      <c r="K341" s="1994"/>
      <c r="L341" s="1994"/>
      <c r="M341" s="1994"/>
      <c r="N341" s="1994"/>
      <c r="O341" s="1994"/>
      <c r="P341" s="1994"/>
      <c r="Q341" s="1994"/>
      <c r="R341" s="1994"/>
      <c r="S341" s="1994"/>
      <c r="T341" s="1994"/>
      <c r="U341" s="1994"/>
      <c r="V341" s="1994"/>
      <c r="W341" s="1994"/>
      <c r="X341" s="1994"/>
      <c r="Y341" s="1994"/>
      <c r="Z341" s="1994"/>
      <c r="AA341" s="1994"/>
      <c r="AB341" s="1994"/>
      <c r="AC341" s="1994"/>
      <c r="AD341" s="1994"/>
      <c r="AE341" s="1994"/>
      <c r="AF341" s="1994"/>
      <c r="AG341" s="1994"/>
      <c r="AH341" s="1994"/>
      <c r="AI341" s="1994"/>
      <c r="AJ341" s="1994"/>
      <c r="AK341" s="638"/>
      <c r="AL341" s="638"/>
      <c r="AM341" s="638"/>
      <c r="AN341" s="632"/>
      <c r="AR341" s="605"/>
    </row>
    <row r="342" spans="1:46" s="585" customFormat="1" ht="12.75" customHeight="1">
      <c r="A342" s="638"/>
      <c r="B342" s="646"/>
      <c r="C342" s="1994" t="s">
        <v>1627</v>
      </c>
      <c r="D342" s="1994"/>
      <c r="E342" s="1994"/>
      <c r="F342" s="1994"/>
      <c r="G342" s="1994"/>
      <c r="H342" s="1994"/>
      <c r="I342" s="1994"/>
      <c r="J342" s="1994"/>
      <c r="K342" s="1994"/>
      <c r="L342" s="1994"/>
      <c r="M342" s="1994"/>
      <c r="N342" s="1994"/>
      <c r="O342" s="1994"/>
      <c r="P342" s="1994"/>
      <c r="Q342" s="1994"/>
      <c r="R342" s="1994"/>
      <c r="S342" s="1994"/>
      <c r="T342" s="1994"/>
      <c r="U342" s="1994"/>
      <c r="V342" s="1994"/>
      <c r="W342" s="1994"/>
      <c r="X342" s="1994"/>
      <c r="Y342" s="1994"/>
      <c r="Z342" s="1994"/>
      <c r="AA342" s="1994"/>
      <c r="AB342" s="1994"/>
      <c r="AC342" s="1994"/>
      <c r="AD342" s="1994"/>
      <c r="AE342" s="1994"/>
      <c r="AF342" s="1994"/>
      <c r="AG342" s="1994"/>
      <c r="AH342" s="1994"/>
      <c r="AI342" s="1994"/>
      <c r="AJ342" s="1994"/>
      <c r="AK342" s="638"/>
      <c r="AL342" s="638"/>
      <c r="AM342" s="638"/>
      <c r="AN342" s="632"/>
      <c r="AQ342" s="605"/>
      <c r="AR342" s="605"/>
    </row>
    <row r="343" spans="1:46" s="585" customFormat="1" ht="12.75" customHeight="1">
      <c r="A343" s="638"/>
      <c r="B343" s="646"/>
      <c r="C343" s="1994"/>
      <c r="D343" s="1994"/>
      <c r="E343" s="1994"/>
      <c r="F343" s="1994"/>
      <c r="G343" s="1994"/>
      <c r="H343" s="1994"/>
      <c r="I343" s="1994"/>
      <c r="J343" s="1994"/>
      <c r="K343" s="1994"/>
      <c r="L343" s="1994"/>
      <c r="M343" s="1994"/>
      <c r="N343" s="1994"/>
      <c r="O343" s="1994"/>
      <c r="P343" s="1994"/>
      <c r="Q343" s="1994"/>
      <c r="R343" s="1994"/>
      <c r="S343" s="1994"/>
      <c r="T343" s="1994"/>
      <c r="U343" s="1994"/>
      <c r="V343" s="1994"/>
      <c r="W343" s="1994"/>
      <c r="X343" s="1994"/>
      <c r="Y343" s="1994"/>
      <c r="Z343" s="1994"/>
      <c r="AA343" s="1994"/>
      <c r="AB343" s="1994"/>
      <c r="AC343" s="1994"/>
      <c r="AD343" s="1994"/>
      <c r="AE343" s="1994"/>
      <c r="AF343" s="1994"/>
      <c r="AG343" s="1994"/>
      <c r="AH343" s="1994"/>
      <c r="AI343" s="1994"/>
      <c r="AJ343" s="1994"/>
      <c r="AK343" s="638"/>
      <c r="AL343" s="638"/>
      <c r="AM343" s="638"/>
      <c r="AN343" s="632"/>
      <c r="AQ343" s="605"/>
      <c r="AR343" s="605"/>
    </row>
    <row r="344" spans="1:46" s="585" customFormat="1" ht="13.15" customHeight="1">
      <c r="A344" s="638"/>
      <c r="B344" s="646"/>
      <c r="C344" s="1994"/>
      <c r="D344" s="1994"/>
      <c r="E344" s="1994"/>
      <c r="F344" s="1994"/>
      <c r="G344" s="1994"/>
      <c r="H344" s="1994"/>
      <c r="I344" s="1994"/>
      <c r="J344" s="1994"/>
      <c r="K344" s="1994"/>
      <c r="L344" s="1994"/>
      <c r="M344" s="1994"/>
      <c r="N344" s="1994"/>
      <c r="O344" s="1994"/>
      <c r="P344" s="1994"/>
      <c r="Q344" s="1994"/>
      <c r="R344" s="1994"/>
      <c r="S344" s="1994"/>
      <c r="T344" s="1994"/>
      <c r="U344" s="1994"/>
      <c r="V344" s="1994"/>
      <c r="W344" s="1994"/>
      <c r="X344" s="1994"/>
      <c r="Y344" s="1994"/>
      <c r="Z344" s="1994"/>
      <c r="AA344" s="1994"/>
      <c r="AB344" s="1994"/>
      <c r="AC344" s="1994"/>
      <c r="AD344" s="1994"/>
      <c r="AE344" s="1994"/>
      <c r="AF344" s="1994"/>
      <c r="AG344" s="1994"/>
      <c r="AH344" s="1994"/>
      <c r="AI344" s="1994"/>
      <c r="AJ344" s="1994"/>
      <c r="AK344" s="638"/>
      <c r="AL344" s="638"/>
      <c r="AM344" s="638"/>
      <c r="AN344" s="632"/>
      <c r="AQ344" s="605"/>
      <c r="AR344" s="605"/>
    </row>
    <row r="345" spans="1:46" s="585" customFormat="1" ht="12.75" customHeight="1">
      <c r="A345" s="638"/>
      <c r="B345" s="646"/>
      <c r="C345" s="1994"/>
      <c r="D345" s="1994"/>
      <c r="E345" s="1994"/>
      <c r="F345" s="1994"/>
      <c r="G345" s="1994"/>
      <c r="H345" s="1994"/>
      <c r="I345" s="1994"/>
      <c r="J345" s="1994"/>
      <c r="K345" s="1994"/>
      <c r="L345" s="1994"/>
      <c r="M345" s="1994"/>
      <c r="N345" s="1994"/>
      <c r="O345" s="1994"/>
      <c r="P345" s="1994"/>
      <c r="Q345" s="1994"/>
      <c r="R345" s="1994"/>
      <c r="S345" s="1994"/>
      <c r="T345" s="1994"/>
      <c r="U345" s="1994"/>
      <c r="V345" s="1994"/>
      <c r="W345" s="1994"/>
      <c r="X345" s="1994"/>
      <c r="Y345" s="1994"/>
      <c r="Z345" s="1994"/>
      <c r="AA345" s="1994"/>
      <c r="AB345" s="1994"/>
      <c r="AC345" s="1994"/>
      <c r="AD345" s="1994"/>
      <c r="AE345" s="1994"/>
      <c r="AF345" s="1994"/>
      <c r="AG345" s="1994"/>
      <c r="AH345" s="1994"/>
      <c r="AI345" s="1994"/>
      <c r="AJ345" s="1994"/>
      <c r="AK345" s="638"/>
      <c r="AL345" s="638"/>
      <c r="AM345" s="638"/>
      <c r="AN345" s="632"/>
      <c r="AO345" s="729"/>
      <c r="AP345" s="729"/>
      <c r="AQ345" s="605"/>
    </row>
    <row r="346" spans="1:46" s="585" customFormat="1" ht="11.85" customHeight="1">
      <c r="A346" s="638"/>
      <c r="B346" s="646"/>
      <c r="C346" s="1994"/>
      <c r="D346" s="1994"/>
      <c r="E346" s="1994"/>
      <c r="F346" s="1994"/>
      <c r="G346" s="1994"/>
      <c r="H346" s="1994"/>
      <c r="I346" s="1994"/>
      <c r="J346" s="1994"/>
      <c r="K346" s="1994"/>
      <c r="L346" s="1994"/>
      <c r="M346" s="1994"/>
      <c r="N346" s="1994"/>
      <c r="O346" s="1994"/>
      <c r="P346" s="1994"/>
      <c r="Q346" s="1994"/>
      <c r="R346" s="1994"/>
      <c r="S346" s="1994"/>
      <c r="T346" s="1994"/>
      <c r="U346" s="1994"/>
      <c r="V346" s="1994"/>
      <c r="W346" s="1994"/>
      <c r="X346" s="1994"/>
      <c r="Y346" s="1994"/>
      <c r="Z346" s="1994"/>
      <c r="AA346" s="1994"/>
      <c r="AB346" s="1994"/>
      <c r="AC346" s="1994"/>
      <c r="AD346" s="1994"/>
      <c r="AE346" s="1994"/>
      <c r="AF346" s="1994"/>
      <c r="AG346" s="1994"/>
      <c r="AH346" s="1994"/>
      <c r="AI346" s="1994"/>
      <c r="AJ346" s="1994"/>
      <c r="AK346" s="638"/>
      <c r="AL346" s="638"/>
      <c r="AM346" s="638"/>
      <c r="AN346" s="632"/>
      <c r="AO346" s="730" t="s">
        <v>113</v>
      </c>
      <c r="AP346" s="731">
        <f>IF(C370="Yes",5,0)</f>
        <v>0</v>
      </c>
      <c r="AS346" s="574" t="s">
        <v>1628</v>
      </c>
    </row>
    <row r="347" spans="1:46" s="585" customFormat="1" ht="12.75" customHeight="1">
      <c r="A347" s="638"/>
      <c r="B347" s="646"/>
      <c r="C347" s="1994"/>
      <c r="D347" s="1994"/>
      <c r="E347" s="1994"/>
      <c r="F347" s="1994"/>
      <c r="G347" s="1994"/>
      <c r="H347" s="1994"/>
      <c r="I347" s="1994"/>
      <c r="J347" s="1994"/>
      <c r="K347" s="1994"/>
      <c r="L347" s="1994"/>
      <c r="M347" s="1994"/>
      <c r="N347" s="1994"/>
      <c r="O347" s="1994"/>
      <c r="P347" s="1994"/>
      <c r="Q347" s="1994"/>
      <c r="R347" s="1994"/>
      <c r="S347" s="1994"/>
      <c r="T347" s="1994"/>
      <c r="U347" s="1994"/>
      <c r="V347" s="1994"/>
      <c r="W347" s="1994"/>
      <c r="X347" s="1994"/>
      <c r="Y347" s="1994"/>
      <c r="Z347" s="1994"/>
      <c r="AA347" s="1994"/>
      <c r="AB347" s="1994"/>
      <c r="AC347" s="1994"/>
      <c r="AD347" s="1994"/>
      <c r="AE347" s="1994"/>
      <c r="AF347" s="1994"/>
      <c r="AG347" s="1994"/>
      <c r="AH347" s="1994"/>
      <c r="AI347" s="1994"/>
      <c r="AJ347" s="1994"/>
      <c r="AK347" s="638"/>
      <c r="AL347" s="638"/>
      <c r="AM347" s="638"/>
      <c r="AN347" s="632"/>
      <c r="AO347" s="730" t="s">
        <v>114</v>
      </c>
      <c r="AP347" s="731">
        <f>IF(C378="Yes",5,0)</f>
        <v>0</v>
      </c>
      <c r="AS347" s="2011">
        <f>IF(Application!D210="Non-Targeted",(SUM(AQ355+AQ364)),AS351)</f>
        <v>10</v>
      </c>
      <c r="AT347" s="2011"/>
    </row>
    <row r="348" spans="1:46" s="585" customFormat="1" ht="12.75" customHeight="1">
      <c r="A348" s="638"/>
      <c r="B348" s="646"/>
      <c r="C348" s="1994"/>
      <c r="D348" s="1994"/>
      <c r="E348" s="1994"/>
      <c r="F348" s="1994"/>
      <c r="G348" s="1994"/>
      <c r="H348" s="1994"/>
      <c r="I348" s="1994"/>
      <c r="J348" s="1994"/>
      <c r="K348" s="1994"/>
      <c r="L348" s="1994"/>
      <c r="M348" s="1994"/>
      <c r="N348" s="1994"/>
      <c r="O348" s="1994"/>
      <c r="P348" s="1994"/>
      <c r="Q348" s="1994"/>
      <c r="R348" s="1994"/>
      <c r="S348" s="1994"/>
      <c r="T348" s="1994"/>
      <c r="U348" s="1994"/>
      <c r="V348" s="1994"/>
      <c r="W348" s="1994"/>
      <c r="X348" s="1994"/>
      <c r="Y348" s="1994"/>
      <c r="Z348" s="1994"/>
      <c r="AA348" s="1994"/>
      <c r="AB348" s="1994"/>
      <c r="AC348" s="1994"/>
      <c r="AD348" s="1994"/>
      <c r="AE348" s="1994"/>
      <c r="AF348" s="1994"/>
      <c r="AG348" s="1994"/>
      <c r="AH348" s="1994"/>
      <c r="AI348" s="1994"/>
      <c r="AJ348" s="1994"/>
      <c r="AK348" s="638"/>
      <c r="AL348" s="638"/>
      <c r="AM348" s="638"/>
      <c r="AN348" s="632"/>
      <c r="AO348" s="730" t="s">
        <v>120</v>
      </c>
      <c r="AP348" s="731">
        <f>IF(C386="Yes",7,0)</f>
        <v>7</v>
      </c>
      <c r="AS348" s="574" t="s">
        <v>1629</v>
      </c>
    </row>
    <row r="349" spans="1:46" s="585" customFormat="1" ht="12.75" customHeight="1">
      <c r="A349" s="638"/>
      <c r="B349" s="646"/>
      <c r="C349" s="1994"/>
      <c r="D349" s="1994"/>
      <c r="E349" s="1994"/>
      <c r="F349" s="1994"/>
      <c r="G349" s="1994"/>
      <c r="H349" s="1994"/>
      <c r="I349" s="1994"/>
      <c r="J349" s="1994"/>
      <c r="K349" s="1994"/>
      <c r="L349" s="1994"/>
      <c r="M349" s="1994"/>
      <c r="N349" s="1994"/>
      <c r="O349" s="1994"/>
      <c r="P349" s="1994"/>
      <c r="Q349" s="1994"/>
      <c r="R349" s="1994"/>
      <c r="S349" s="1994"/>
      <c r="T349" s="1994"/>
      <c r="U349" s="1994"/>
      <c r="V349" s="1994"/>
      <c r="W349" s="1994"/>
      <c r="X349" s="1994"/>
      <c r="Y349" s="1994"/>
      <c r="Z349" s="1994"/>
      <c r="AA349" s="1994"/>
      <c r="AB349" s="1994"/>
      <c r="AC349" s="1994"/>
      <c r="AD349" s="1994"/>
      <c r="AE349" s="1994"/>
      <c r="AF349" s="1994"/>
      <c r="AG349" s="1994"/>
      <c r="AH349" s="1994"/>
      <c r="AI349" s="1994"/>
      <c r="AJ349" s="1994"/>
      <c r="AK349" s="638"/>
      <c r="AL349" s="638"/>
      <c r="AM349" s="638"/>
      <c r="AN349" s="632"/>
      <c r="AO349" s="632"/>
      <c r="AP349" s="731">
        <f>IF(C388="Yes",5,0)</f>
        <v>0</v>
      </c>
      <c r="AS349" s="2011">
        <f>IF(AND(AQ355&gt;0,AQ364&gt;0),(AQ355+AQ364)/2,0)</f>
        <v>0</v>
      </c>
      <c r="AT349" s="2011"/>
    </row>
    <row r="350" spans="1:46" s="585" customFormat="1" ht="12.75" customHeight="1">
      <c r="A350" s="638"/>
      <c r="B350" s="646"/>
      <c r="C350" s="1994"/>
      <c r="D350" s="1994"/>
      <c r="E350" s="1994"/>
      <c r="F350" s="1994"/>
      <c r="G350" s="1994"/>
      <c r="H350" s="1994"/>
      <c r="I350" s="1994"/>
      <c r="J350" s="1994"/>
      <c r="K350" s="1994"/>
      <c r="L350" s="1994"/>
      <c r="M350" s="1994"/>
      <c r="N350" s="1994"/>
      <c r="O350" s="1994"/>
      <c r="P350" s="1994"/>
      <c r="Q350" s="1994"/>
      <c r="R350" s="1994"/>
      <c r="S350" s="1994"/>
      <c r="T350" s="1994"/>
      <c r="U350" s="1994"/>
      <c r="V350" s="1994"/>
      <c r="W350" s="1994"/>
      <c r="X350" s="1994"/>
      <c r="Y350" s="1994"/>
      <c r="Z350" s="1994"/>
      <c r="AA350" s="1994"/>
      <c r="AB350" s="1994"/>
      <c r="AC350" s="1994"/>
      <c r="AD350" s="1994"/>
      <c r="AE350" s="1994"/>
      <c r="AF350" s="1994"/>
      <c r="AG350" s="1994"/>
      <c r="AH350" s="1994"/>
      <c r="AI350" s="1994"/>
      <c r="AJ350" s="1994"/>
      <c r="AK350" s="638"/>
      <c r="AL350" s="638"/>
      <c r="AM350" s="638"/>
      <c r="AN350" s="632"/>
      <c r="AO350" s="730" t="s">
        <v>591</v>
      </c>
      <c r="AP350" s="731">
        <f>IF(C396="Yes",5,0)</f>
        <v>0</v>
      </c>
      <c r="AS350" s="574" t="s">
        <v>2144</v>
      </c>
    </row>
    <row r="351" spans="1:46" s="585" customFormat="1" ht="12.75" customHeight="1">
      <c r="A351" s="638"/>
      <c r="B351" s="646"/>
      <c r="C351" s="2012" t="s">
        <v>1630</v>
      </c>
      <c r="D351" s="2012"/>
      <c r="E351" s="2012"/>
      <c r="F351" s="2012"/>
      <c r="G351" s="2012"/>
      <c r="H351" s="2012"/>
      <c r="I351" s="2012"/>
      <c r="J351" s="2012"/>
      <c r="K351" s="2012"/>
      <c r="L351" s="2012"/>
      <c r="M351" s="2012"/>
      <c r="N351" s="2012"/>
      <c r="O351" s="2012"/>
      <c r="P351" s="2012"/>
      <c r="Q351" s="2012"/>
      <c r="R351" s="2012"/>
      <c r="S351" s="2012"/>
      <c r="T351" s="2012"/>
      <c r="U351" s="2012"/>
      <c r="V351" s="2012"/>
      <c r="W351" s="2012"/>
      <c r="X351" s="2012"/>
      <c r="Y351" s="2012"/>
      <c r="Z351" s="2012"/>
      <c r="AA351" s="2012"/>
      <c r="AB351" s="2012"/>
      <c r="AC351" s="2012"/>
      <c r="AD351" s="2012"/>
      <c r="AE351" s="2012"/>
      <c r="AF351" s="2012"/>
      <c r="AG351" s="2012"/>
      <c r="AH351" s="2012"/>
      <c r="AI351" s="2012"/>
      <c r="AJ351" s="2012"/>
      <c r="AK351" s="638"/>
      <c r="AL351" s="638"/>
      <c r="AM351" s="638"/>
      <c r="AN351" s="632"/>
      <c r="AO351" s="632"/>
      <c r="AP351" s="731">
        <f>IF(C398="Yes",3,0)</f>
        <v>3</v>
      </c>
      <c r="AS351" s="2011">
        <f>IF(AQ355=0,AQ364,AQ355)</f>
        <v>10</v>
      </c>
      <c r="AT351" s="2011"/>
    </row>
    <row r="352" spans="1:46" s="585" customFormat="1" ht="12.75" customHeight="1">
      <c r="A352" s="638"/>
      <c r="B352" s="646"/>
      <c r="C352" s="2012"/>
      <c r="D352" s="2012"/>
      <c r="E352" s="2012"/>
      <c r="F352" s="2012"/>
      <c r="G352" s="2012"/>
      <c r="H352" s="2012"/>
      <c r="I352" s="2012"/>
      <c r="J352" s="2012"/>
      <c r="K352" s="2012"/>
      <c r="L352" s="2012"/>
      <c r="M352" s="2012"/>
      <c r="N352" s="2012"/>
      <c r="O352" s="2012"/>
      <c r="P352" s="2012"/>
      <c r="Q352" s="2012"/>
      <c r="R352" s="2012"/>
      <c r="S352" s="2012"/>
      <c r="T352" s="2012"/>
      <c r="U352" s="2012"/>
      <c r="V352" s="2012"/>
      <c r="W352" s="2012"/>
      <c r="X352" s="2012"/>
      <c r="Y352" s="2012"/>
      <c r="Z352" s="2012"/>
      <c r="AA352" s="2012"/>
      <c r="AB352" s="2012"/>
      <c r="AC352" s="2012"/>
      <c r="AD352" s="2012"/>
      <c r="AE352" s="2012"/>
      <c r="AF352" s="2012"/>
      <c r="AG352" s="2012"/>
      <c r="AH352" s="2012"/>
      <c r="AI352" s="2012"/>
      <c r="AJ352" s="2012"/>
      <c r="AK352" s="638"/>
      <c r="AL352" s="638"/>
      <c r="AM352" s="638"/>
      <c r="AN352" s="632"/>
      <c r="AO352" s="730" t="s">
        <v>787</v>
      </c>
      <c r="AP352" s="731">
        <f>IF(C401="Yes",5,0)</f>
        <v>0</v>
      </c>
    </row>
    <row r="353" spans="1:81" s="585" customFormat="1" ht="12.75" customHeight="1">
      <c r="A353" s="638"/>
      <c r="B353" s="646"/>
      <c r="C353" s="2012"/>
      <c r="D353" s="2012"/>
      <c r="E353" s="2012"/>
      <c r="F353" s="2012"/>
      <c r="G353" s="2012"/>
      <c r="H353" s="2012"/>
      <c r="I353" s="2012"/>
      <c r="J353" s="2012"/>
      <c r="K353" s="2012"/>
      <c r="L353" s="2012"/>
      <c r="M353" s="2012"/>
      <c r="N353" s="2012"/>
      <c r="O353" s="2012"/>
      <c r="P353" s="2012"/>
      <c r="Q353" s="2012"/>
      <c r="R353" s="2012"/>
      <c r="S353" s="2012"/>
      <c r="T353" s="2012"/>
      <c r="U353" s="2012"/>
      <c r="V353" s="2012"/>
      <c r="W353" s="2012"/>
      <c r="X353" s="2012"/>
      <c r="Y353" s="2012"/>
      <c r="Z353" s="2012"/>
      <c r="AA353" s="2012"/>
      <c r="AB353" s="2012"/>
      <c r="AC353" s="2012"/>
      <c r="AD353" s="2012"/>
      <c r="AE353" s="2012"/>
      <c r="AF353" s="2012"/>
      <c r="AG353" s="2012"/>
      <c r="AH353" s="2012"/>
      <c r="AI353" s="2012"/>
      <c r="AJ353" s="2012"/>
      <c r="AK353" s="638"/>
      <c r="AL353" s="638"/>
      <c r="AM353" s="638"/>
      <c r="AN353" s="632"/>
      <c r="AO353" s="730" t="s">
        <v>594</v>
      </c>
      <c r="AP353" s="731">
        <f>IF(C410="Yes",5,0)</f>
        <v>0</v>
      </c>
    </row>
    <row r="354" spans="1:81" s="585" customFormat="1" ht="11.85" customHeight="1">
      <c r="A354" s="638"/>
      <c r="B354" s="646"/>
      <c r="C354" s="2012"/>
      <c r="D354" s="2012"/>
      <c r="E354" s="2012"/>
      <c r="F354" s="2012"/>
      <c r="G354" s="2012"/>
      <c r="H354" s="2012"/>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012"/>
      <c r="AF354" s="2012"/>
      <c r="AG354" s="2012"/>
      <c r="AH354" s="2012"/>
      <c r="AI354" s="2012"/>
      <c r="AJ354" s="2012"/>
      <c r="AK354" s="638"/>
      <c r="AL354" s="638"/>
      <c r="AM354" s="638"/>
      <c r="AN354" s="632"/>
      <c r="AO354" s="732"/>
      <c r="AP354" s="733">
        <f>IF(C412="Yes",3,0)</f>
        <v>0</v>
      </c>
    </row>
    <row r="355" spans="1:81" s="585" customFormat="1" ht="12.4" customHeight="1">
      <c r="A355" s="638"/>
      <c r="B355" s="646"/>
      <c r="C355" s="2012"/>
      <c r="D355" s="2012"/>
      <c r="E355" s="2012"/>
      <c r="F355" s="2012"/>
      <c r="G355" s="2012"/>
      <c r="H355" s="2012"/>
      <c r="I355" s="2012"/>
      <c r="J355" s="2012"/>
      <c r="K355" s="2012"/>
      <c r="L355" s="2012"/>
      <c r="M355" s="2012"/>
      <c r="N355" s="2012"/>
      <c r="O355" s="2012"/>
      <c r="P355" s="2012"/>
      <c r="Q355" s="2012"/>
      <c r="R355" s="2012"/>
      <c r="S355" s="2012"/>
      <c r="T355" s="2012"/>
      <c r="U355" s="2012"/>
      <c r="V355" s="2012"/>
      <c r="W355" s="2012"/>
      <c r="X355" s="2012"/>
      <c r="Y355" s="2012"/>
      <c r="Z355" s="2012"/>
      <c r="AA355" s="2012"/>
      <c r="AB355" s="2012"/>
      <c r="AC355" s="2012"/>
      <c r="AD355" s="2012"/>
      <c r="AE355" s="2012"/>
      <c r="AF355" s="2012"/>
      <c r="AG355" s="2012"/>
      <c r="AH355" s="2012"/>
      <c r="AI355" s="2012"/>
      <c r="AJ355" s="2012"/>
      <c r="AK355" s="638"/>
      <c r="AL355" s="638"/>
      <c r="AM355" s="638"/>
      <c r="AN355" s="632"/>
      <c r="AO355" s="734" t="s">
        <v>229</v>
      </c>
      <c r="AP355" s="735">
        <f>SUM(AP346:AP354)</f>
        <v>10</v>
      </c>
      <c r="AQ355" s="2013">
        <f>IF(AP355&gt;0,AP355,0)</f>
        <v>10</v>
      </c>
      <c r="AR355" s="2013"/>
    </row>
    <row r="356" spans="1:81" s="585" customFormat="1" ht="12.75" customHeight="1">
      <c r="A356" s="638"/>
      <c r="B356" s="646"/>
      <c r="C356" s="2012"/>
      <c r="D356" s="2012"/>
      <c r="E356" s="2012"/>
      <c r="F356" s="2012"/>
      <c r="G356" s="2012"/>
      <c r="H356" s="2012"/>
      <c r="I356" s="2012"/>
      <c r="J356" s="2012"/>
      <c r="K356" s="2012"/>
      <c r="L356" s="2012"/>
      <c r="M356" s="2012"/>
      <c r="N356" s="2012"/>
      <c r="O356" s="2012"/>
      <c r="P356" s="2012"/>
      <c r="Q356" s="2012"/>
      <c r="R356" s="2012"/>
      <c r="S356" s="2012"/>
      <c r="T356" s="2012"/>
      <c r="U356" s="2012"/>
      <c r="V356" s="2012"/>
      <c r="W356" s="2012"/>
      <c r="X356" s="2012"/>
      <c r="Y356" s="2012"/>
      <c r="Z356" s="2012"/>
      <c r="AA356" s="2012"/>
      <c r="AB356" s="2012"/>
      <c r="AC356" s="2012"/>
      <c r="AD356" s="2012"/>
      <c r="AE356" s="2012"/>
      <c r="AF356" s="2012"/>
      <c r="AG356" s="2012"/>
      <c r="AH356" s="2012"/>
      <c r="AI356" s="2012"/>
      <c r="AJ356" s="2012"/>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4" t="s">
        <v>1631</v>
      </c>
      <c r="D358" s="1994"/>
      <c r="E358" s="1994"/>
      <c r="F358" s="1994"/>
      <c r="G358" s="1994"/>
      <c r="H358" s="1994"/>
      <c r="I358" s="1994"/>
      <c r="J358" s="1994"/>
      <c r="K358" s="1994"/>
      <c r="L358" s="1994"/>
      <c r="M358" s="1994"/>
      <c r="N358" s="1994"/>
      <c r="O358" s="1994"/>
      <c r="P358" s="1994"/>
      <c r="Q358" s="1994"/>
      <c r="R358" s="1994"/>
      <c r="S358" s="1994"/>
      <c r="T358" s="1994"/>
      <c r="U358" s="1994"/>
      <c r="V358" s="1994"/>
      <c r="W358" s="1994"/>
      <c r="X358" s="1994"/>
      <c r="Y358" s="1994"/>
      <c r="Z358" s="1994"/>
      <c r="AA358" s="1994"/>
      <c r="AB358" s="1994"/>
      <c r="AC358" s="1994"/>
      <c r="AD358" s="1994"/>
      <c r="AE358" s="1994"/>
      <c r="AF358" s="1994"/>
      <c r="AG358" s="1994"/>
      <c r="AH358" s="1994"/>
      <c r="AI358" s="1994"/>
      <c r="AJ358" s="1994"/>
      <c r="AK358" s="638"/>
      <c r="AL358" s="638"/>
      <c r="AM358" s="638"/>
      <c r="AN358" s="632"/>
      <c r="AO358" s="730" t="s">
        <v>466</v>
      </c>
      <c r="AP358" s="731">
        <f>IF(C431="Yes",5,0)</f>
        <v>0</v>
      </c>
    </row>
    <row r="359" spans="1:81" s="585" customFormat="1" ht="12.75" customHeight="1">
      <c r="A359" s="638"/>
      <c r="B359" s="646"/>
      <c r="C359" s="1994"/>
      <c r="D359" s="1994"/>
      <c r="E359" s="1994"/>
      <c r="F359" s="1994"/>
      <c r="G359" s="1994"/>
      <c r="H359" s="1994"/>
      <c r="I359" s="1994"/>
      <c r="J359" s="1994"/>
      <c r="K359" s="1994"/>
      <c r="L359" s="1994"/>
      <c r="M359" s="1994"/>
      <c r="N359" s="1994"/>
      <c r="O359" s="1994"/>
      <c r="P359" s="1994"/>
      <c r="Q359" s="1994"/>
      <c r="R359" s="1994"/>
      <c r="S359" s="1994"/>
      <c r="T359" s="1994"/>
      <c r="U359" s="1994"/>
      <c r="V359" s="1994"/>
      <c r="W359" s="1994"/>
      <c r="X359" s="1994"/>
      <c r="Y359" s="1994"/>
      <c r="Z359" s="1994"/>
      <c r="AA359" s="1994"/>
      <c r="AB359" s="1994"/>
      <c r="AC359" s="1994"/>
      <c r="AD359" s="1994"/>
      <c r="AE359" s="1994"/>
      <c r="AF359" s="1994"/>
      <c r="AG359" s="1994"/>
      <c r="AH359" s="1994"/>
      <c r="AI359" s="1994"/>
      <c r="AJ359" s="1994"/>
      <c r="AK359" s="638"/>
      <c r="AL359" s="638"/>
      <c r="AM359" s="638"/>
      <c r="AN359" s="632"/>
      <c r="AO359" s="730" t="s">
        <v>471</v>
      </c>
      <c r="AP359" s="731">
        <f>IF(C438="Yes",5,0)</f>
        <v>0</v>
      </c>
    </row>
    <row r="360" spans="1:81" s="585" customFormat="1" ht="68.099999999999994" customHeight="1">
      <c r="A360" s="638"/>
      <c r="B360" s="646"/>
      <c r="C360" s="1994"/>
      <c r="D360" s="1994"/>
      <c r="E360" s="1994"/>
      <c r="F360" s="1994"/>
      <c r="G360" s="1994"/>
      <c r="H360" s="1994"/>
      <c r="I360" s="1994"/>
      <c r="J360" s="1994"/>
      <c r="K360" s="1994"/>
      <c r="L360" s="1994"/>
      <c r="M360" s="1994"/>
      <c r="N360" s="1994"/>
      <c r="O360" s="1994"/>
      <c r="P360" s="1994"/>
      <c r="Q360" s="1994"/>
      <c r="R360" s="1994"/>
      <c r="S360" s="1994"/>
      <c r="T360" s="1994"/>
      <c r="U360" s="1994"/>
      <c r="V360" s="1994"/>
      <c r="W360" s="1994"/>
      <c r="X360" s="1994"/>
      <c r="Y360" s="1994"/>
      <c r="Z360" s="1994"/>
      <c r="AA360" s="1994"/>
      <c r="AB360" s="1994"/>
      <c r="AC360" s="1994"/>
      <c r="AD360" s="1994"/>
      <c r="AE360" s="1994"/>
      <c r="AF360" s="1994"/>
      <c r="AG360" s="1994"/>
      <c r="AH360" s="1994"/>
      <c r="AI360" s="1994"/>
      <c r="AJ360" s="1994"/>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9">
        <f>Application!CS649-U363</f>
        <v>115</v>
      </c>
      <c r="V362" s="2099"/>
      <c r="W362" s="2099"/>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100">
        <f>Application!AG742</f>
        <v>0</v>
      </c>
      <c r="V363" s="2100"/>
      <c r="W363" s="2100"/>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3">
        <f>IF(AP364&gt;0,AP364,0)</f>
        <v>0</v>
      </c>
      <c r="AR364" s="2013"/>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8" t="s">
        <v>1636</v>
      </c>
      <c r="G366" s="1998"/>
      <c r="H366" s="1998"/>
      <c r="I366" s="1998"/>
      <c r="J366" s="1998"/>
      <c r="K366" s="1998"/>
      <c r="L366" s="1998"/>
      <c r="M366" s="1998"/>
      <c r="N366" s="1998"/>
      <c r="O366" s="1998"/>
      <c r="P366" s="1998"/>
      <c r="Q366" s="1998"/>
      <c r="R366" s="1998"/>
      <c r="S366" s="1998"/>
      <c r="T366" s="1998"/>
      <c r="U366" s="1998"/>
      <c r="V366" s="1998"/>
      <c r="W366" s="1998"/>
      <c r="X366" s="1998"/>
      <c r="Y366" s="1998"/>
      <c r="Z366" s="1998"/>
      <c r="AA366" s="1998"/>
      <c r="AB366" s="1998"/>
      <c r="AC366" s="1998"/>
      <c r="AD366" s="1998"/>
      <c r="AE366" s="1998"/>
      <c r="AF366" s="199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9"/>
      <c r="G367" s="1999"/>
      <c r="H367" s="1999"/>
      <c r="I367" s="1999"/>
      <c r="J367" s="1999"/>
      <c r="K367" s="1999"/>
      <c r="L367" s="1999"/>
      <c r="M367" s="1999"/>
      <c r="N367" s="1999"/>
      <c r="O367" s="1999"/>
      <c r="P367" s="1999"/>
      <c r="Q367" s="1999"/>
      <c r="R367" s="1999"/>
      <c r="S367" s="1999"/>
      <c r="T367" s="1999"/>
      <c r="U367" s="1999"/>
      <c r="V367" s="1999"/>
      <c r="W367" s="1999"/>
      <c r="X367" s="1999"/>
      <c r="Y367" s="1999"/>
      <c r="Z367" s="1999"/>
      <c r="AA367" s="1999"/>
      <c r="AB367" s="1999"/>
      <c r="AC367" s="1999"/>
      <c r="AD367" s="1999"/>
      <c r="AE367" s="1999"/>
      <c r="AF367" s="199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9"/>
      <c r="G368" s="1999"/>
      <c r="H368" s="1999"/>
      <c r="I368" s="1999"/>
      <c r="J368" s="1999"/>
      <c r="K368" s="1999"/>
      <c r="L368" s="1999"/>
      <c r="M368" s="1999"/>
      <c r="N368" s="1999"/>
      <c r="O368" s="1999"/>
      <c r="P368" s="1999"/>
      <c r="Q368" s="1999"/>
      <c r="R368" s="1999"/>
      <c r="S368" s="1999"/>
      <c r="T368" s="1999"/>
      <c r="U368" s="1999"/>
      <c r="V368" s="1999"/>
      <c r="W368" s="1999"/>
      <c r="X368" s="1999"/>
      <c r="Y368" s="1999"/>
      <c r="Z368" s="1999"/>
      <c r="AA368" s="1999"/>
      <c r="AB368" s="1999"/>
      <c r="AC368" s="1999"/>
      <c r="AD368" s="1999"/>
      <c r="AE368" s="1999"/>
      <c r="AF368" s="199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9"/>
      <c r="G369" s="1999"/>
      <c r="H369" s="1999"/>
      <c r="I369" s="1999"/>
      <c r="J369" s="1999"/>
      <c r="K369" s="1999"/>
      <c r="L369" s="1999"/>
      <c r="M369" s="1999"/>
      <c r="N369" s="1999"/>
      <c r="O369" s="1999"/>
      <c r="P369" s="1999"/>
      <c r="Q369" s="1999"/>
      <c r="R369" s="1999"/>
      <c r="S369" s="1999"/>
      <c r="T369" s="1999"/>
      <c r="U369" s="1999"/>
      <c r="V369" s="1999"/>
      <c r="W369" s="1999"/>
      <c r="X369" s="1999"/>
      <c r="Y369" s="1999"/>
      <c r="Z369" s="1999"/>
      <c r="AA369" s="1999"/>
      <c r="AB369" s="1999"/>
      <c r="AC369" s="1999"/>
      <c r="AD369" s="1999"/>
      <c r="AE369" s="1999"/>
      <c r="AF369" s="199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5" t="s">
        <v>601</v>
      </c>
      <c r="D370" s="1952"/>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6" t="s">
        <v>1638</v>
      </c>
      <c r="AG370" s="1996"/>
      <c r="AH370" s="1996"/>
      <c r="AI370" s="1996"/>
      <c r="AJ370" s="1996"/>
      <c r="AK370" s="1996"/>
      <c r="AL370" s="199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8" t="s">
        <v>1639</v>
      </c>
      <c r="G373" s="1998"/>
      <c r="H373" s="1998"/>
      <c r="I373" s="1998"/>
      <c r="J373" s="1998"/>
      <c r="K373" s="1998"/>
      <c r="L373" s="1998"/>
      <c r="M373" s="1998"/>
      <c r="N373" s="1998"/>
      <c r="O373" s="1998"/>
      <c r="P373" s="1998"/>
      <c r="Q373" s="1998"/>
      <c r="R373" s="1998"/>
      <c r="S373" s="1998"/>
      <c r="T373" s="1998"/>
      <c r="U373" s="1998"/>
      <c r="V373" s="1998"/>
      <c r="W373" s="1998"/>
      <c r="X373" s="1998"/>
      <c r="Y373" s="1998"/>
      <c r="Z373" s="1998"/>
      <c r="AA373" s="1998"/>
      <c r="AB373" s="1998"/>
      <c r="AC373" s="1998"/>
      <c r="AD373" s="1998"/>
      <c r="AE373" s="1998"/>
      <c r="AF373" s="199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9"/>
      <c r="G374" s="1999"/>
      <c r="H374" s="1999"/>
      <c r="I374" s="1999"/>
      <c r="J374" s="1999"/>
      <c r="K374" s="1999"/>
      <c r="L374" s="1999"/>
      <c r="M374" s="1999"/>
      <c r="N374" s="1999"/>
      <c r="O374" s="1999"/>
      <c r="P374" s="1999"/>
      <c r="Q374" s="1999"/>
      <c r="R374" s="1999"/>
      <c r="S374" s="1999"/>
      <c r="T374" s="1999"/>
      <c r="U374" s="1999"/>
      <c r="V374" s="1999"/>
      <c r="W374" s="1999"/>
      <c r="X374" s="1999"/>
      <c r="Y374" s="1999"/>
      <c r="Z374" s="1999"/>
      <c r="AA374" s="1999"/>
      <c r="AB374" s="1999"/>
      <c r="AC374" s="1999"/>
      <c r="AD374" s="1999"/>
      <c r="AE374" s="1999"/>
      <c r="AF374" s="199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9"/>
      <c r="G375" s="1999"/>
      <c r="H375" s="1999"/>
      <c r="I375" s="1999"/>
      <c r="J375" s="1999"/>
      <c r="K375" s="1999"/>
      <c r="L375" s="1999"/>
      <c r="M375" s="1999"/>
      <c r="N375" s="1999"/>
      <c r="O375" s="1999"/>
      <c r="P375" s="1999"/>
      <c r="Q375" s="1999"/>
      <c r="R375" s="1999"/>
      <c r="S375" s="1999"/>
      <c r="T375" s="1999"/>
      <c r="U375" s="1999"/>
      <c r="V375" s="1999"/>
      <c r="W375" s="1999"/>
      <c r="X375" s="1999"/>
      <c r="Y375" s="1999"/>
      <c r="Z375" s="1999"/>
      <c r="AA375" s="1999"/>
      <c r="AB375" s="1999"/>
      <c r="AC375" s="1999"/>
      <c r="AD375" s="1999"/>
      <c r="AE375" s="1999"/>
      <c r="AF375" s="199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9"/>
      <c r="G376" s="1999"/>
      <c r="H376" s="1999"/>
      <c r="I376" s="1999"/>
      <c r="J376" s="1999"/>
      <c r="K376" s="1999"/>
      <c r="L376" s="1999"/>
      <c r="M376" s="1999"/>
      <c r="N376" s="1999"/>
      <c r="O376" s="1999"/>
      <c r="P376" s="1999"/>
      <c r="Q376" s="1999"/>
      <c r="R376" s="1999"/>
      <c r="S376" s="1999"/>
      <c r="T376" s="1999"/>
      <c r="U376" s="1999"/>
      <c r="V376" s="1999"/>
      <c r="W376" s="1999"/>
      <c r="X376" s="1999"/>
      <c r="Y376" s="1999"/>
      <c r="Z376" s="1999"/>
      <c r="AA376" s="1999"/>
      <c r="AB376" s="1999"/>
      <c r="AC376" s="1999"/>
      <c r="AD376" s="1999"/>
      <c r="AE376" s="1999"/>
      <c r="AF376" s="199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9"/>
      <c r="G377" s="1999"/>
      <c r="H377" s="1999"/>
      <c r="I377" s="1999"/>
      <c r="J377" s="1999"/>
      <c r="K377" s="1999"/>
      <c r="L377" s="1999"/>
      <c r="M377" s="1999"/>
      <c r="N377" s="1999"/>
      <c r="O377" s="1999"/>
      <c r="P377" s="1999"/>
      <c r="Q377" s="1999"/>
      <c r="R377" s="1999"/>
      <c r="S377" s="1999"/>
      <c r="T377" s="1999"/>
      <c r="U377" s="1999"/>
      <c r="V377" s="1999"/>
      <c r="W377" s="1999"/>
      <c r="X377" s="1999"/>
      <c r="Y377" s="1999"/>
      <c r="Z377" s="1999"/>
      <c r="AA377" s="1999"/>
      <c r="AB377" s="1999"/>
      <c r="AC377" s="1999"/>
      <c r="AD377" s="1999"/>
      <c r="AE377" s="1999"/>
      <c r="AF377" s="1999"/>
      <c r="AL377" s="767"/>
      <c r="AN377" s="632"/>
      <c r="BS377" s="30"/>
      <c r="BT377" s="30"/>
      <c r="BU377" s="14"/>
      <c r="BV377" s="14"/>
      <c r="BW377" s="14"/>
      <c r="BX377" s="14"/>
      <c r="BY377" s="14"/>
      <c r="BZ377" s="14"/>
      <c r="CA377" s="14"/>
      <c r="CB377" s="14"/>
      <c r="CC377" s="14"/>
    </row>
    <row r="378" spans="1:81" s="585" customFormat="1" ht="12.75" customHeight="1">
      <c r="A378" s="571"/>
      <c r="B378" s="14"/>
      <c r="C378" s="1995" t="s">
        <v>601</v>
      </c>
      <c r="D378" s="1952"/>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6" t="s">
        <v>1638</v>
      </c>
      <c r="AG378" s="1996"/>
      <c r="AH378" s="1996"/>
      <c r="AI378" s="1996"/>
      <c r="AJ378" s="1996"/>
      <c r="AK378" s="1996"/>
      <c r="AL378" s="199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8" t="s">
        <v>1641</v>
      </c>
      <c r="G381" s="1998"/>
      <c r="H381" s="1998"/>
      <c r="I381" s="1998"/>
      <c r="J381" s="1998"/>
      <c r="K381" s="1998"/>
      <c r="L381" s="1998"/>
      <c r="M381" s="1998"/>
      <c r="N381" s="1998"/>
      <c r="O381" s="1998"/>
      <c r="P381" s="1998"/>
      <c r="Q381" s="1998"/>
      <c r="R381" s="1998"/>
      <c r="S381" s="1998"/>
      <c r="T381" s="1998"/>
      <c r="U381" s="1998"/>
      <c r="V381" s="1998"/>
      <c r="W381" s="1998"/>
      <c r="X381" s="1998"/>
      <c r="Y381" s="1998"/>
      <c r="Z381" s="1998"/>
      <c r="AA381" s="1998"/>
      <c r="AB381" s="1998"/>
      <c r="AC381" s="1998"/>
      <c r="AD381" s="1998"/>
      <c r="AE381" s="1998"/>
      <c r="AF381" s="199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9"/>
      <c r="G382" s="1999"/>
      <c r="H382" s="1999"/>
      <c r="I382" s="1999"/>
      <c r="J382" s="1999"/>
      <c r="K382" s="1999"/>
      <c r="L382" s="1999"/>
      <c r="M382" s="1999"/>
      <c r="N382" s="1999"/>
      <c r="O382" s="1999"/>
      <c r="P382" s="1999"/>
      <c r="Q382" s="1999"/>
      <c r="R382" s="1999"/>
      <c r="S382" s="1999"/>
      <c r="T382" s="1999"/>
      <c r="U382" s="1999"/>
      <c r="V382" s="1999"/>
      <c r="W382" s="1999"/>
      <c r="X382" s="1999"/>
      <c r="Y382" s="1999"/>
      <c r="Z382" s="1999"/>
      <c r="AA382" s="1999"/>
      <c r="AB382" s="1999"/>
      <c r="AC382" s="1999"/>
      <c r="AD382" s="1999"/>
      <c r="AE382" s="1999"/>
      <c r="AF382" s="199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9"/>
      <c r="G383" s="1999"/>
      <c r="H383" s="1999"/>
      <c r="I383" s="1999"/>
      <c r="J383" s="1999"/>
      <c r="K383" s="1999"/>
      <c r="L383" s="1999"/>
      <c r="M383" s="1999"/>
      <c r="N383" s="1999"/>
      <c r="O383" s="1999"/>
      <c r="P383" s="1999"/>
      <c r="Q383" s="1999"/>
      <c r="R383" s="1999"/>
      <c r="S383" s="1999"/>
      <c r="T383" s="1999"/>
      <c r="U383" s="1999"/>
      <c r="V383" s="1999"/>
      <c r="W383" s="1999"/>
      <c r="X383" s="1999"/>
      <c r="Y383" s="1999"/>
      <c r="Z383" s="1999"/>
      <c r="AA383" s="1999"/>
      <c r="AB383" s="1999"/>
      <c r="AC383" s="1999"/>
      <c r="AD383" s="1999"/>
      <c r="AE383" s="1999"/>
      <c r="AF383" s="199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9"/>
      <c r="G384" s="1999"/>
      <c r="H384" s="1999"/>
      <c r="I384" s="1999"/>
      <c r="J384" s="1999"/>
      <c r="K384" s="1999"/>
      <c r="L384" s="1999"/>
      <c r="M384" s="1999"/>
      <c r="N384" s="1999"/>
      <c r="O384" s="1999"/>
      <c r="P384" s="1999"/>
      <c r="Q384" s="1999"/>
      <c r="R384" s="1999"/>
      <c r="S384" s="1999"/>
      <c r="T384" s="1999"/>
      <c r="U384" s="1999"/>
      <c r="V384" s="1999"/>
      <c r="W384" s="1999"/>
      <c r="X384" s="1999"/>
      <c r="Y384" s="1999"/>
      <c r="Z384" s="1999"/>
      <c r="AA384" s="1999"/>
      <c r="AB384" s="1999"/>
      <c r="AC384" s="1999"/>
      <c r="AD384" s="1999"/>
      <c r="AE384" s="1999"/>
      <c r="AF384" s="199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9"/>
      <c r="G385" s="1999"/>
      <c r="H385" s="1999"/>
      <c r="I385" s="1999"/>
      <c r="J385" s="1999"/>
      <c r="K385" s="1999"/>
      <c r="L385" s="1999"/>
      <c r="M385" s="1999"/>
      <c r="N385" s="1999"/>
      <c r="O385" s="1999"/>
      <c r="P385" s="1999"/>
      <c r="Q385" s="1999"/>
      <c r="R385" s="1999"/>
      <c r="S385" s="1999"/>
      <c r="T385" s="1999"/>
      <c r="U385" s="1999"/>
      <c r="V385" s="1999"/>
      <c r="W385" s="1999"/>
      <c r="X385" s="1999"/>
      <c r="Y385" s="1999"/>
      <c r="Z385" s="1999"/>
      <c r="AA385" s="1999"/>
      <c r="AB385" s="1999"/>
      <c r="AC385" s="1999"/>
      <c r="AD385" s="1999"/>
      <c r="AE385" s="1999"/>
      <c r="AF385" s="199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5" t="s">
        <v>555</v>
      </c>
      <c r="D386" s="1952"/>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6" t="s">
        <v>1643</v>
      </c>
      <c r="AG386" s="1996"/>
      <c r="AH386" s="1996"/>
      <c r="AI386" s="1996"/>
      <c r="AJ386" s="1996"/>
      <c r="AK386" s="1996"/>
      <c r="AL386" s="199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5" t="s">
        <v>601</v>
      </c>
      <c r="D388" s="1952"/>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6" t="s">
        <v>1638</v>
      </c>
      <c r="AG388" s="1996"/>
      <c r="AH388" s="1996"/>
      <c r="AI388" s="1996"/>
      <c r="AJ388" s="1996"/>
      <c r="AK388" s="1996"/>
      <c r="AL388" s="199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8" t="s">
        <v>1647</v>
      </c>
      <c r="G392" s="1998"/>
      <c r="H392" s="1998"/>
      <c r="I392" s="1998"/>
      <c r="J392" s="1998"/>
      <c r="K392" s="1998"/>
      <c r="L392" s="1998"/>
      <c r="M392" s="1998"/>
      <c r="N392" s="1998"/>
      <c r="O392" s="1998"/>
      <c r="P392" s="1998"/>
      <c r="Q392" s="1998"/>
      <c r="R392" s="1998"/>
      <c r="S392" s="1998"/>
      <c r="T392" s="1998"/>
      <c r="U392" s="1998"/>
      <c r="V392" s="1998"/>
      <c r="W392" s="1998"/>
      <c r="X392" s="1998"/>
      <c r="Y392" s="1998"/>
      <c r="Z392" s="1998"/>
      <c r="AA392" s="1998"/>
      <c r="AB392" s="1998"/>
      <c r="AC392" s="1998"/>
      <c r="AD392" s="1998"/>
      <c r="AE392" s="1998"/>
      <c r="AF392" s="199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9"/>
      <c r="G393" s="1999"/>
      <c r="H393" s="1999"/>
      <c r="I393" s="1999"/>
      <c r="J393" s="1999"/>
      <c r="K393" s="1999"/>
      <c r="L393" s="1999"/>
      <c r="M393" s="1999"/>
      <c r="N393" s="1999"/>
      <c r="O393" s="1999"/>
      <c r="P393" s="1999"/>
      <c r="Q393" s="1999"/>
      <c r="R393" s="1999"/>
      <c r="S393" s="1999"/>
      <c r="T393" s="1999"/>
      <c r="U393" s="1999"/>
      <c r="V393" s="1999"/>
      <c r="W393" s="1999"/>
      <c r="X393" s="1999"/>
      <c r="Y393" s="1999"/>
      <c r="Z393" s="1999"/>
      <c r="AA393" s="1999"/>
      <c r="AB393" s="1999"/>
      <c r="AC393" s="1999"/>
      <c r="AD393" s="1999"/>
      <c r="AE393" s="1999"/>
      <c r="AF393" s="199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9"/>
      <c r="G394" s="1999"/>
      <c r="H394" s="1999"/>
      <c r="I394" s="1999"/>
      <c r="J394" s="1999"/>
      <c r="K394" s="1999"/>
      <c r="L394" s="1999"/>
      <c r="M394" s="1999"/>
      <c r="N394" s="1999"/>
      <c r="O394" s="1999"/>
      <c r="P394" s="1999"/>
      <c r="Q394" s="1999"/>
      <c r="R394" s="1999"/>
      <c r="S394" s="1999"/>
      <c r="T394" s="1999"/>
      <c r="U394" s="1999"/>
      <c r="V394" s="1999"/>
      <c r="W394" s="1999"/>
      <c r="X394" s="1999"/>
      <c r="Y394" s="1999"/>
      <c r="Z394" s="1999"/>
      <c r="AA394" s="1999"/>
      <c r="AB394" s="1999"/>
      <c r="AC394" s="1999"/>
      <c r="AD394" s="1999"/>
      <c r="AE394" s="1999"/>
      <c r="AF394" s="199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9"/>
      <c r="G395" s="1999"/>
      <c r="H395" s="1999"/>
      <c r="I395" s="1999"/>
      <c r="J395" s="1999"/>
      <c r="K395" s="1999"/>
      <c r="L395" s="1999"/>
      <c r="M395" s="1999"/>
      <c r="N395" s="1999"/>
      <c r="O395" s="1999"/>
      <c r="P395" s="1999"/>
      <c r="Q395" s="1999"/>
      <c r="R395" s="1999"/>
      <c r="S395" s="1999"/>
      <c r="T395" s="1999"/>
      <c r="U395" s="1999"/>
      <c r="V395" s="1999"/>
      <c r="W395" s="1999"/>
      <c r="X395" s="1999"/>
      <c r="Y395" s="1999"/>
      <c r="Z395" s="1999"/>
      <c r="AA395" s="1999"/>
      <c r="AB395" s="1999"/>
      <c r="AC395" s="1999"/>
      <c r="AD395" s="1999"/>
      <c r="AE395" s="1999"/>
      <c r="AF395" s="199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5" t="s">
        <v>601</v>
      </c>
      <c r="D396" s="1952"/>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6" t="s">
        <v>1638</v>
      </c>
      <c r="AG396" s="1996"/>
      <c r="AH396" s="1996"/>
      <c r="AI396" s="1996"/>
      <c r="AJ396" s="1996"/>
      <c r="AK396" s="1996"/>
      <c r="AL396" s="199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5" t="s">
        <v>555</v>
      </c>
      <c r="D398" s="1952"/>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6" t="s">
        <v>1650</v>
      </c>
      <c r="AG398" s="1996"/>
      <c r="AH398" s="1996"/>
      <c r="AI398" s="1996"/>
      <c r="AJ398" s="1996"/>
      <c r="AK398" s="1996"/>
      <c r="AL398" s="199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5" t="s">
        <v>601</v>
      </c>
      <c r="D401" s="1952"/>
      <c r="E401" s="750" t="s">
        <v>1651</v>
      </c>
      <c r="F401" s="1998" t="s">
        <v>1652</v>
      </c>
      <c r="G401" s="1998"/>
      <c r="H401" s="1998"/>
      <c r="I401" s="1998"/>
      <c r="J401" s="1998"/>
      <c r="K401" s="1998"/>
      <c r="L401" s="1998"/>
      <c r="M401" s="1998"/>
      <c r="N401" s="1998"/>
      <c r="O401" s="1998"/>
      <c r="P401" s="1998"/>
      <c r="Q401" s="1998"/>
      <c r="R401" s="1998"/>
      <c r="S401" s="1998"/>
      <c r="T401" s="1998"/>
      <c r="U401" s="1998"/>
      <c r="V401" s="1998"/>
      <c r="W401" s="1998"/>
      <c r="X401" s="1998"/>
      <c r="Y401" s="1998"/>
      <c r="Z401" s="1998"/>
      <c r="AA401" s="1998"/>
      <c r="AB401" s="1998"/>
      <c r="AC401" s="1998"/>
      <c r="AD401" s="1998"/>
      <c r="AE401" s="199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9"/>
      <c r="G402" s="1999"/>
      <c r="H402" s="1999"/>
      <c r="I402" s="1999"/>
      <c r="J402" s="1999"/>
      <c r="K402" s="1999"/>
      <c r="L402" s="1999"/>
      <c r="M402" s="1999"/>
      <c r="N402" s="1999"/>
      <c r="O402" s="1999"/>
      <c r="P402" s="1999"/>
      <c r="Q402" s="1999"/>
      <c r="R402" s="1999"/>
      <c r="S402" s="1999"/>
      <c r="T402" s="1999"/>
      <c r="U402" s="1999"/>
      <c r="V402" s="1999"/>
      <c r="W402" s="1999"/>
      <c r="X402" s="1999"/>
      <c r="Y402" s="1999"/>
      <c r="Z402" s="1999"/>
      <c r="AA402" s="1999"/>
      <c r="AB402" s="1999"/>
      <c r="AC402" s="1999"/>
      <c r="AD402" s="1999"/>
      <c r="AE402" s="1999"/>
      <c r="AF402" s="1922" t="s">
        <v>1638</v>
      </c>
      <c r="AG402" s="1922"/>
      <c r="AH402" s="1922"/>
      <c r="AI402" s="1922"/>
      <c r="AJ402" s="1922"/>
      <c r="AK402" s="1922"/>
      <c r="AL402" s="2000"/>
      <c r="AM402" s="605"/>
      <c r="AN402" s="632"/>
      <c r="BS402" s="605"/>
      <c r="BT402" s="605"/>
      <c r="BY402" s="605"/>
      <c r="BZ402" s="605"/>
      <c r="CA402" s="605"/>
      <c r="CB402" s="605"/>
      <c r="CC402" s="605"/>
    </row>
    <row r="403" spans="1:81" s="585" customFormat="1" ht="12.75" customHeight="1">
      <c r="A403" s="571"/>
      <c r="B403" s="14"/>
      <c r="C403" s="766"/>
      <c r="D403" s="14"/>
      <c r="E403" s="726"/>
      <c r="F403" s="1999"/>
      <c r="G403" s="1999"/>
      <c r="H403" s="1999"/>
      <c r="I403" s="1999"/>
      <c r="J403" s="1999"/>
      <c r="K403" s="1999"/>
      <c r="L403" s="1999"/>
      <c r="M403" s="1999"/>
      <c r="N403" s="1999"/>
      <c r="O403" s="1999"/>
      <c r="P403" s="1999"/>
      <c r="Q403" s="1999"/>
      <c r="R403" s="1999"/>
      <c r="S403" s="1999"/>
      <c r="T403" s="1999"/>
      <c r="U403" s="1999"/>
      <c r="V403" s="1999"/>
      <c r="W403" s="1999"/>
      <c r="X403" s="1999"/>
      <c r="Y403" s="1999"/>
      <c r="Z403" s="1999"/>
      <c r="AA403" s="1999"/>
      <c r="AB403" s="1999"/>
      <c r="AC403" s="1999"/>
      <c r="AD403" s="1999"/>
      <c r="AE403" s="199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8" t="s">
        <v>1654</v>
      </c>
      <c r="G406" s="1998"/>
      <c r="H406" s="1998"/>
      <c r="I406" s="1998"/>
      <c r="J406" s="1998"/>
      <c r="K406" s="1998"/>
      <c r="L406" s="1998"/>
      <c r="M406" s="1998"/>
      <c r="N406" s="1998"/>
      <c r="O406" s="1998"/>
      <c r="P406" s="1998"/>
      <c r="Q406" s="1998"/>
      <c r="R406" s="1998"/>
      <c r="S406" s="1998"/>
      <c r="T406" s="1998"/>
      <c r="U406" s="1998"/>
      <c r="V406" s="1998"/>
      <c r="W406" s="1998"/>
      <c r="X406" s="1998"/>
      <c r="Y406" s="1998"/>
      <c r="Z406" s="1998"/>
      <c r="AA406" s="1998"/>
      <c r="AB406" s="1998"/>
      <c r="AC406" s="1998"/>
      <c r="AD406" s="1998"/>
      <c r="AE406" s="1998"/>
      <c r="AF406" s="782"/>
      <c r="AG406" s="782"/>
      <c r="AH406" s="782"/>
      <c r="AI406" s="782"/>
      <c r="AJ406" s="782"/>
      <c r="AK406" s="782"/>
      <c r="AL406" s="783"/>
      <c r="AM406" s="605"/>
    </row>
    <row r="407" spans="1:81">
      <c r="A407" s="571"/>
      <c r="C407" s="766"/>
      <c r="E407" s="726"/>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574"/>
      <c r="AG407" s="571"/>
      <c r="AH407" s="585"/>
      <c r="AI407" s="585"/>
      <c r="AJ407" s="585"/>
      <c r="AK407" s="585"/>
      <c r="AL407" s="767"/>
      <c r="AM407" s="605"/>
    </row>
    <row r="408" spans="1:81" s="585" customFormat="1" ht="12.75" customHeight="1">
      <c r="A408" s="571"/>
      <c r="B408" s="14"/>
      <c r="C408" s="766"/>
      <c r="D408" s="14"/>
      <c r="E408" s="726"/>
      <c r="F408" s="1999"/>
      <c r="G408" s="1999"/>
      <c r="H408" s="1999"/>
      <c r="I408" s="1999"/>
      <c r="J408" s="1999"/>
      <c r="K408" s="1999"/>
      <c r="L408" s="1999"/>
      <c r="M408" s="1999"/>
      <c r="N408" s="1999"/>
      <c r="O408" s="1999"/>
      <c r="P408" s="1999"/>
      <c r="Q408" s="1999"/>
      <c r="R408" s="1999"/>
      <c r="S408" s="1999"/>
      <c r="T408" s="1999"/>
      <c r="U408" s="1999"/>
      <c r="V408" s="1999"/>
      <c r="W408" s="1999"/>
      <c r="X408" s="1999"/>
      <c r="Y408" s="1999"/>
      <c r="Z408" s="1999"/>
      <c r="AA408" s="1999"/>
      <c r="AB408" s="1999"/>
      <c r="AC408" s="1999"/>
      <c r="AD408" s="1999"/>
      <c r="AE408" s="1999"/>
      <c r="AL408" s="767"/>
      <c r="AM408" s="605"/>
      <c r="AN408" s="632"/>
    </row>
    <row r="409" spans="1:81" s="585" customFormat="1" ht="12.75" customHeight="1">
      <c r="A409" s="571"/>
      <c r="B409" s="14"/>
      <c r="C409" s="774"/>
      <c r="F409" s="1999"/>
      <c r="G409" s="1999"/>
      <c r="H409" s="1999"/>
      <c r="I409" s="1999"/>
      <c r="J409" s="1999"/>
      <c r="K409" s="1999"/>
      <c r="L409" s="1999"/>
      <c r="M409" s="1999"/>
      <c r="N409" s="1999"/>
      <c r="O409" s="1999"/>
      <c r="P409" s="1999"/>
      <c r="Q409" s="1999"/>
      <c r="R409" s="1999"/>
      <c r="S409" s="1999"/>
      <c r="T409" s="1999"/>
      <c r="U409" s="1999"/>
      <c r="V409" s="1999"/>
      <c r="W409" s="1999"/>
      <c r="X409" s="1999"/>
      <c r="Y409" s="1999"/>
      <c r="Z409" s="1999"/>
      <c r="AA409" s="1999"/>
      <c r="AB409" s="1999"/>
      <c r="AC409" s="1999"/>
      <c r="AD409" s="1999"/>
      <c r="AE409" s="1999"/>
      <c r="AL409" s="767"/>
      <c r="AM409" s="605"/>
      <c r="AN409" s="632"/>
    </row>
    <row r="410" spans="1:81" s="585" customFormat="1" ht="12.75" customHeight="1">
      <c r="A410" s="571"/>
      <c r="B410" s="14"/>
      <c r="C410" s="1995" t="s">
        <v>601</v>
      </c>
      <c r="D410" s="1952"/>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2" t="s">
        <v>1638</v>
      </c>
      <c r="AG410" s="1922"/>
      <c r="AH410" s="1922"/>
      <c r="AI410" s="1922"/>
      <c r="AJ410" s="1922"/>
      <c r="AK410" s="1922"/>
      <c r="AL410" s="2000"/>
      <c r="AM410" s="605"/>
      <c r="AN410" s="632"/>
    </row>
    <row r="411" spans="1:81" s="585" customFormat="1" ht="12.75" customHeight="1">
      <c r="A411" s="571"/>
      <c r="B411" s="14"/>
      <c r="C411" s="774"/>
      <c r="AL411" s="767"/>
      <c r="AM411" s="605"/>
      <c r="AN411" s="632"/>
    </row>
    <row r="412" spans="1:81" s="585" customFormat="1" ht="12.75" customHeight="1">
      <c r="A412" s="571"/>
      <c r="B412" s="14"/>
      <c r="C412" s="1995" t="s">
        <v>601</v>
      </c>
      <c r="D412" s="1952"/>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2" t="s">
        <v>1650</v>
      </c>
      <c r="AG412" s="1922"/>
      <c r="AH412" s="1922"/>
      <c r="AI412" s="1922"/>
      <c r="AJ412" s="1922"/>
      <c r="AK412" s="1922"/>
      <c r="AL412" s="200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8" t="s">
        <v>1659</v>
      </c>
      <c r="G416" s="1998"/>
      <c r="H416" s="1998"/>
      <c r="I416" s="1998"/>
      <c r="J416" s="1998"/>
      <c r="K416" s="1998"/>
      <c r="L416" s="1998"/>
      <c r="M416" s="1998"/>
      <c r="N416" s="1998"/>
      <c r="O416" s="1998"/>
      <c r="P416" s="1998"/>
      <c r="Q416" s="1998"/>
      <c r="R416" s="1998"/>
      <c r="S416" s="1998"/>
      <c r="T416" s="1998"/>
      <c r="U416" s="1998"/>
      <c r="V416" s="1998"/>
      <c r="W416" s="1998"/>
      <c r="X416" s="1998"/>
      <c r="Y416" s="1998"/>
      <c r="Z416" s="1998"/>
      <c r="AA416" s="1998"/>
      <c r="AB416" s="1998"/>
      <c r="AC416" s="1998"/>
      <c r="AD416" s="1998"/>
      <c r="AE416" s="1998"/>
      <c r="AF416" s="749"/>
      <c r="AG416" s="749"/>
      <c r="AH416" s="749"/>
      <c r="AI416" s="749"/>
      <c r="AJ416" s="749"/>
      <c r="AK416" s="749"/>
      <c r="AL416" s="780"/>
      <c r="AM416" s="605"/>
      <c r="AN416" s="632"/>
    </row>
    <row r="417" spans="1:60" s="585" customFormat="1" ht="12.75" customHeight="1">
      <c r="A417" s="571"/>
      <c r="B417" s="14"/>
      <c r="C417" s="766"/>
      <c r="D417" s="14"/>
      <c r="E417" s="726"/>
      <c r="F417" s="1999"/>
      <c r="G417" s="1999"/>
      <c r="H417" s="1999"/>
      <c r="I417" s="1999"/>
      <c r="J417" s="1999"/>
      <c r="K417" s="1999"/>
      <c r="L417" s="1999"/>
      <c r="M417" s="1999"/>
      <c r="N417" s="1999"/>
      <c r="O417" s="1999"/>
      <c r="P417" s="1999"/>
      <c r="Q417" s="1999"/>
      <c r="R417" s="1999"/>
      <c r="S417" s="1999"/>
      <c r="T417" s="1999"/>
      <c r="U417" s="1999"/>
      <c r="V417" s="1999"/>
      <c r="W417" s="1999"/>
      <c r="X417" s="1999"/>
      <c r="Y417" s="1999"/>
      <c r="Z417" s="1999"/>
      <c r="AA417" s="1999"/>
      <c r="AB417" s="1999"/>
      <c r="AC417" s="1999"/>
      <c r="AD417" s="1999"/>
      <c r="AE417" s="1999"/>
      <c r="AF417" s="574"/>
      <c r="AG417" s="571"/>
      <c r="AL417" s="767"/>
      <c r="AM417" s="605"/>
      <c r="AN417" s="632"/>
    </row>
    <row r="418" spans="1:60" s="585" customFormat="1" ht="12.4" customHeight="1">
      <c r="A418" s="571"/>
      <c r="B418" s="14"/>
      <c r="C418" s="766"/>
      <c r="D418" s="14"/>
      <c r="E418" s="726"/>
      <c r="F418" s="1999"/>
      <c r="G418" s="1999"/>
      <c r="H418" s="1999"/>
      <c r="I418" s="1999"/>
      <c r="J418" s="1999"/>
      <c r="K418" s="1999"/>
      <c r="L418" s="1999"/>
      <c r="M418" s="1999"/>
      <c r="N418" s="1999"/>
      <c r="O418" s="1999"/>
      <c r="P418" s="1999"/>
      <c r="Q418" s="1999"/>
      <c r="R418" s="1999"/>
      <c r="S418" s="1999"/>
      <c r="T418" s="1999"/>
      <c r="U418" s="1999"/>
      <c r="V418" s="1999"/>
      <c r="W418" s="1999"/>
      <c r="X418" s="1999"/>
      <c r="Y418" s="1999"/>
      <c r="Z418" s="1999"/>
      <c r="AA418" s="1999"/>
      <c r="AB418" s="1999"/>
      <c r="AC418" s="1999"/>
      <c r="AD418" s="1999"/>
      <c r="AE418" s="1999"/>
      <c r="AL418" s="767"/>
      <c r="AM418" s="605"/>
      <c r="AN418" s="632"/>
    </row>
    <row r="419" spans="1:60" s="585" customFormat="1" ht="12.75" customHeight="1">
      <c r="A419" s="571"/>
      <c r="B419" s="14"/>
      <c r="C419" s="1995" t="s">
        <v>601</v>
      </c>
      <c r="D419" s="1952"/>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2" t="s">
        <v>1638</v>
      </c>
      <c r="AG419" s="1922"/>
      <c r="AH419" s="1922"/>
      <c r="AI419" s="1922"/>
      <c r="AJ419" s="1922"/>
      <c r="AK419" s="1922"/>
      <c r="AL419" s="200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1998" t="s">
        <v>1662</v>
      </c>
      <c r="G422" s="1998"/>
      <c r="H422" s="1998"/>
      <c r="I422" s="1998"/>
      <c r="J422" s="1998"/>
      <c r="K422" s="1998"/>
      <c r="L422" s="1998"/>
      <c r="M422" s="1998"/>
      <c r="N422" s="1998"/>
      <c r="O422" s="1998"/>
      <c r="P422" s="1998"/>
      <c r="Q422" s="1998"/>
      <c r="R422" s="1998"/>
      <c r="S422" s="1998"/>
      <c r="T422" s="1998"/>
      <c r="U422" s="1998"/>
      <c r="V422" s="1998"/>
      <c r="W422" s="1998"/>
      <c r="X422" s="1998"/>
      <c r="Y422" s="1998"/>
      <c r="Z422" s="1998"/>
      <c r="AA422" s="1998"/>
      <c r="AB422" s="1998"/>
      <c r="AC422" s="1998"/>
      <c r="AD422" s="1998"/>
      <c r="AE422" s="1998"/>
      <c r="AF422" s="782"/>
      <c r="AG422" s="782"/>
      <c r="AH422" s="782"/>
      <c r="AI422" s="782"/>
      <c r="AJ422" s="782"/>
      <c r="AK422" s="782"/>
      <c r="AL422" s="783"/>
      <c r="AM422" s="605"/>
      <c r="AO422" s="585"/>
      <c r="AP422" s="585"/>
      <c r="BD422" s="14"/>
      <c r="BE422" s="14"/>
      <c r="BF422" s="14"/>
      <c r="BG422" s="14"/>
      <c r="BH422" s="14"/>
    </row>
    <row r="423" spans="1:60">
      <c r="A423" s="571"/>
      <c r="C423" s="766"/>
      <c r="E423" s="726"/>
      <c r="F423" s="1999"/>
      <c r="G423" s="1999"/>
      <c r="H423" s="1999"/>
      <c r="I423" s="1999"/>
      <c r="J423" s="1999"/>
      <c r="K423" s="1999"/>
      <c r="L423" s="1999"/>
      <c r="M423" s="1999"/>
      <c r="N423" s="1999"/>
      <c r="O423" s="1999"/>
      <c r="P423" s="1999"/>
      <c r="Q423" s="1999"/>
      <c r="R423" s="1999"/>
      <c r="S423" s="1999"/>
      <c r="T423" s="1999"/>
      <c r="U423" s="1999"/>
      <c r="V423" s="1999"/>
      <c r="W423" s="1999"/>
      <c r="X423" s="1999"/>
      <c r="Y423" s="1999"/>
      <c r="Z423" s="1999"/>
      <c r="AA423" s="1999"/>
      <c r="AB423" s="1999"/>
      <c r="AC423" s="1999"/>
      <c r="AD423" s="1999"/>
      <c r="AE423" s="1999"/>
      <c r="AF423" s="629"/>
      <c r="AG423" s="629"/>
      <c r="AH423" s="629"/>
      <c r="AI423" s="629"/>
      <c r="AJ423" s="629"/>
      <c r="AK423" s="629"/>
      <c r="AL423" s="786"/>
      <c r="AM423" s="605"/>
      <c r="AO423" s="585"/>
      <c r="AP423" s="585"/>
    </row>
    <row r="424" spans="1:60" s="585" customFormat="1" ht="12.75" customHeight="1">
      <c r="A424" s="571"/>
      <c r="B424" s="14"/>
      <c r="C424" s="766"/>
      <c r="D424" s="14"/>
      <c r="E424" s="726"/>
      <c r="F424" s="1999"/>
      <c r="G424" s="1999"/>
      <c r="H424" s="1999"/>
      <c r="I424" s="1999"/>
      <c r="J424" s="1999"/>
      <c r="K424" s="1999"/>
      <c r="L424" s="1999"/>
      <c r="M424" s="1999"/>
      <c r="N424" s="1999"/>
      <c r="O424" s="1999"/>
      <c r="P424" s="1999"/>
      <c r="Q424" s="1999"/>
      <c r="R424" s="1999"/>
      <c r="S424" s="1999"/>
      <c r="T424" s="1999"/>
      <c r="U424" s="1999"/>
      <c r="V424" s="1999"/>
      <c r="W424" s="1999"/>
      <c r="X424" s="1999"/>
      <c r="Y424" s="1999"/>
      <c r="Z424" s="1999"/>
      <c r="AA424" s="1999"/>
      <c r="AB424" s="1999"/>
      <c r="AC424" s="1999"/>
      <c r="AD424" s="1999"/>
      <c r="AE424" s="1999"/>
      <c r="AF424" s="629"/>
      <c r="AG424" s="629"/>
      <c r="AH424" s="629"/>
      <c r="AI424" s="629"/>
      <c r="AJ424" s="629"/>
      <c r="AK424" s="629"/>
      <c r="AL424" s="786"/>
      <c r="AM424" s="605"/>
      <c r="AN424" s="632"/>
    </row>
    <row r="425" spans="1:60" s="585" customFormat="1" ht="12.75" customHeight="1">
      <c r="A425" s="571"/>
      <c r="B425" s="14"/>
      <c r="C425" s="787"/>
      <c r="D425" s="765"/>
      <c r="E425" s="754"/>
      <c r="F425" s="1999"/>
      <c r="G425" s="1999"/>
      <c r="H425" s="1999"/>
      <c r="I425" s="1999"/>
      <c r="J425" s="1999"/>
      <c r="K425" s="1999"/>
      <c r="L425" s="1999"/>
      <c r="M425" s="1999"/>
      <c r="N425" s="1999"/>
      <c r="O425" s="1999"/>
      <c r="P425" s="1999"/>
      <c r="Q425" s="1999"/>
      <c r="R425" s="1999"/>
      <c r="S425" s="1999"/>
      <c r="T425" s="1999"/>
      <c r="U425" s="1999"/>
      <c r="V425" s="1999"/>
      <c r="W425" s="1999"/>
      <c r="X425" s="1999"/>
      <c r="Y425" s="1999"/>
      <c r="Z425" s="1999"/>
      <c r="AA425" s="1999"/>
      <c r="AB425" s="1999"/>
      <c r="AC425" s="1999"/>
      <c r="AD425" s="1999"/>
      <c r="AE425" s="199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9"/>
      <c r="G426" s="1999"/>
      <c r="H426" s="1999"/>
      <c r="I426" s="1999"/>
      <c r="J426" s="1999"/>
      <c r="K426" s="1999"/>
      <c r="L426" s="1999"/>
      <c r="M426" s="1999"/>
      <c r="N426" s="1999"/>
      <c r="O426" s="1999"/>
      <c r="P426" s="1999"/>
      <c r="Q426" s="1999"/>
      <c r="R426" s="1999"/>
      <c r="S426" s="1999"/>
      <c r="T426" s="1999"/>
      <c r="U426" s="1999"/>
      <c r="V426" s="1999"/>
      <c r="W426" s="1999"/>
      <c r="X426" s="1999"/>
      <c r="Y426" s="1999"/>
      <c r="Z426" s="1999"/>
      <c r="AA426" s="1999"/>
      <c r="AB426" s="1999"/>
      <c r="AC426" s="1999"/>
      <c r="AD426" s="1999"/>
      <c r="AE426" s="1999"/>
      <c r="AF426" s="629"/>
      <c r="AG426" s="629"/>
      <c r="AH426" s="629"/>
      <c r="AI426" s="629"/>
      <c r="AJ426" s="629"/>
      <c r="AK426" s="629"/>
      <c r="AL426" s="786"/>
      <c r="AM426" s="605"/>
      <c r="AN426" s="632"/>
    </row>
    <row r="427" spans="1:60" s="585" customFormat="1" ht="12.75" customHeight="1">
      <c r="A427" s="571"/>
      <c r="B427" s="14"/>
      <c r="C427" s="787"/>
      <c r="D427" s="765"/>
      <c r="E427" s="754"/>
      <c r="F427" s="1999"/>
      <c r="G427" s="1999"/>
      <c r="H427" s="1999"/>
      <c r="I427" s="1999"/>
      <c r="J427" s="1999"/>
      <c r="K427" s="1999"/>
      <c r="L427" s="1999"/>
      <c r="M427" s="1999"/>
      <c r="N427" s="1999"/>
      <c r="O427" s="1999"/>
      <c r="P427" s="1999"/>
      <c r="Q427" s="1999"/>
      <c r="R427" s="1999"/>
      <c r="S427" s="1999"/>
      <c r="T427" s="1999"/>
      <c r="U427" s="1999"/>
      <c r="V427" s="1999"/>
      <c r="W427" s="1999"/>
      <c r="X427" s="1999"/>
      <c r="Y427" s="1999"/>
      <c r="Z427" s="1999"/>
      <c r="AA427" s="1999"/>
      <c r="AB427" s="1999"/>
      <c r="AC427" s="1999"/>
      <c r="AD427" s="1999"/>
      <c r="AE427" s="1999"/>
      <c r="AF427" s="629"/>
      <c r="AG427" s="629"/>
      <c r="AH427" s="629"/>
      <c r="AI427" s="629"/>
      <c r="AJ427" s="629"/>
      <c r="AK427" s="629"/>
      <c r="AL427" s="786"/>
      <c r="AM427" s="605"/>
      <c r="AN427" s="632"/>
    </row>
    <row r="428" spans="1:60" s="585" customFormat="1" ht="12.75" customHeight="1">
      <c r="A428" s="571"/>
      <c r="B428" s="14"/>
      <c r="C428" s="787"/>
      <c r="D428" s="765"/>
      <c r="E428" s="754"/>
      <c r="F428" s="1999"/>
      <c r="G428" s="1999"/>
      <c r="H428" s="1999"/>
      <c r="I428" s="1999"/>
      <c r="J428" s="1999"/>
      <c r="K428" s="1999"/>
      <c r="L428" s="1999"/>
      <c r="M428" s="1999"/>
      <c r="N428" s="1999"/>
      <c r="O428" s="1999"/>
      <c r="P428" s="1999"/>
      <c r="Q428" s="1999"/>
      <c r="R428" s="1999"/>
      <c r="S428" s="1999"/>
      <c r="T428" s="1999"/>
      <c r="U428" s="1999"/>
      <c r="V428" s="1999"/>
      <c r="W428" s="1999"/>
      <c r="X428" s="1999"/>
      <c r="Y428" s="1999"/>
      <c r="Z428" s="1999"/>
      <c r="AA428" s="1999"/>
      <c r="AB428" s="1999"/>
      <c r="AC428" s="1999"/>
      <c r="AD428" s="1999"/>
      <c r="AE428" s="1999"/>
      <c r="AF428" s="629"/>
      <c r="AG428" s="629"/>
      <c r="AH428" s="629"/>
      <c r="AI428" s="629"/>
      <c r="AJ428" s="629"/>
      <c r="AK428" s="629"/>
      <c r="AL428" s="786"/>
      <c r="AM428" s="605"/>
      <c r="AN428" s="632"/>
    </row>
    <row r="429" spans="1:60" s="585" customFormat="1" ht="12.75" customHeight="1">
      <c r="A429" s="571"/>
      <c r="B429" s="14"/>
      <c r="C429" s="787"/>
      <c r="D429" s="765"/>
      <c r="E429" s="754"/>
      <c r="F429" s="1999"/>
      <c r="G429" s="1999"/>
      <c r="H429" s="1999"/>
      <c r="I429" s="1999"/>
      <c r="J429" s="1999"/>
      <c r="K429" s="1999"/>
      <c r="L429" s="1999"/>
      <c r="M429" s="1999"/>
      <c r="N429" s="1999"/>
      <c r="O429" s="1999"/>
      <c r="P429" s="1999"/>
      <c r="Q429" s="1999"/>
      <c r="R429" s="1999"/>
      <c r="S429" s="1999"/>
      <c r="T429" s="1999"/>
      <c r="U429" s="1999"/>
      <c r="V429" s="1999"/>
      <c r="W429" s="1999"/>
      <c r="X429" s="1999"/>
      <c r="Y429" s="1999"/>
      <c r="Z429" s="1999"/>
      <c r="AA429" s="1999"/>
      <c r="AB429" s="1999"/>
      <c r="AC429" s="1999"/>
      <c r="AD429" s="1999"/>
      <c r="AE429" s="1999"/>
      <c r="AF429" s="629"/>
      <c r="AG429" s="629"/>
      <c r="AH429" s="629"/>
      <c r="AI429" s="629"/>
      <c r="AJ429" s="629"/>
      <c r="AK429" s="629"/>
      <c r="AL429" s="786"/>
      <c r="AM429" s="605"/>
      <c r="AN429" s="632"/>
    </row>
    <row r="430" spans="1:60" s="585" customFormat="1" ht="17.25" customHeight="1">
      <c r="A430" s="571"/>
      <c r="B430" s="14"/>
      <c r="C430" s="787"/>
      <c r="D430" s="765"/>
      <c r="E430" s="754"/>
      <c r="F430" s="1999"/>
      <c r="G430" s="1999"/>
      <c r="H430" s="1999"/>
      <c r="I430" s="1999"/>
      <c r="J430" s="1999"/>
      <c r="K430" s="1999"/>
      <c r="L430" s="1999"/>
      <c r="M430" s="1999"/>
      <c r="N430" s="1999"/>
      <c r="O430" s="1999"/>
      <c r="P430" s="1999"/>
      <c r="Q430" s="1999"/>
      <c r="R430" s="1999"/>
      <c r="S430" s="1999"/>
      <c r="T430" s="1999"/>
      <c r="U430" s="1999"/>
      <c r="V430" s="1999"/>
      <c r="W430" s="1999"/>
      <c r="X430" s="1999"/>
      <c r="Y430" s="1999"/>
      <c r="Z430" s="1999"/>
      <c r="AA430" s="1999"/>
      <c r="AB430" s="1999"/>
      <c r="AC430" s="1999"/>
      <c r="AD430" s="1999"/>
      <c r="AE430" s="1999"/>
      <c r="AL430" s="767"/>
      <c r="AM430" s="605"/>
      <c r="AN430" s="632"/>
    </row>
    <row r="431" spans="1:60" s="585" customFormat="1" ht="12.75" customHeight="1">
      <c r="A431" s="571"/>
      <c r="B431" s="14"/>
      <c r="C431" s="1995" t="s">
        <v>601</v>
      </c>
      <c r="D431" s="1952"/>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2" t="s">
        <v>1638</v>
      </c>
      <c r="AG431" s="1922"/>
      <c r="AH431" s="1922"/>
      <c r="AI431" s="1922"/>
      <c r="AJ431" s="1922"/>
      <c r="AK431" s="1922"/>
      <c r="AL431" s="200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8" t="s">
        <v>1665</v>
      </c>
      <c r="G434" s="1998"/>
      <c r="H434" s="1998"/>
      <c r="I434" s="1998"/>
      <c r="J434" s="1998"/>
      <c r="K434" s="1998"/>
      <c r="L434" s="1998"/>
      <c r="M434" s="1998"/>
      <c r="N434" s="1998"/>
      <c r="O434" s="1998"/>
      <c r="P434" s="1998"/>
      <c r="Q434" s="1998"/>
      <c r="R434" s="1998"/>
      <c r="S434" s="1998"/>
      <c r="T434" s="1998"/>
      <c r="U434" s="1998"/>
      <c r="V434" s="1998"/>
      <c r="W434" s="1998"/>
      <c r="X434" s="1998"/>
      <c r="Y434" s="1998"/>
      <c r="Z434" s="1998"/>
      <c r="AA434" s="1998"/>
      <c r="AB434" s="1998"/>
      <c r="AC434" s="1998"/>
      <c r="AD434" s="1998"/>
      <c r="AE434" s="1998"/>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9"/>
      <c r="G435" s="1999"/>
      <c r="H435" s="1999"/>
      <c r="I435" s="1999"/>
      <c r="J435" s="1999"/>
      <c r="K435" s="1999"/>
      <c r="L435" s="1999"/>
      <c r="M435" s="1999"/>
      <c r="N435" s="1999"/>
      <c r="O435" s="1999"/>
      <c r="P435" s="1999"/>
      <c r="Q435" s="1999"/>
      <c r="R435" s="1999"/>
      <c r="S435" s="1999"/>
      <c r="T435" s="1999"/>
      <c r="U435" s="1999"/>
      <c r="V435" s="1999"/>
      <c r="W435" s="1999"/>
      <c r="X435" s="1999"/>
      <c r="Y435" s="1999"/>
      <c r="Z435" s="1999"/>
      <c r="AA435" s="1999"/>
      <c r="AB435" s="1999"/>
      <c r="AC435" s="1999"/>
      <c r="AD435" s="1999"/>
      <c r="AE435" s="1999"/>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9"/>
      <c r="G436" s="1999"/>
      <c r="H436" s="1999"/>
      <c r="I436" s="1999"/>
      <c r="J436" s="1999"/>
      <c r="K436" s="1999"/>
      <c r="L436" s="1999"/>
      <c r="M436" s="1999"/>
      <c r="N436" s="1999"/>
      <c r="O436" s="1999"/>
      <c r="P436" s="1999"/>
      <c r="Q436" s="1999"/>
      <c r="R436" s="1999"/>
      <c r="S436" s="1999"/>
      <c r="T436" s="1999"/>
      <c r="U436" s="1999"/>
      <c r="V436" s="1999"/>
      <c r="W436" s="1999"/>
      <c r="X436" s="1999"/>
      <c r="Y436" s="1999"/>
      <c r="Z436" s="1999"/>
      <c r="AA436" s="1999"/>
      <c r="AB436" s="1999"/>
      <c r="AC436" s="1999"/>
      <c r="AD436" s="1999"/>
      <c r="AE436" s="1999"/>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9"/>
      <c r="G437" s="1999"/>
      <c r="H437" s="1999"/>
      <c r="I437" s="1999"/>
      <c r="J437" s="1999"/>
      <c r="K437" s="1999"/>
      <c r="L437" s="1999"/>
      <c r="M437" s="1999"/>
      <c r="N437" s="1999"/>
      <c r="O437" s="1999"/>
      <c r="P437" s="1999"/>
      <c r="Q437" s="1999"/>
      <c r="R437" s="1999"/>
      <c r="S437" s="1999"/>
      <c r="T437" s="1999"/>
      <c r="U437" s="1999"/>
      <c r="V437" s="1999"/>
      <c r="W437" s="1999"/>
      <c r="X437" s="1999"/>
      <c r="Y437" s="1999"/>
      <c r="Z437" s="1999"/>
      <c r="AA437" s="1999"/>
      <c r="AB437" s="1999"/>
      <c r="AC437" s="1999"/>
      <c r="AD437" s="1999"/>
      <c r="AE437" s="1999"/>
      <c r="AL437" s="767"/>
      <c r="AM437" s="605"/>
      <c r="AN437" s="632"/>
      <c r="AO437" s="585" t="s">
        <v>1668</v>
      </c>
      <c r="AP437" s="585">
        <v>5</v>
      </c>
      <c r="AQ437" s="571"/>
    </row>
    <row r="438" spans="1:54" s="585" customFormat="1" ht="12.75" customHeight="1">
      <c r="A438" s="571"/>
      <c r="B438" s="14"/>
      <c r="C438" s="1995" t="s">
        <v>601</v>
      </c>
      <c r="D438" s="1952"/>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2" t="s">
        <v>1638</v>
      </c>
      <c r="AG438" s="1922"/>
      <c r="AH438" s="1922"/>
      <c r="AI438" s="1922"/>
      <c r="AJ438" s="1922"/>
      <c r="AK438" s="1922"/>
      <c r="AL438" s="2000"/>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01" t="s">
        <v>601</v>
      </c>
      <c r="D442" s="2002"/>
      <c r="E442" s="750" t="s">
        <v>1674</v>
      </c>
      <c r="F442" s="1998" t="s">
        <v>1675</v>
      </c>
      <c r="G442" s="1998"/>
      <c r="H442" s="1998"/>
      <c r="I442" s="1998"/>
      <c r="J442" s="1998"/>
      <c r="K442" s="1998"/>
      <c r="L442" s="1998"/>
      <c r="M442" s="1998"/>
      <c r="N442" s="1998"/>
      <c r="O442" s="1998"/>
      <c r="P442" s="1998"/>
      <c r="Q442" s="1998"/>
      <c r="R442" s="1998"/>
      <c r="S442" s="1998"/>
      <c r="T442" s="1998"/>
      <c r="U442" s="1998"/>
      <c r="V442" s="1998"/>
      <c r="W442" s="1998"/>
      <c r="X442" s="1998"/>
      <c r="Y442" s="1998"/>
      <c r="Z442" s="1998"/>
      <c r="AA442" s="1998"/>
      <c r="AB442" s="1998"/>
      <c r="AC442" s="1998"/>
      <c r="AD442" s="1998"/>
      <c r="AE442" s="1998"/>
      <c r="AF442" s="2015" t="s">
        <v>1638</v>
      </c>
      <c r="AG442" s="2015"/>
      <c r="AH442" s="2015"/>
      <c r="AI442" s="2015"/>
      <c r="AJ442" s="2015"/>
      <c r="AK442" s="2015"/>
      <c r="AL442" s="2016"/>
      <c r="AM442" s="605"/>
      <c r="AN442" s="789"/>
      <c r="AO442" s="585" t="s">
        <v>1676</v>
      </c>
      <c r="AP442" s="585">
        <v>1</v>
      </c>
    </row>
    <row r="443" spans="1:54" s="585" customFormat="1" ht="12.75" customHeight="1">
      <c r="A443" s="571"/>
      <c r="B443" s="14"/>
      <c r="C443" s="787"/>
      <c r="D443" s="765"/>
      <c r="E443" s="754"/>
      <c r="F443" s="1999"/>
      <c r="G443" s="1999"/>
      <c r="H443" s="1999"/>
      <c r="I443" s="1999"/>
      <c r="J443" s="1999"/>
      <c r="K443" s="1999"/>
      <c r="L443" s="1999"/>
      <c r="M443" s="1999"/>
      <c r="N443" s="1999"/>
      <c r="O443" s="1999"/>
      <c r="P443" s="1999"/>
      <c r="Q443" s="1999"/>
      <c r="R443" s="1999"/>
      <c r="S443" s="1999"/>
      <c r="T443" s="1999"/>
      <c r="U443" s="1999"/>
      <c r="V443" s="1999"/>
      <c r="W443" s="1999"/>
      <c r="X443" s="1999"/>
      <c r="Y443" s="1999"/>
      <c r="Z443" s="1999"/>
      <c r="AA443" s="1999"/>
      <c r="AB443" s="1999"/>
      <c r="AC443" s="1999"/>
      <c r="AD443" s="1999"/>
      <c r="AE443" s="1999"/>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5" t="s">
        <v>601</v>
      </c>
      <c r="D446" s="1952"/>
      <c r="E446" s="750" t="s">
        <v>1680</v>
      </c>
      <c r="F446" s="1998" t="s">
        <v>1681</v>
      </c>
      <c r="G446" s="1998"/>
      <c r="H446" s="1998"/>
      <c r="I446" s="1998"/>
      <c r="J446" s="1998"/>
      <c r="K446" s="1998"/>
      <c r="L446" s="1998"/>
      <c r="M446" s="1998"/>
      <c r="N446" s="1998"/>
      <c r="O446" s="1998"/>
      <c r="P446" s="1998"/>
      <c r="Q446" s="1998"/>
      <c r="R446" s="1998"/>
      <c r="S446" s="1998"/>
      <c r="T446" s="1998"/>
      <c r="U446" s="1998"/>
      <c r="V446" s="1998"/>
      <c r="W446" s="1998"/>
      <c r="X446" s="1998"/>
      <c r="Y446" s="1998"/>
      <c r="Z446" s="1998"/>
      <c r="AA446" s="1998"/>
      <c r="AB446" s="1998"/>
      <c r="AC446" s="1998"/>
      <c r="AD446" s="1998"/>
      <c r="AE446" s="1998"/>
      <c r="AF446" s="2015" t="s">
        <v>1638</v>
      </c>
      <c r="AG446" s="2015"/>
      <c r="AH446" s="2015"/>
      <c r="AI446" s="2015"/>
      <c r="AJ446" s="2015"/>
      <c r="AK446" s="2015"/>
      <c r="AL446" s="2016"/>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9"/>
      <c r="G447" s="1999"/>
      <c r="H447" s="1999"/>
      <c r="I447" s="1999"/>
      <c r="J447" s="1999"/>
      <c r="K447" s="1999"/>
      <c r="L447" s="1999"/>
      <c r="M447" s="1999"/>
      <c r="N447" s="1999"/>
      <c r="O447" s="1999"/>
      <c r="P447" s="1999"/>
      <c r="Q447" s="1999"/>
      <c r="R447" s="1999"/>
      <c r="S447" s="1999"/>
      <c r="T447" s="1999"/>
      <c r="U447" s="1999"/>
      <c r="V447" s="1999"/>
      <c r="W447" s="1999"/>
      <c r="X447" s="1999"/>
      <c r="Y447" s="1999"/>
      <c r="Z447" s="1999"/>
      <c r="AA447" s="1999"/>
      <c r="AB447" s="1999"/>
      <c r="AC447" s="1999"/>
      <c r="AD447" s="1999"/>
      <c r="AE447" s="199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9"/>
      <c r="G448" s="1999"/>
      <c r="H448" s="1999"/>
      <c r="I448" s="1999"/>
      <c r="J448" s="1999"/>
      <c r="K448" s="1999"/>
      <c r="L448" s="1999"/>
      <c r="M448" s="1999"/>
      <c r="N448" s="1999"/>
      <c r="O448" s="1999"/>
      <c r="P448" s="1999"/>
      <c r="Q448" s="1999"/>
      <c r="R448" s="1999"/>
      <c r="S448" s="1999"/>
      <c r="T448" s="1999"/>
      <c r="U448" s="1999"/>
      <c r="V448" s="1999"/>
      <c r="W448" s="1999"/>
      <c r="X448" s="1999"/>
      <c r="Y448" s="1999"/>
      <c r="Z448" s="1999"/>
      <c r="AA448" s="1999"/>
      <c r="AB448" s="1999"/>
      <c r="AC448" s="1999"/>
      <c r="AD448" s="1999"/>
      <c r="AE448" s="1999"/>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8" t="s">
        <v>1684</v>
      </c>
      <c r="G451" s="1998"/>
      <c r="H451" s="1998"/>
      <c r="I451" s="1998"/>
      <c r="J451" s="1998"/>
      <c r="K451" s="1998"/>
      <c r="L451" s="1998"/>
      <c r="M451" s="1998"/>
      <c r="N451" s="1998"/>
      <c r="O451" s="1998"/>
      <c r="P451" s="1998"/>
      <c r="Q451" s="1998"/>
      <c r="R451" s="1998"/>
      <c r="S451" s="1998"/>
      <c r="T451" s="1998"/>
      <c r="U451" s="1998"/>
      <c r="V451" s="1998"/>
      <c r="W451" s="1998"/>
      <c r="X451" s="1998"/>
      <c r="Y451" s="1998"/>
      <c r="Z451" s="1998"/>
      <c r="AA451" s="1998"/>
      <c r="AB451" s="1998"/>
      <c r="AC451" s="1998"/>
      <c r="AD451" s="1998"/>
      <c r="AE451" s="1998"/>
      <c r="AF451" s="1998"/>
      <c r="AG451" s="779"/>
      <c r="AH451" s="749"/>
      <c r="AI451" s="749"/>
      <c r="AJ451" s="749"/>
      <c r="AK451" s="749"/>
      <c r="AL451" s="780"/>
      <c r="AM451" s="605"/>
      <c r="AN451" s="632"/>
    </row>
    <row r="452" spans="1:49" s="585" customFormat="1" ht="12.75" customHeight="1">
      <c r="A452" s="571"/>
      <c r="B452" s="14"/>
      <c r="C452" s="766"/>
      <c r="D452" s="14"/>
      <c r="E452" s="726"/>
      <c r="F452" s="1999"/>
      <c r="G452" s="1999"/>
      <c r="H452" s="1999"/>
      <c r="I452" s="1999"/>
      <c r="J452" s="1999"/>
      <c r="K452" s="1999"/>
      <c r="L452" s="1999"/>
      <c r="M452" s="1999"/>
      <c r="N452" s="1999"/>
      <c r="O452" s="1999"/>
      <c r="P452" s="1999"/>
      <c r="Q452" s="1999"/>
      <c r="R452" s="1999"/>
      <c r="S452" s="1999"/>
      <c r="T452" s="1999"/>
      <c r="U452" s="1999"/>
      <c r="V452" s="1999"/>
      <c r="W452" s="1999"/>
      <c r="X452" s="1999"/>
      <c r="Y452" s="1999"/>
      <c r="Z452" s="1999"/>
      <c r="AA452" s="1999"/>
      <c r="AB452" s="1999"/>
      <c r="AC452" s="1999"/>
      <c r="AD452" s="1999"/>
      <c r="AE452" s="1999"/>
      <c r="AF452" s="1999"/>
      <c r="AL452" s="767"/>
      <c r="AM452" s="605"/>
      <c r="AN452" s="632"/>
    </row>
    <row r="453" spans="1:49" s="585" customFormat="1" ht="12.75" customHeight="1">
      <c r="A453" s="571"/>
      <c r="B453" s="14"/>
      <c r="C453" s="774"/>
      <c r="F453" s="1999"/>
      <c r="G453" s="1999"/>
      <c r="H453" s="1999"/>
      <c r="I453" s="1999"/>
      <c r="J453" s="1999"/>
      <c r="K453" s="1999"/>
      <c r="L453" s="1999"/>
      <c r="M453" s="1999"/>
      <c r="N453" s="1999"/>
      <c r="O453" s="1999"/>
      <c r="P453" s="1999"/>
      <c r="Q453" s="1999"/>
      <c r="R453" s="1999"/>
      <c r="S453" s="1999"/>
      <c r="T453" s="1999"/>
      <c r="U453" s="1999"/>
      <c r="V453" s="1999"/>
      <c r="W453" s="1999"/>
      <c r="X453" s="1999"/>
      <c r="Y453" s="1999"/>
      <c r="Z453" s="1999"/>
      <c r="AA453" s="1999"/>
      <c r="AB453" s="1999"/>
      <c r="AC453" s="1999"/>
      <c r="AD453" s="1999"/>
      <c r="AE453" s="1999"/>
      <c r="AF453" s="1999"/>
      <c r="AL453" s="767"/>
      <c r="AM453" s="605"/>
      <c r="AN453" s="632"/>
    </row>
    <row r="454" spans="1:49" s="585" customFormat="1" ht="12.75" customHeight="1">
      <c r="A454" s="571"/>
      <c r="B454" s="14"/>
      <c r="C454" s="774"/>
      <c r="F454" s="1999"/>
      <c r="G454" s="1999"/>
      <c r="H454" s="1999"/>
      <c r="I454" s="1999"/>
      <c r="J454" s="1999"/>
      <c r="K454" s="1999"/>
      <c r="L454" s="1999"/>
      <c r="M454" s="1999"/>
      <c r="N454" s="1999"/>
      <c r="O454" s="1999"/>
      <c r="P454" s="1999"/>
      <c r="Q454" s="1999"/>
      <c r="R454" s="1999"/>
      <c r="S454" s="1999"/>
      <c r="T454" s="1999"/>
      <c r="U454" s="1999"/>
      <c r="V454" s="1999"/>
      <c r="W454" s="1999"/>
      <c r="X454" s="1999"/>
      <c r="Y454" s="1999"/>
      <c r="Z454" s="1999"/>
      <c r="AA454" s="1999"/>
      <c r="AB454" s="1999"/>
      <c r="AC454" s="1999"/>
      <c r="AD454" s="1999"/>
      <c r="AE454" s="1999"/>
      <c r="AF454" s="1999"/>
      <c r="AL454" s="767"/>
      <c r="AM454" s="605"/>
      <c r="AN454" s="632"/>
    </row>
    <row r="455" spans="1:49" s="585" customFormat="1" ht="12.75" customHeight="1">
      <c r="A455" s="571"/>
      <c r="B455" s="14"/>
      <c r="C455" s="1995" t="s">
        <v>601</v>
      </c>
      <c r="D455" s="1952"/>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6" t="s">
        <v>1638</v>
      </c>
      <c r="AG455" s="1996"/>
      <c r="AH455" s="1996"/>
      <c r="AI455" s="1996"/>
      <c r="AJ455" s="1996"/>
      <c r="AK455" s="1996"/>
      <c r="AL455" s="199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5">
        <f>IF(Application!D213="N/A",AS347,AS349)</f>
        <v>10</v>
      </c>
      <c r="AL458" s="1956"/>
      <c r="AM458" s="195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1687</v>
      </c>
      <c r="C461" s="574"/>
      <c r="E461" s="631"/>
      <c r="AE461" s="1996" t="s">
        <v>1688</v>
      </c>
      <c r="AF461" s="1996"/>
      <c r="AG461" s="1996"/>
      <c r="AH461" s="1996"/>
      <c r="AI461" s="1996"/>
      <c r="AJ461" s="1996"/>
      <c r="AK461" s="1996"/>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7" t="s">
        <v>601</v>
      </c>
      <c r="D467" s="2018"/>
      <c r="E467" s="797" t="s">
        <v>517</v>
      </c>
      <c r="F467" s="2019" t="s">
        <v>1694</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6"/>
      <c r="AH468" s="586"/>
      <c r="AI468" s="586"/>
      <c r="AJ468" s="586"/>
      <c r="AK468" s="767"/>
      <c r="AN468" s="632"/>
      <c r="AO468" s="585" t="s">
        <v>1676</v>
      </c>
      <c r="AP468" s="585">
        <v>1</v>
      </c>
    </row>
    <row r="469" spans="1:50" s="585" customFormat="1" ht="12.75" hidden="1" customHeight="1">
      <c r="C469" s="800"/>
      <c r="D469" s="762"/>
      <c r="E469" s="801"/>
      <c r="F469" s="2021" t="s">
        <v>601</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2" t="s">
        <v>555</v>
      </c>
      <c r="D471" s="2023"/>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9" t="s">
        <v>601</v>
      </c>
      <c r="W474" s="2029"/>
      <c r="X474" s="2029"/>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9" t="s">
        <v>601</v>
      </c>
      <c r="W476" s="2029"/>
      <c r="X476" s="2029"/>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9" t="s">
        <v>601</v>
      </c>
      <c r="W481" s="2029"/>
      <c r="X481" s="2029"/>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8"/>
      <c r="E484" s="2028"/>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9" t="s">
        <v>601</v>
      </c>
      <c r="W485" s="2029"/>
      <c r="X485" s="2029"/>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9" t="s">
        <v>601</v>
      </c>
      <c r="W487" s="2029"/>
      <c r="X487" s="2029"/>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7" t="s">
        <v>601</v>
      </c>
      <c r="D490" s="2018"/>
      <c r="E490" s="797" t="s">
        <v>517</v>
      </c>
      <c r="F490" s="2019" t="s">
        <v>1694</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4" t="s">
        <v>601</v>
      </c>
      <c r="G492" s="2024"/>
      <c r="H492" s="2024"/>
      <c r="I492" s="2024"/>
      <c r="J492" s="2024"/>
      <c r="K492" s="2024"/>
      <c r="L492" s="2024"/>
      <c r="M492" s="2024"/>
      <c r="N492" s="2024"/>
      <c r="O492" s="2024"/>
      <c r="P492" s="2024"/>
      <c r="Q492" s="2024"/>
      <c r="R492" s="2024"/>
      <c r="S492" s="2024"/>
      <c r="T492" s="2024"/>
      <c r="U492" s="2024"/>
      <c r="V492" s="2024"/>
      <c r="W492" s="2024"/>
      <c r="X492" s="2024"/>
      <c r="Y492" s="2024"/>
      <c r="Z492" s="2024"/>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7" t="s">
        <v>601</v>
      </c>
      <c r="D494" s="2018"/>
      <c r="E494" s="797" t="s">
        <v>769</v>
      </c>
      <c r="F494" s="2025" t="s">
        <v>1716</v>
      </c>
      <c r="G494" s="2025"/>
      <c r="H494" s="2025"/>
      <c r="I494" s="2025"/>
      <c r="J494" s="2025"/>
      <c r="K494" s="2025"/>
      <c r="L494" s="2025"/>
      <c r="M494" s="2025"/>
      <c r="N494" s="2025"/>
      <c r="O494" s="2025"/>
      <c r="P494" s="2025"/>
      <c r="Q494" s="2025"/>
      <c r="R494" s="2025"/>
      <c r="S494" s="2025"/>
      <c r="T494" s="2025"/>
      <c r="U494" s="2025"/>
      <c r="V494" s="2025"/>
      <c r="W494" s="2025"/>
      <c r="X494" s="2025"/>
      <c r="Y494" s="2025"/>
      <c r="Z494" s="2025"/>
      <c r="AA494" s="2025"/>
      <c r="AB494" s="2025"/>
      <c r="AC494" s="2025"/>
      <c r="AD494" s="2025"/>
      <c r="AE494" s="202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6"/>
      <c r="G495" s="2026"/>
      <c r="H495" s="2026"/>
      <c r="I495" s="2026"/>
      <c r="J495" s="2026"/>
      <c r="K495" s="2026"/>
      <c r="L495" s="2026"/>
      <c r="M495" s="2026"/>
      <c r="N495" s="2026"/>
      <c r="O495" s="2026"/>
      <c r="P495" s="2026"/>
      <c r="Q495" s="2026"/>
      <c r="R495" s="2026"/>
      <c r="S495" s="2026"/>
      <c r="T495" s="2026"/>
      <c r="U495" s="2026"/>
      <c r="V495" s="2026"/>
      <c r="W495" s="2026"/>
      <c r="X495" s="2026"/>
      <c r="Y495" s="2026"/>
      <c r="Z495" s="2026"/>
      <c r="AA495" s="2026"/>
      <c r="AB495" s="2026"/>
      <c r="AC495" s="2026"/>
      <c r="AD495" s="2026"/>
      <c r="AE495" s="202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7" t="s">
        <v>601</v>
      </c>
      <c r="G497" s="2027"/>
      <c r="H497" s="202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7" t="s">
        <v>601</v>
      </c>
      <c r="D499" s="2018"/>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0"/>
      <c r="D501" s="2028"/>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41" t="s">
        <v>601</v>
      </c>
      <c r="H502" s="2041"/>
      <c r="I502" s="2041"/>
      <c r="J502" s="2041"/>
      <c r="K502" s="2041"/>
      <c r="L502" s="2041"/>
      <c r="M502" s="2041"/>
      <c r="N502" s="2041"/>
      <c r="O502" s="2041"/>
      <c r="P502" s="2041"/>
      <c r="Q502" s="2041"/>
      <c r="R502" s="2041"/>
      <c r="S502" s="2041"/>
      <c r="T502" s="2041"/>
      <c r="U502" s="2041"/>
      <c r="V502" s="2041"/>
      <c r="W502" s="2041"/>
      <c r="X502" s="2041"/>
      <c r="Y502" s="2041"/>
      <c r="Z502" s="2041"/>
      <c r="AA502" s="2041"/>
      <c r="AB502" s="2041"/>
      <c r="AC502" s="2041"/>
      <c r="AD502" s="2041"/>
      <c r="AE502" s="2041"/>
      <c r="AF502" s="204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2" t="s">
        <v>601</v>
      </c>
      <c r="D504" s="2043"/>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2" t="s">
        <v>601</v>
      </c>
      <c r="D508" s="2043"/>
      <c r="F508" s="831" t="s">
        <v>1724</v>
      </c>
      <c r="G508" s="1999" t="s">
        <v>1725</v>
      </c>
      <c r="H508" s="1999"/>
      <c r="I508" s="1999"/>
      <c r="J508" s="1999"/>
      <c r="K508" s="1999"/>
      <c r="L508" s="1999"/>
      <c r="M508" s="1999"/>
      <c r="N508" s="1999"/>
      <c r="O508" s="1999"/>
      <c r="P508" s="1999"/>
      <c r="Q508" s="1999"/>
      <c r="R508" s="1999"/>
      <c r="S508" s="1999"/>
      <c r="T508" s="1999"/>
      <c r="U508" s="1999"/>
      <c r="V508" s="1999"/>
      <c r="W508" s="1999"/>
      <c r="X508" s="1999"/>
      <c r="Y508" s="1999"/>
      <c r="Z508" s="1999"/>
      <c r="AA508" s="1999"/>
      <c r="AB508" s="1999"/>
      <c r="AC508" s="1999"/>
      <c r="AD508" s="1999"/>
      <c r="AE508" s="1999"/>
      <c r="AF508" s="1999"/>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c r="AF509" s="201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0" t="s">
        <v>601</v>
      </c>
      <c r="D512" s="2031"/>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2" t="s">
        <v>601</v>
      </c>
      <c r="G513" s="2032"/>
      <c r="H513" s="2032"/>
      <c r="I513" s="2032"/>
      <c r="J513" s="2032"/>
      <c r="K513" s="2032"/>
      <c r="L513" s="2032"/>
      <c r="M513" s="2032"/>
      <c r="N513" s="2032"/>
      <c r="O513" s="2032"/>
      <c r="P513" s="2032"/>
      <c r="Q513" s="2032"/>
      <c r="R513" s="2032"/>
      <c r="S513" s="2032"/>
      <c r="T513" s="2032"/>
      <c r="U513" s="2032"/>
      <c r="V513" s="2032"/>
      <c r="W513" s="2032"/>
      <c r="X513" s="2032"/>
      <c r="Y513" s="2032"/>
      <c r="Z513" s="2032"/>
      <c r="AA513" s="2032"/>
      <c r="AB513" s="2032"/>
      <c r="AC513" s="2032"/>
      <c r="AD513" s="2032"/>
      <c r="AE513" s="2032"/>
      <c r="AF513" s="2032"/>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3"/>
      <c r="G514" s="2033"/>
      <c r="H514" s="2033"/>
      <c r="I514" s="2033"/>
      <c r="J514" s="2033"/>
      <c r="K514" s="2033"/>
      <c r="L514" s="2033"/>
      <c r="M514" s="2033"/>
      <c r="N514" s="2033"/>
      <c r="O514" s="2033"/>
      <c r="P514" s="2033"/>
      <c r="Q514" s="2033"/>
      <c r="R514" s="2033"/>
      <c r="S514" s="2033"/>
      <c r="T514" s="2033"/>
      <c r="U514" s="2033"/>
      <c r="V514" s="2033"/>
      <c r="W514" s="2033"/>
      <c r="X514" s="2033"/>
      <c r="Y514" s="2033"/>
      <c r="Z514" s="2033"/>
      <c r="AA514" s="2033"/>
      <c r="AB514" s="2033"/>
      <c r="AC514" s="2033"/>
      <c r="AD514" s="2033"/>
      <c r="AE514" s="2033"/>
      <c r="AF514" s="2033"/>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5">
        <f>SUM(AG468:AG513)</f>
        <v>0</v>
      </c>
      <c r="AL524" s="1956"/>
      <c r="AM524" s="195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0" t="s">
        <v>1737</v>
      </c>
      <c r="AF527" s="1890"/>
      <c r="AG527" s="1890"/>
      <c r="AH527" s="1890"/>
      <c r="AI527" s="1890"/>
      <c r="AJ527" s="1890"/>
      <c r="AK527" s="1890"/>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2" t="s">
        <v>555</v>
      </c>
      <c r="D530" s="1952"/>
      <c r="E530" s="586"/>
      <c r="F530" s="2034" t="s">
        <v>1738</v>
      </c>
      <c r="G530" s="2035"/>
      <c r="H530" s="2035"/>
      <c r="I530" s="2035"/>
      <c r="J530" s="2035"/>
      <c r="K530" s="2035"/>
      <c r="L530" s="2035"/>
      <c r="M530" s="2035"/>
      <c r="N530" s="2035"/>
      <c r="O530" s="2035"/>
      <c r="P530" s="2035"/>
      <c r="Q530" s="2035"/>
      <c r="R530" s="2035"/>
      <c r="S530" s="2035"/>
      <c r="T530" s="2035"/>
      <c r="U530" s="2035"/>
      <c r="V530" s="2035"/>
      <c r="W530" s="2035"/>
      <c r="X530" s="2035"/>
      <c r="Y530" s="2035"/>
      <c r="Z530" s="2035"/>
      <c r="AA530" s="2035"/>
      <c r="AB530" s="2035"/>
      <c r="AC530" s="2035"/>
      <c r="AD530" s="2035"/>
      <c r="AE530" s="2035"/>
      <c r="AF530" s="2035"/>
      <c r="AG530" s="2035"/>
      <c r="AH530" s="2035"/>
      <c r="AI530" s="2035"/>
      <c r="AJ530" s="2035"/>
      <c r="AK530" s="2035"/>
      <c r="AL530" s="2036"/>
      <c r="AM530" s="630"/>
      <c r="AN530" s="632"/>
    </row>
    <row r="531" spans="1:49" s="585" customFormat="1" ht="12.75" customHeight="1">
      <c r="A531" s="574"/>
      <c r="B531" s="574"/>
      <c r="C531" s="586"/>
      <c r="D531" s="586"/>
      <c r="E531" s="586"/>
      <c r="F531" s="2037"/>
      <c r="G531" s="2038"/>
      <c r="H531" s="2038"/>
      <c r="I531" s="2038"/>
      <c r="J531" s="2038"/>
      <c r="K531" s="2038"/>
      <c r="L531" s="2038"/>
      <c r="M531" s="2038"/>
      <c r="N531" s="2038"/>
      <c r="O531" s="2038"/>
      <c r="P531" s="2038"/>
      <c r="Q531" s="2038"/>
      <c r="R531" s="2038"/>
      <c r="S531" s="2038"/>
      <c r="T531" s="2038"/>
      <c r="U531" s="2038"/>
      <c r="V531" s="2038"/>
      <c r="W531" s="2038"/>
      <c r="X531" s="2038"/>
      <c r="Y531" s="2038"/>
      <c r="Z531" s="2038"/>
      <c r="AA531" s="2038"/>
      <c r="AB531" s="2038"/>
      <c r="AC531" s="2038"/>
      <c r="AD531" s="2038"/>
      <c r="AE531" s="2038"/>
      <c r="AF531" s="2038"/>
      <c r="AG531" s="2038"/>
      <c r="AH531" s="2038"/>
      <c r="AI531" s="2038"/>
      <c r="AJ531" s="2038"/>
      <c r="AK531" s="2038"/>
      <c r="AL531" s="203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2" t="s">
        <v>601</v>
      </c>
      <c r="D533" s="1952"/>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4" t="s">
        <v>1740</v>
      </c>
      <c r="G534" s="1975"/>
      <c r="H534" s="1975"/>
      <c r="I534" s="1975"/>
      <c r="J534" s="1975"/>
      <c r="K534" s="1975"/>
      <c r="L534" s="1975"/>
      <c r="M534" s="1975"/>
      <c r="N534" s="1975"/>
      <c r="O534" s="1975"/>
      <c r="P534" s="1975"/>
      <c r="Q534" s="1975"/>
      <c r="R534" s="1975"/>
      <c r="S534" s="1975"/>
      <c r="T534" s="1975"/>
      <c r="U534" s="1975"/>
      <c r="V534" s="1975"/>
      <c r="W534" s="1975"/>
      <c r="X534" s="1975"/>
      <c r="Y534" s="1975"/>
      <c r="Z534" s="1975"/>
      <c r="AA534" s="1975"/>
      <c r="AB534" s="1975"/>
      <c r="AC534" s="1975"/>
      <c r="AD534" s="1975"/>
      <c r="AE534" s="1975"/>
      <c r="AF534" s="1975"/>
      <c r="AG534" s="1975"/>
      <c r="AH534" s="1975"/>
      <c r="AI534" s="1975"/>
      <c r="AJ534" s="1975"/>
      <c r="AK534" s="1975"/>
      <c r="AL534" s="1976"/>
      <c r="AM534" s="630"/>
      <c r="AN534" s="632"/>
      <c r="AS534" s="906"/>
      <c r="AT534" s="906"/>
      <c r="AU534" s="906"/>
      <c r="AV534" s="906"/>
      <c r="AW534" s="906"/>
    </row>
    <row r="535" spans="1:49" s="585" customFormat="1" ht="12.75" customHeight="1">
      <c r="B535" s="842"/>
      <c r="C535" s="842"/>
      <c r="D535" s="842"/>
      <c r="E535" s="842"/>
      <c r="F535" s="1974"/>
      <c r="G535" s="1975"/>
      <c r="H535" s="1975"/>
      <c r="I535" s="1975"/>
      <c r="J535" s="1975"/>
      <c r="K535" s="1975"/>
      <c r="L535" s="1975"/>
      <c r="M535" s="1975"/>
      <c r="N535" s="1975"/>
      <c r="O535" s="1975"/>
      <c r="P535" s="1975"/>
      <c r="Q535" s="1975"/>
      <c r="R535" s="1975"/>
      <c r="S535" s="1975"/>
      <c r="T535" s="1975"/>
      <c r="U535" s="1975"/>
      <c r="V535" s="1975"/>
      <c r="W535" s="1975"/>
      <c r="X535" s="1975"/>
      <c r="Y535" s="1975"/>
      <c r="Z535" s="1975"/>
      <c r="AA535" s="1975"/>
      <c r="AB535" s="1975"/>
      <c r="AC535" s="1975"/>
      <c r="AD535" s="1975"/>
      <c r="AE535" s="1975"/>
      <c r="AF535" s="1975"/>
      <c r="AG535" s="1975"/>
      <c r="AH535" s="1975"/>
      <c r="AI535" s="1975"/>
      <c r="AJ535" s="1975"/>
      <c r="AK535" s="1975"/>
      <c r="AL535" s="1976"/>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4" t="s">
        <v>1741</v>
      </c>
      <c r="G537" s="1975"/>
      <c r="H537" s="1975"/>
      <c r="I537" s="1975"/>
      <c r="J537" s="1975"/>
      <c r="K537" s="1975"/>
      <c r="L537" s="1975"/>
      <c r="M537" s="1975"/>
      <c r="N537" s="1975"/>
      <c r="O537" s="1975"/>
      <c r="P537" s="1975"/>
      <c r="Q537" s="1975"/>
      <c r="R537" s="1975"/>
      <c r="S537" s="1975"/>
      <c r="T537" s="1975"/>
      <c r="U537" s="1975"/>
      <c r="V537" s="1975"/>
      <c r="W537" s="1975"/>
      <c r="X537" s="1975"/>
      <c r="Y537" s="1975"/>
      <c r="Z537" s="1975"/>
      <c r="AA537" s="1975"/>
      <c r="AB537" s="1975"/>
      <c r="AC537" s="1975"/>
      <c r="AD537" s="1975"/>
      <c r="AE537" s="1975"/>
      <c r="AF537" s="1975"/>
      <c r="AG537" s="1975"/>
      <c r="AH537" s="1975"/>
      <c r="AI537" s="1975"/>
      <c r="AJ537" s="1975"/>
      <c r="AK537" s="1975"/>
      <c r="AL537" s="849"/>
      <c r="AM537" s="630"/>
      <c r="AN537" s="632"/>
    </row>
    <row r="538" spans="1:49" s="585" customFormat="1" ht="12.75" customHeight="1">
      <c r="B538" s="842"/>
      <c r="C538" s="842"/>
      <c r="D538" s="842"/>
      <c r="E538" s="842"/>
      <c r="F538" s="1977"/>
      <c r="G538" s="1978"/>
      <c r="H538" s="1978"/>
      <c r="I538" s="1978"/>
      <c r="J538" s="1978"/>
      <c r="K538" s="1978"/>
      <c r="L538" s="1978"/>
      <c r="M538" s="1978"/>
      <c r="N538" s="1978"/>
      <c r="O538" s="1978"/>
      <c r="P538" s="1978"/>
      <c r="Q538" s="1978"/>
      <c r="R538" s="1978"/>
      <c r="S538" s="1978"/>
      <c r="T538" s="1978"/>
      <c r="U538" s="1978"/>
      <c r="V538" s="1978"/>
      <c r="W538" s="1978"/>
      <c r="X538" s="1978"/>
      <c r="Y538" s="1978"/>
      <c r="Z538" s="1978"/>
      <c r="AA538" s="1978"/>
      <c r="AB538" s="1978"/>
      <c r="AC538" s="1978"/>
      <c r="AD538" s="1978"/>
      <c r="AE538" s="1978"/>
      <c r="AF538" s="1978"/>
      <c r="AG538" s="1978"/>
      <c r="AH538" s="1978"/>
      <c r="AI538" s="1978"/>
      <c r="AJ538" s="1978"/>
      <c r="AK538" s="197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8">
        <f>Application!AJ961</f>
        <v>41006476</v>
      </c>
      <c r="AQ539" s="2098"/>
      <c r="AR539" s="2098"/>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8">
        <f>'Sources and Uses Budget'!S107+'Sources and Uses Budget'!T107</f>
        <v>43907077.771973997</v>
      </c>
      <c r="AG540" s="1958"/>
      <c r="AH540" s="1958"/>
      <c r="AI540" s="1958"/>
      <c r="AJ540" s="1958"/>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3">
        <f>IFERROR(AP548,0)</f>
        <v>62739908.280000001</v>
      </c>
      <c r="AG541" s="2103"/>
      <c r="AH541" s="2103"/>
      <c r="AI541" s="2103"/>
      <c r="AJ541" s="2103"/>
      <c r="AK541" s="630"/>
      <c r="AL541" s="630"/>
      <c r="AM541" s="630"/>
      <c r="AN541" s="632"/>
      <c r="AP541" s="2098">
        <f>Application!AJ1010</f>
        <v>4510712.3600000003</v>
      </c>
      <c r="AQ541" s="2098"/>
      <c r="AR541" s="209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4">
        <f>IFERROR(ROUNDDOWN(IF(C533="YES",((1-(AF540/AF541))*2),(1-(AF540/AF541))),2),0)</f>
        <v>0.3</v>
      </c>
      <c r="AG542" s="2104"/>
      <c r="AH542" s="2104"/>
      <c r="AI542" s="2104"/>
      <c r="AJ542" s="2104"/>
      <c r="AK542" s="630"/>
      <c r="AL542" s="630"/>
      <c r="AM542" s="630"/>
      <c r="AN542" s="632"/>
      <c r="AP542" s="2101">
        <f>Application!AJ1014</f>
        <v>17222719.919999998</v>
      </c>
      <c r="AQ542" s="2101"/>
      <c r="AR542" s="210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7">
        <f>IF(((AP541+AP542)/AP539)&gt;0.8,0.8,((AP541+AP542)/AP539))</f>
        <v>0.52999999999999992</v>
      </c>
      <c r="AQ543" s="2097"/>
      <c r="AR543" s="2097"/>
    </row>
    <row r="544" spans="1:49" s="585" customFormat="1" ht="12.75" customHeight="1">
      <c r="A544" s="659"/>
      <c r="B544" s="2050" t="s">
        <v>2427</v>
      </c>
      <c r="C544" s="2051"/>
      <c r="D544" s="2051"/>
      <c r="E544" s="2051"/>
      <c r="F544" s="2051"/>
      <c r="G544" s="2051"/>
      <c r="H544" s="2051"/>
      <c r="I544" s="2051"/>
      <c r="J544" s="2051"/>
      <c r="K544" s="2051"/>
      <c r="L544" s="2051"/>
      <c r="M544" s="2051"/>
      <c r="N544" s="2051"/>
      <c r="O544" s="2051"/>
      <c r="P544" s="2051"/>
      <c r="Q544" s="2051"/>
      <c r="R544" s="2051"/>
      <c r="S544" s="2051"/>
      <c r="T544" s="2051"/>
      <c r="U544" s="2051"/>
      <c r="V544" s="2051"/>
      <c r="W544" s="2051"/>
      <c r="X544" s="2051"/>
      <c r="Y544" s="2051"/>
      <c r="Z544" s="2051"/>
      <c r="AA544" s="2051"/>
      <c r="AB544" s="2051"/>
      <c r="AC544" s="2051"/>
      <c r="AD544" s="2051"/>
      <c r="AE544" s="2051"/>
      <c r="AF544" s="2051"/>
      <c r="AG544" s="2051"/>
      <c r="AH544" s="2051"/>
      <c r="AI544" s="2051"/>
      <c r="AJ544" s="2052"/>
      <c r="AK544" s="630"/>
      <c r="AL544" s="630"/>
      <c r="AM544" s="630"/>
      <c r="AN544" s="632"/>
    </row>
    <row r="545" spans="1:44" s="585" customFormat="1" ht="12.75" customHeight="1">
      <c r="A545" s="659"/>
      <c r="B545" s="2053"/>
      <c r="C545" s="2054"/>
      <c r="D545" s="2054"/>
      <c r="E545" s="2054"/>
      <c r="F545" s="2054"/>
      <c r="G545" s="2054"/>
      <c r="H545" s="2054"/>
      <c r="I545" s="2054"/>
      <c r="J545" s="2054"/>
      <c r="K545" s="2054"/>
      <c r="L545" s="2054"/>
      <c r="M545" s="2054"/>
      <c r="N545" s="2054"/>
      <c r="O545" s="2054"/>
      <c r="P545" s="2054"/>
      <c r="Q545" s="2054"/>
      <c r="R545" s="2054"/>
      <c r="S545" s="2054"/>
      <c r="T545" s="2054"/>
      <c r="U545" s="2054"/>
      <c r="V545" s="2054"/>
      <c r="W545" s="2054"/>
      <c r="X545" s="2054"/>
      <c r="Y545" s="2054"/>
      <c r="Z545" s="2054"/>
      <c r="AA545" s="2054"/>
      <c r="AB545" s="2054"/>
      <c r="AC545" s="2054"/>
      <c r="AD545" s="2054"/>
      <c r="AE545" s="2054"/>
      <c r="AF545" s="2054"/>
      <c r="AG545" s="2054"/>
      <c r="AH545" s="2054"/>
      <c r="AI545" s="2054"/>
      <c r="AJ545" s="2055"/>
      <c r="AK545" s="630"/>
      <c r="AL545" s="630"/>
      <c r="AM545" s="630"/>
      <c r="AN545" s="632"/>
      <c r="AP545" s="2098">
        <f>AP546-AP541-AP542</f>
        <v>41006476</v>
      </c>
      <c r="AQ545" s="2007"/>
      <c r="AR545" s="2007"/>
    </row>
    <row r="546" spans="1:44" s="585" customFormat="1" ht="12.75" customHeight="1">
      <c r="A546" s="659"/>
      <c r="B546" s="2056"/>
      <c r="C546" s="2057"/>
      <c r="D546" s="2057"/>
      <c r="E546" s="2057"/>
      <c r="F546" s="2057"/>
      <c r="G546" s="2057"/>
      <c r="H546" s="2057"/>
      <c r="I546" s="2057"/>
      <c r="J546" s="2057"/>
      <c r="K546" s="2057"/>
      <c r="L546" s="2057"/>
      <c r="M546" s="2057"/>
      <c r="N546" s="2057"/>
      <c r="O546" s="2057"/>
      <c r="P546" s="2057"/>
      <c r="Q546" s="2057"/>
      <c r="R546" s="2057"/>
      <c r="S546" s="2057"/>
      <c r="T546" s="2057"/>
      <c r="U546" s="2057"/>
      <c r="V546" s="2057"/>
      <c r="W546" s="2057"/>
      <c r="X546" s="2057"/>
      <c r="Y546" s="2057"/>
      <c r="Z546" s="2057"/>
      <c r="AA546" s="2057"/>
      <c r="AB546" s="2057"/>
      <c r="AC546" s="2057"/>
      <c r="AD546" s="2057"/>
      <c r="AE546" s="2057"/>
      <c r="AF546" s="2057"/>
      <c r="AG546" s="2057"/>
      <c r="AH546" s="2057"/>
      <c r="AI546" s="2057"/>
      <c r="AJ546" s="2058"/>
      <c r="AK546" s="630"/>
      <c r="AL546" s="630"/>
      <c r="AM546" s="630"/>
      <c r="AN546" s="632"/>
      <c r="AP546" s="2098">
        <f>Application!AJ1018</f>
        <v>62739908.280000001</v>
      </c>
      <c r="AQ546" s="2098"/>
      <c r="AR546" s="209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9">
        <f>IFERROR(IF(AND(C530="N/A",C533="N/A"),0,IF(AF542=0,0,IF((AF542*100)&gt;12,12,(AF542*100)))),0)</f>
        <v>12</v>
      </c>
      <c r="AL548" s="2059"/>
      <c r="AM548" s="2060"/>
      <c r="AN548" s="632"/>
      <c r="AP548" s="2114">
        <f>AP545+(AP539*AP543)</f>
        <v>62739908.280000001</v>
      </c>
      <c r="AQ548" s="2115"/>
      <c r="AR548" s="2116"/>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0" t="s">
        <v>1486</v>
      </c>
      <c r="AF551" s="1890"/>
      <c r="AG551" s="1890"/>
      <c r="AH551" s="1890"/>
      <c r="AI551" s="1890"/>
      <c r="AJ551" s="1890"/>
      <c r="AK551" s="189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5" t="s">
        <v>2418</v>
      </c>
      <c r="C553" s="1975"/>
      <c r="D553" s="1975"/>
      <c r="E553" s="1975"/>
      <c r="F553" s="1975"/>
      <c r="G553" s="1975"/>
      <c r="H553" s="1975"/>
      <c r="I553" s="1975"/>
      <c r="J553" s="1975"/>
      <c r="K553" s="1975"/>
      <c r="L553" s="1975"/>
      <c r="M553" s="1975"/>
      <c r="N553" s="1975"/>
      <c r="O553" s="1975"/>
      <c r="P553" s="1975"/>
      <c r="Q553" s="1975"/>
      <c r="R553" s="1975"/>
      <c r="S553" s="1975"/>
      <c r="T553" s="1975"/>
      <c r="U553" s="1975"/>
      <c r="V553" s="1975"/>
      <c r="W553" s="1975"/>
      <c r="X553" s="1975"/>
      <c r="Y553" s="1975"/>
      <c r="Z553" s="1975"/>
      <c r="AA553" s="1975"/>
      <c r="AB553" s="1975"/>
      <c r="AC553" s="1975"/>
      <c r="AD553" s="1975"/>
      <c r="AE553" s="1975"/>
      <c r="AF553" s="1975"/>
      <c r="AG553" s="1975"/>
      <c r="AH553" s="1975"/>
      <c r="AI553" s="1975"/>
      <c r="AJ553" s="1975"/>
      <c r="AK553" s="677"/>
      <c r="AL553" s="608"/>
      <c r="AM553" s="638"/>
      <c r="AN553" s="632"/>
    </row>
    <row r="554" spans="1:44" s="585" customFormat="1" ht="12.75" customHeight="1">
      <c r="A554" s="638"/>
      <c r="B554" s="1975"/>
      <c r="C554" s="1975"/>
      <c r="D554" s="1975"/>
      <c r="E554" s="1975"/>
      <c r="F554" s="1975"/>
      <c r="G554" s="1975"/>
      <c r="H554" s="1975"/>
      <c r="I554" s="1975"/>
      <c r="J554" s="1975"/>
      <c r="K554" s="1975"/>
      <c r="L554" s="1975"/>
      <c r="M554" s="1975"/>
      <c r="N554" s="1975"/>
      <c r="O554" s="1975"/>
      <c r="P554" s="1975"/>
      <c r="Q554" s="1975"/>
      <c r="R554" s="1975"/>
      <c r="S554" s="1975"/>
      <c r="T554" s="1975"/>
      <c r="U554" s="1975"/>
      <c r="V554" s="1975"/>
      <c r="W554" s="1975"/>
      <c r="X554" s="1975"/>
      <c r="Y554" s="1975"/>
      <c r="Z554" s="1975"/>
      <c r="AA554" s="1975"/>
      <c r="AB554" s="1975"/>
      <c r="AC554" s="1975"/>
      <c r="AD554" s="1975"/>
      <c r="AE554" s="1975"/>
      <c r="AF554" s="1975"/>
      <c r="AG554" s="1975"/>
      <c r="AH554" s="1975"/>
      <c r="AI554" s="1975"/>
      <c r="AJ554" s="1975"/>
      <c r="AK554" s="677"/>
      <c r="AL554" s="608"/>
      <c r="AM554" s="638"/>
      <c r="AN554" s="632"/>
    </row>
    <row r="555" spans="1:44" s="585" customFormat="1" ht="12.75" customHeight="1">
      <c r="A555" s="638"/>
      <c r="B555" s="1975"/>
      <c r="C555" s="1975"/>
      <c r="D555" s="1975"/>
      <c r="E555" s="1975"/>
      <c r="F555" s="1975"/>
      <c r="G555" s="1975"/>
      <c r="H555" s="1975"/>
      <c r="I555" s="1975"/>
      <c r="J555" s="1975"/>
      <c r="K555" s="1975"/>
      <c r="L555" s="1975"/>
      <c r="M555" s="1975"/>
      <c r="N555" s="1975"/>
      <c r="O555" s="1975"/>
      <c r="P555" s="1975"/>
      <c r="Q555" s="1975"/>
      <c r="R555" s="1975"/>
      <c r="S555" s="1975"/>
      <c r="T555" s="1975"/>
      <c r="U555" s="1975"/>
      <c r="V555" s="1975"/>
      <c r="W555" s="1975"/>
      <c r="X555" s="1975"/>
      <c r="Y555" s="1975"/>
      <c r="Z555" s="1975"/>
      <c r="AA555" s="1975"/>
      <c r="AB555" s="1975"/>
      <c r="AC555" s="1975"/>
      <c r="AD555" s="1975"/>
      <c r="AE555" s="1975"/>
      <c r="AF555" s="1975"/>
      <c r="AG555" s="1975"/>
      <c r="AH555" s="1975"/>
      <c r="AI555" s="1975"/>
      <c r="AJ555" s="1975"/>
      <c r="AK555" s="677"/>
      <c r="AL555" s="608"/>
      <c r="AM555" s="638"/>
      <c r="AN555" s="632"/>
    </row>
    <row r="556" spans="1:44" s="585" customFormat="1" ht="12.75" customHeight="1">
      <c r="A556" s="638"/>
      <c r="B556" s="1975"/>
      <c r="C556" s="1975"/>
      <c r="D556" s="1975"/>
      <c r="E556" s="1975"/>
      <c r="F556" s="1975"/>
      <c r="G556" s="1975"/>
      <c r="H556" s="1975"/>
      <c r="I556" s="1975"/>
      <c r="J556" s="1975"/>
      <c r="K556" s="1975"/>
      <c r="L556" s="1975"/>
      <c r="M556" s="1975"/>
      <c r="N556" s="1975"/>
      <c r="O556" s="1975"/>
      <c r="P556" s="1975"/>
      <c r="Q556" s="1975"/>
      <c r="R556" s="1975"/>
      <c r="S556" s="1975"/>
      <c r="T556" s="1975"/>
      <c r="U556" s="1975"/>
      <c r="V556" s="1975"/>
      <c r="W556" s="1975"/>
      <c r="X556" s="1975"/>
      <c r="Y556" s="1975"/>
      <c r="Z556" s="1975"/>
      <c r="AA556" s="1975"/>
      <c r="AB556" s="1975"/>
      <c r="AC556" s="1975"/>
      <c r="AD556" s="1975"/>
      <c r="AE556" s="1975"/>
      <c r="AF556" s="1975"/>
      <c r="AG556" s="1975"/>
      <c r="AH556" s="1975"/>
      <c r="AI556" s="1975"/>
      <c r="AJ556" s="1975"/>
      <c r="AK556" s="677"/>
      <c r="AL556" s="608"/>
      <c r="AM556" s="638"/>
      <c r="AN556" s="632"/>
    </row>
    <row r="557" spans="1:44" s="585" customFormat="1" ht="12.75" customHeight="1">
      <c r="A557" s="638"/>
      <c r="B557" s="1975"/>
      <c r="C557" s="1975"/>
      <c r="D557" s="1975"/>
      <c r="E557" s="1975"/>
      <c r="F557" s="1975"/>
      <c r="G557" s="1975"/>
      <c r="H557" s="1975"/>
      <c r="I557" s="1975"/>
      <c r="J557" s="1975"/>
      <c r="K557" s="1975"/>
      <c r="L557" s="1975"/>
      <c r="M557" s="1975"/>
      <c r="N557" s="1975"/>
      <c r="O557" s="1975"/>
      <c r="P557" s="1975"/>
      <c r="Q557" s="1975"/>
      <c r="R557" s="1975"/>
      <c r="S557" s="1975"/>
      <c r="T557" s="1975"/>
      <c r="U557" s="1975"/>
      <c r="V557" s="1975"/>
      <c r="W557" s="1975"/>
      <c r="X557" s="1975"/>
      <c r="Y557" s="1975"/>
      <c r="Z557" s="1975"/>
      <c r="AA557" s="1975"/>
      <c r="AB557" s="1975"/>
      <c r="AC557" s="1975"/>
      <c r="AD557" s="1975"/>
      <c r="AE557" s="1975"/>
      <c r="AF557" s="1975"/>
      <c r="AG557" s="1975"/>
      <c r="AH557" s="1975"/>
      <c r="AI557" s="1975"/>
      <c r="AJ557" s="1975"/>
      <c r="AK557" s="677"/>
      <c r="AL557" s="608"/>
      <c r="AM557" s="638"/>
      <c r="AN557" s="632"/>
    </row>
    <row r="558" spans="1:44" s="585" customFormat="1" ht="12.75" customHeight="1">
      <c r="A558" s="638"/>
      <c r="B558" s="1975"/>
      <c r="C558" s="1975"/>
      <c r="D558" s="1975"/>
      <c r="E558" s="1975"/>
      <c r="F558" s="1975"/>
      <c r="G558" s="1975"/>
      <c r="H558" s="1975"/>
      <c r="I558" s="1975"/>
      <c r="J558" s="1975"/>
      <c r="K558" s="1975"/>
      <c r="L558" s="1975"/>
      <c r="M558" s="1975"/>
      <c r="N558" s="1975"/>
      <c r="O558" s="1975"/>
      <c r="P558" s="1975"/>
      <c r="Q558" s="1975"/>
      <c r="R558" s="1975"/>
      <c r="S558" s="1975"/>
      <c r="T558" s="1975"/>
      <c r="U558" s="1975"/>
      <c r="V558" s="1975"/>
      <c r="W558" s="1975"/>
      <c r="X558" s="1975"/>
      <c r="Y558" s="1975"/>
      <c r="Z558" s="1975"/>
      <c r="AA558" s="1975"/>
      <c r="AB558" s="1975"/>
      <c r="AC558" s="1975"/>
      <c r="AD558" s="1975"/>
      <c r="AE558" s="1975"/>
      <c r="AF558" s="1975"/>
      <c r="AG558" s="1975"/>
      <c r="AH558" s="1975"/>
      <c r="AI558" s="1975"/>
      <c r="AJ558" s="1975"/>
      <c r="AK558" s="677"/>
      <c r="AL558" s="608"/>
      <c r="AM558" s="638"/>
      <c r="AN558" s="632"/>
    </row>
    <row r="559" spans="1:44" s="585" customFormat="1" ht="12.75" customHeight="1">
      <c r="A559" s="638"/>
      <c r="B559" s="1975"/>
      <c r="C559" s="1975"/>
      <c r="D559" s="1975"/>
      <c r="E559" s="1975"/>
      <c r="F559" s="1975"/>
      <c r="G559" s="1975"/>
      <c r="H559" s="1975"/>
      <c r="I559" s="1975"/>
      <c r="J559" s="1975"/>
      <c r="K559" s="1975"/>
      <c r="L559" s="1975"/>
      <c r="M559" s="1975"/>
      <c r="N559" s="1975"/>
      <c r="O559" s="1975"/>
      <c r="P559" s="1975"/>
      <c r="Q559" s="1975"/>
      <c r="R559" s="1975"/>
      <c r="S559" s="1975"/>
      <c r="T559" s="1975"/>
      <c r="U559" s="1975"/>
      <c r="V559" s="1975"/>
      <c r="W559" s="1975"/>
      <c r="X559" s="1975"/>
      <c r="Y559" s="1975"/>
      <c r="Z559" s="1975"/>
      <c r="AA559" s="1975"/>
      <c r="AB559" s="1975"/>
      <c r="AC559" s="1975"/>
      <c r="AD559" s="1975"/>
      <c r="AE559" s="1975"/>
      <c r="AF559" s="1975"/>
      <c r="AG559" s="1975"/>
      <c r="AH559" s="1975"/>
      <c r="AI559" s="1975"/>
      <c r="AJ559" s="1975"/>
      <c r="AK559" s="677"/>
      <c r="AL559" s="608"/>
      <c r="AM559" s="638"/>
      <c r="AN559" s="632"/>
    </row>
    <row r="560" spans="1:44" ht="12.75" customHeight="1">
      <c r="A560" s="638"/>
      <c r="B560" s="1975"/>
      <c r="C560" s="1975"/>
      <c r="D560" s="1975"/>
      <c r="E560" s="1975"/>
      <c r="F560" s="1975"/>
      <c r="G560" s="1975"/>
      <c r="H560" s="1975"/>
      <c r="I560" s="1975"/>
      <c r="J560" s="1975"/>
      <c r="K560" s="1975"/>
      <c r="L560" s="1975"/>
      <c r="M560" s="1975"/>
      <c r="N560" s="1975"/>
      <c r="O560" s="1975"/>
      <c r="P560" s="1975"/>
      <c r="Q560" s="1975"/>
      <c r="R560" s="1975"/>
      <c r="S560" s="1975"/>
      <c r="T560" s="1975"/>
      <c r="U560" s="1975"/>
      <c r="V560" s="1975"/>
      <c r="W560" s="1975"/>
      <c r="X560" s="1975"/>
      <c r="Y560" s="1975"/>
      <c r="Z560" s="1975"/>
      <c r="AA560" s="1975"/>
      <c r="AB560" s="1975"/>
      <c r="AC560" s="1975"/>
      <c r="AD560" s="1975"/>
      <c r="AE560" s="1975"/>
      <c r="AF560" s="1975"/>
      <c r="AG560" s="1975"/>
      <c r="AH560" s="1975"/>
      <c r="AI560" s="1975"/>
      <c r="AJ560" s="1975"/>
      <c r="AK560" s="677"/>
      <c r="AL560" s="608"/>
      <c r="AM560" s="638"/>
    </row>
    <row r="561" spans="1:42" s="585" customFormat="1" ht="12.75" customHeight="1">
      <c r="B561" s="1975"/>
      <c r="C561" s="1975"/>
      <c r="D561" s="1975"/>
      <c r="E561" s="1975"/>
      <c r="F561" s="1975"/>
      <c r="G561" s="1975"/>
      <c r="H561" s="1975"/>
      <c r="I561" s="1975"/>
      <c r="J561" s="1975"/>
      <c r="K561" s="1975"/>
      <c r="L561" s="1975"/>
      <c r="M561" s="1975"/>
      <c r="N561" s="1975"/>
      <c r="O561" s="1975"/>
      <c r="P561" s="1975"/>
      <c r="Q561" s="1975"/>
      <c r="R561" s="1975"/>
      <c r="S561" s="1975"/>
      <c r="T561" s="1975"/>
      <c r="U561" s="1975"/>
      <c r="V561" s="1975"/>
      <c r="W561" s="1975"/>
      <c r="X561" s="1975"/>
      <c r="Y561" s="1975"/>
      <c r="Z561" s="1975"/>
      <c r="AA561" s="1975"/>
      <c r="AB561" s="1975"/>
      <c r="AC561" s="1975"/>
      <c r="AD561" s="1975"/>
      <c r="AE561" s="1975"/>
      <c r="AF561" s="1975"/>
      <c r="AG561" s="1975"/>
      <c r="AH561" s="1975"/>
      <c r="AI561" s="1975"/>
      <c r="AJ561" s="197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2" t="s">
        <v>1510</v>
      </c>
      <c r="AG567" s="1922"/>
      <c r="AH567" s="1922"/>
      <c r="AI567" s="1922"/>
      <c r="AJ567" s="1922"/>
      <c r="AK567" s="1922"/>
      <c r="AL567" s="1922"/>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2" t="s">
        <v>1568</v>
      </c>
      <c r="AG574" s="1922"/>
      <c r="AH574" s="1922"/>
      <c r="AI574" s="1922"/>
      <c r="AJ574" s="1922"/>
      <c r="AK574" s="1922"/>
      <c r="AL574" s="1922"/>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2" t="s">
        <v>1550</v>
      </c>
      <c r="AG580" s="1922"/>
      <c r="AH580" s="1922"/>
      <c r="AI580" s="1922"/>
      <c r="AJ580" s="1922"/>
      <c r="AK580" s="1922"/>
      <c r="AL580" s="1922"/>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2" t="s">
        <v>1571</v>
      </c>
      <c r="AG586" s="1922"/>
      <c r="AH586" s="1922"/>
      <c r="AI586" s="1922"/>
      <c r="AJ586" s="1922"/>
      <c r="AK586" s="1922"/>
      <c r="AL586" s="1922"/>
      <c r="AN586" s="632"/>
      <c r="AO586" s="585" t="str">
        <f>X623</f>
        <v>Yes</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06" t="s">
        <v>1327</v>
      </c>
      <c r="P590" s="2006"/>
      <c r="Q590" s="2006"/>
      <c r="R590" s="2006"/>
      <c r="S590" s="2006"/>
      <c r="T590" s="2006"/>
      <c r="U590" s="2006"/>
      <c r="V590" s="2006"/>
      <c r="W590" s="2006"/>
      <c r="X590" s="2006"/>
      <c r="Y590" s="2006"/>
      <c r="Z590" s="2006"/>
      <c r="AA590" s="2006"/>
      <c r="AB590" s="200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2" t="s">
        <v>1524</v>
      </c>
      <c r="AG592" s="1922"/>
      <c r="AH592" s="1922"/>
      <c r="AI592" s="1922"/>
      <c r="AJ592" s="1922"/>
      <c r="AK592" s="1922"/>
      <c r="AL592" s="1922"/>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1572</v>
      </c>
      <c r="E595" s="973"/>
      <c r="F595" s="973"/>
      <c r="G595" s="973"/>
      <c r="H595" s="2004" t="s">
        <v>697</v>
      </c>
      <c r="I595" s="200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1572</v>
      </c>
      <c r="F603" s="973"/>
      <c r="G603" s="973"/>
      <c r="I603" s="2005" t="s">
        <v>601</v>
      </c>
      <c r="J603" s="2005"/>
      <c r="K603" s="2005"/>
      <c r="L603" s="2005"/>
      <c r="M603" s="2005"/>
      <c r="N603" s="2005"/>
      <c r="O603" s="2005"/>
      <c r="P603" s="2005"/>
      <c r="Q603" s="2005"/>
      <c r="R603" s="2005"/>
      <c r="S603" s="2005"/>
      <c r="T603" s="2005"/>
      <c r="U603" s="2005"/>
      <c r="V603" s="2005"/>
      <c r="W603" s="2005"/>
      <c r="X603" s="2005"/>
      <c r="Y603" s="2005"/>
      <c r="Z603" s="2005"/>
      <c r="AA603" s="2005"/>
      <c r="AB603" s="2005"/>
      <c r="AC603" s="2005"/>
      <c r="AD603" s="2005"/>
      <c r="AE603" s="2005"/>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9" t="s">
        <v>601</v>
      </c>
      <c r="C605" s="1949"/>
      <c r="D605" s="677"/>
      <c r="E605" s="1975" t="s">
        <v>1575</v>
      </c>
      <c r="F605" s="1975"/>
      <c r="G605" s="1975"/>
      <c r="H605" s="1975"/>
      <c r="I605" s="1975"/>
      <c r="J605" s="1975"/>
      <c r="K605" s="1975"/>
      <c r="L605" s="1975"/>
      <c r="M605" s="1975"/>
      <c r="N605" s="1975"/>
      <c r="O605" s="1975"/>
      <c r="P605" s="1975"/>
      <c r="Q605" s="1975"/>
      <c r="R605" s="1975"/>
      <c r="S605" s="1975"/>
      <c r="T605" s="1975"/>
      <c r="U605" s="1975"/>
      <c r="V605" s="1975"/>
      <c r="W605" s="1975"/>
      <c r="X605" s="1975"/>
      <c r="Y605" s="1975"/>
      <c r="Z605" s="1975"/>
      <c r="AA605" s="1975"/>
      <c r="AB605" s="1975"/>
      <c r="AC605" s="1975"/>
      <c r="AD605" s="1975"/>
      <c r="AE605" s="1975"/>
      <c r="AF605" s="1975"/>
      <c r="AG605" s="1975"/>
      <c r="AH605" s="677"/>
      <c r="AI605" s="677"/>
      <c r="AJ605" s="677"/>
      <c r="AK605" s="677"/>
      <c r="AL605" s="677"/>
      <c r="AN605" s="632"/>
    </row>
    <row r="606" spans="2:47" s="585" customFormat="1" ht="12.75" customHeight="1">
      <c r="B606" s="571"/>
      <c r="C606" s="970"/>
      <c r="D606" s="677"/>
      <c r="E606" s="1975"/>
      <c r="F606" s="1975"/>
      <c r="G606" s="1975"/>
      <c r="H606" s="1975"/>
      <c r="I606" s="1975"/>
      <c r="J606" s="1975"/>
      <c r="K606" s="1975"/>
      <c r="L606" s="1975"/>
      <c r="M606" s="1975"/>
      <c r="N606" s="1975"/>
      <c r="O606" s="1975"/>
      <c r="P606" s="1975"/>
      <c r="Q606" s="1975"/>
      <c r="R606" s="1975"/>
      <c r="S606" s="1975"/>
      <c r="T606" s="1975"/>
      <c r="U606" s="1975"/>
      <c r="V606" s="1975"/>
      <c r="W606" s="1975"/>
      <c r="X606" s="1975"/>
      <c r="Y606" s="1975"/>
      <c r="Z606" s="1975"/>
      <c r="AA606" s="1975"/>
      <c r="AB606" s="1975"/>
      <c r="AC606" s="1975"/>
      <c r="AD606" s="1975"/>
      <c r="AE606" s="1975"/>
      <c r="AF606" s="1975"/>
      <c r="AG606" s="1975"/>
      <c r="AH606" s="677"/>
      <c r="AI606" s="677"/>
      <c r="AJ606" s="677"/>
      <c r="AK606" s="677"/>
      <c r="AL606" s="677"/>
      <c r="AN606" s="632"/>
    </row>
    <row r="607" spans="2:47" s="585" customFormat="1" ht="12.75" customHeight="1">
      <c r="B607" s="571"/>
      <c r="C607" s="970"/>
      <c r="D607" s="677"/>
      <c r="E607" s="1975"/>
      <c r="F607" s="1975"/>
      <c r="G607" s="1975"/>
      <c r="H607" s="1975"/>
      <c r="I607" s="1975"/>
      <c r="J607" s="1975"/>
      <c r="K607" s="1975"/>
      <c r="L607" s="1975"/>
      <c r="M607" s="1975"/>
      <c r="N607" s="1975"/>
      <c r="O607" s="1975"/>
      <c r="P607" s="1975"/>
      <c r="Q607" s="1975"/>
      <c r="R607" s="1975"/>
      <c r="S607" s="1975"/>
      <c r="T607" s="1975"/>
      <c r="U607" s="1975"/>
      <c r="V607" s="1975"/>
      <c r="W607" s="1975"/>
      <c r="X607" s="1975"/>
      <c r="Y607" s="1975"/>
      <c r="Z607" s="1975"/>
      <c r="AA607" s="1975"/>
      <c r="AB607" s="1975"/>
      <c r="AC607" s="1975"/>
      <c r="AD607" s="1975"/>
      <c r="AE607" s="1975"/>
      <c r="AF607" s="1975"/>
      <c r="AG607" s="1975"/>
      <c r="AH607" s="677"/>
      <c r="AI607" s="677"/>
      <c r="AJ607" s="677"/>
      <c r="AK607" s="677"/>
      <c r="AL607" s="677"/>
      <c r="AN607" s="632"/>
    </row>
    <row r="608" spans="2:47" s="585" customFormat="1" ht="12.75" customHeight="1">
      <c r="B608" s="571"/>
      <c r="C608" s="970"/>
      <c r="D608" s="677"/>
      <c r="E608" s="1975"/>
      <c r="F608" s="1975"/>
      <c r="G608" s="1975"/>
      <c r="H608" s="1975"/>
      <c r="I608" s="1975"/>
      <c r="J608" s="1975"/>
      <c r="K608" s="1975"/>
      <c r="L608" s="1975"/>
      <c r="M608" s="1975"/>
      <c r="N608" s="1975"/>
      <c r="O608" s="1975"/>
      <c r="P608" s="1975"/>
      <c r="Q608" s="1975"/>
      <c r="R608" s="1975"/>
      <c r="S608" s="1975"/>
      <c r="T608" s="1975"/>
      <c r="U608" s="1975"/>
      <c r="V608" s="1975"/>
      <c r="W608" s="1975"/>
      <c r="X608" s="1975"/>
      <c r="Y608" s="1975"/>
      <c r="Z608" s="1975"/>
      <c r="AA608" s="1975"/>
      <c r="AB608" s="1975"/>
      <c r="AC608" s="1975"/>
      <c r="AD608" s="1975"/>
      <c r="AE608" s="1975"/>
      <c r="AF608" s="1975"/>
      <c r="AG608" s="197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5">
        <f>VLOOKUP($H$595,$AO$575:$AP$580,2,FALSE)+VLOOKUP($I$603,$AO$602:$AP$604,2,FALSE)</f>
        <v>7</v>
      </c>
      <c r="AK610" s="195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3" t="s">
        <v>1954</v>
      </c>
      <c r="F614" s="2003"/>
      <c r="G614" s="2003"/>
      <c r="H614" s="2003"/>
      <c r="I614" s="2003"/>
      <c r="J614" s="2003"/>
      <c r="K614" s="2003"/>
      <c r="L614" s="2003"/>
      <c r="M614" s="2003"/>
      <c r="N614" s="2003"/>
      <c r="O614" s="2003"/>
      <c r="P614" s="2003"/>
      <c r="Q614" s="2003"/>
      <c r="R614" s="2003"/>
      <c r="S614" s="2003"/>
      <c r="T614" s="2003"/>
      <c r="U614" s="2003"/>
      <c r="V614" s="2003"/>
      <c r="W614" s="2003"/>
      <c r="X614" s="2003"/>
      <c r="Y614" s="2003"/>
      <c r="Z614" s="2003"/>
      <c r="AA614" s="2003"/>
      <c r="AB614" s="2003"/>
      <c r="AC614" s="2003"/>
      <c r="AD614" s="2003"/>
      <c r="AE614" s="574"/>
      <c r="AF614" s="1922" t="s">
        <v>1524</v>
      </c>
      <c r="AG614" s="1922"/>
      <c r="AH614" s="1922"/>
      <c r="AI614" s="1922"/>
      <c r="AJ614" s="1922"/>
      <c r="AK614" s="1922"/>
      <c r="AL614" s="1922"/>
      <c r="AM614" s="585"/>
      <c r="AN614" s="713"/>
    </row>
    <row r="615" spans="1:42" s="585" customFormat="1" ht="12.75" customHeight="1">
      <c r="A615" s="714"/>
      <c r="B615" s="571"/>
      <c r="C615" s="970"/>
      <c r="D615" s="698"/>
      <c r="E615" s="2003"/>
      <c r="F615" s="2003"/>
      <c r="G615" s="2003"/>
      <c r="H615" s="2003"/>
      <c r="I615" s="2003"/>
      <c r="J615" s="2003"/>
      <c r="K615" s="2003"/>
      <c r="L615" s="2003"/>
      <c r="M615" s="2003"/>
      <c r="N615" s="2003"/>
      <c r="O615" s="2003"/>
      <c r="P615" s="2003"/>
      <c r="Q615" s="2003"/>
      <c r="R615" s="2003"/>
      <c r="S615" s="2003"/>
      <c r="T615" s="2003"/>
      <c r="U615" s="2003"/>
      <c r="V615" s="2003"/>
      <c r="W615" s="2003"/>
      <c r="X615" s="2003"/>
      <c r="Y615" s="2003"/>
      <c r="Z615" s="2003"/>
      <c r="AA615" s="2003"/>
      <c r="AB615" s="2003"/>
      <c r="AC615" s="2003"/>
      <c r="AD615" s="2003"/>
      <c r="AE615" s="571"/>
      <c r="AF615" s="571"/>
      <c r="AG615" s="571"/>
      <c r="AH615" s="571"/>
      <c r="AI615" s="571"/>
      <c r="AJ615" s="571"/>
      <c r="AK615" s="571"/>
      <c r="AL615" s="571"/>
      <c r="AN615" s="632"/>
    </row>
    <row r="616" spans="1:42" s="585" customFormat="1" ht="12.75" customHeight="1">
      <c r="B616" s="571"/>
      <c r="C616" s="968"/>
      <c r="D616" s="698"/>
      <c r="E616" s="2003"/>
      <c r="F616" s="2003"/>
      <c r="G616" s="2003"/>
      <c r="H616" s="2003"/>
      <c r="I616" s="2003"/>
      <c r="J616" s="2003"/>
      <c r="K616" s="2003"/>
      <c r="L616" s="2003"/>
      <c r="M616" s="2003"/>
      <c r="N616" s="2003"/>
      <c r="O616" s="2003"/>
      <c r="P616" s="2003"/>
      <c r="Q616" s="2003"/>
      <c r="R616" s="2003"/>
      <c r="S616" s="2003"/>
      <c r="T616" s="2003"/>
      <c r="U616" s="2003"/>
      <c r="V616" s="2003"/>
      <c r="W616" s="2003"/>
      <c r="X616" s="2003"/>
      <c r="Y616" s="2003"/>
      <c r="Z616" s="2003"/>
      <c r="AA616" s="2003"/>
      <c r="AB616" s="2003"/>
      <c r="AC616" s="2003"/>
      <c r="AD616" s="2003"/>
      <c r="AE616" s="571"/>
      <c r="AF616" s="571"/>
      <c r="AG616" s="571"/>
      <c r="AH616" s="571"/>
      <c r="AI616" s="571"/>
      <c r="AJ616" s="571"/>
      <c r="AK616" s="571"/>
      <c r="AL616" s="571"/>
      <c r="AN616" s="632"/>
    </row>
    <row r="617" spans="1:42" s="585" customFormat="1" ht="12.75" customHeight="1">
      <c r="B617" s="571"/>
      <c r="C617" s="968"/>
      <c r="D617" s="698"/>
      <c r="E617" s="2003"/>
      <c r="F617" s="2003"/>
      <c r="G617" s="2003"/>
      <c r="H617" s="2003"/>
      <c r="I617" s="2003"/>
      <c r="J617" s="2003"/>
      <c r="K617" s="2003"/>
      <c r="L617" s="2003"/>
      <c r="M617" s="2003"/>
      <c r="N617" s="2003"/>
      <c r="O617" s="2003"/>
      <c r="P617" s="2003"/>
      <c r="Q617" s="2003"/>
      <c r="R617" s="2003"/>
      <c r="S617" s="2003"/>
      <c r="T617" s="2003"/>
      <c r="U617" s="2003"/>
      <c r="V617" s="2003"/>
      <c r="W617" s="2003"/>
      <c r="X617" s="2003"/>
      <c r="Y617" s="2003"/>
      <c r="Z617" s="2003"/>
      <c r="AA617" s="2003"/>
      <c r="AB617" s="2003"/>
      <c r="AC617" s="2003"/>
      <c r="AD617" s="2003"/>
      <c r="AE617" s="571"/>
      <c r="AF617" s="571"/>
      <c r="AG617" s="571"/>
      <c r="AH617" s="571"/>
      <c r="AI617" s="571"/>
      <c r="AJ617" s="571"/>
      <c r="AK617" s="571"/>
      <c r="AL617" s="571"/>
      <c r="AN617" s="632"/>
    </row>
    <row r="618" spans="1:42" s="585" customFormat="1" ht="12.75" customHeight="1">
      <c r="B618" s="571"/>
      <c r="C618" s="968"/>
      <c r="D618" s="698"/>
      <c r="E618" s="2003"/>
      <c r="F618" s="2003"/>
      <c r="G618" s="2003"/>
      <c r="H618" s="2003"/>
      <c r="I618" s="2003"/>
      <c r="J618" s="2003"/>
      <c r="K618" s="2003"/>
      <c r="L618" s="2003"/>
      <c r="M618" s="2003"/>
      <c r="N618" s="2003"/>
      <c r="O618" s="2003"/>
      <c r="P618" s="2003"/>
      <c r="Q618" s="2003"/>
      <c r="R618" s="2003"/>
      <c r="S618" s="2003"/>
      <c r="T618" s="2003"/>
      <c r="U618" s="2003"/>
      <c r="V618" s="2003"/>
      <c r="W618" s="2003"/>
      <c r="X618" s="2003"/>
      <c r="Y618" s="2003"/>
      <c r="Z618" s="2003"/>
      <c r="AA618" s="2003"/>
      <c r="AB618" s="2003"/>
      <c r="AC618" s="2003"/>
      <c r="AD618" s="2003"/>
      <c r="AE618" s="571"/>
      <c r="AF618" s="571"/>
      <c r="AG618" s="571"/>
      <c r="AH618" s="571"/>
      <c r="AI618" s="571"/>
      <c r="AJ618" s="571"/>
      <c r="AK618" s="571"/>
      <c r="AL618" s="571"/>
      <c r="AN618" s="632"/>
    </row>
    <row r="619" spans="1:42" s="585" customFormat="1" ht="12.75" customHeight="1">
      <c r="B619" s="571"/>
      <c r="C619" s="968"/>
      <c r="D619" s="698"/>
      <c r="E619" s="2003"/>
      <c r="F619" s="2003"/>
      <c r="G619" s="2003"/>
      <c r="H619" s="2003"/>
      <c r="I619" s="2003"/>
      <c r="J619" s="2003"/>
      <c r="K619" s="2003"/>
      <c r="L619" s="2003"/>
      <c r="M619" s="2003"/>
      <c r="N619" s="2003"/>
      <c r="O619" s="2003"/>
      <c r="P619" s="2003"/>
      <c r="Q619" s="2003"/>
      <c r="R619" s="2003"/>
      <c r="S619" s="2003"/>
      <c r="T619" s="2003"/>
      <c r="U619" s="2003"/>
      <c r="V619" s="2003"/>
      <c r="W619" s="2003"/>
      <c r="X619" s="2003"/>
      <c r="Y619" s="2003"/>
      <c r="Z619" s="2003"/>
      <c r="AA619" s="2003"/>
      <c r="AB619" s="2003"/>
      <c r="AC619" s="2003"/>
      <c r="AD619" s="2003"/>
      <c r="AE619" s="571"/>
      <c r="AF619" s="571"/>
      <c r="AG619" s="571"/>
      <c r="AH619" s="571"/>
      <c r="AI619" s="571"/>
      <c r="AJ619" s="571"/>
      <c r="AK619" s="571"/>
      <c r="AL619" s="571"/>
      <c r="AN619" s="632"/>
    </row>
    <row r="620" spans="1:42" s="585" customFormat="1" ht="12.75" customHeight="1">
      <c r="A620" s="672"/>
      <c r="B620" s="651"/>
      <c r="C620" s="977"/>
      <c r="D620" s="698"/>
      <c r="E620" s="2003"/>
      <c r="F620" s="2003"/>
      <c r="G620" s="2003"/>
      <c r="H620" s="2003"/>
      <c r="I620" s="2003"/>
      <c r="J620" s="2003"/>
      <c r="K620" s="2003"/>
      <c r="L620" s="2003"/>
      <c r="M620" s="2003"/>
      <c r="N620" s="2003"/>
      <c r="O620" s="2003"/>
      <c r="P620" s="2003"/>
      <c r="Q620" s="2003"/>
      <c r="R620" s="2003"/>
      <c r="S620" s="2003"/>
      <c r="T620" s="2003"/>
      <c r="U620" s="2003"/>
      <c r="V620" s="2003"/>
      <c r="W620" s="2003"/>
      <c r="X620" s="2003"/>
      <c r="Y620" s="2003"/>
      <c r="Z620" s="2003"/>
      <c r="AA620" s="2003"/>
      <c r="AB620" s="2003"/>
      <c r="AC620" s="2003"/>
      <c r="AD620" s="2003"/>
      <c r="AE620" s="651"/>
      <c r="AF620" s="651"/>
      <c r="AG620" s="651"/>
      <c r="AH620" s="651"/>
      <c r="AI620" s="651"/>
      <c r="AJ620" s="651"/>
      <c r="AK620" s="571"/>
      <c r="AL620" s="571"/>
      <c r="AN620" s="632"/>
    </row>
    <row r="621" spans="1:42" s="585" customFormat="1" ht="12.75" customHeight="1">
      <c r="B621" s="651"/>
      <c r="C621" s="977"/>
      <c r="D621" s="698"/>
      <c r="E621" s="2003"/>
      <c r="F621" s="2003"/>
      <c r="G621" s="2003"/>
      <c r="H621" s="2003"/>
      <c r="I621" s="2003"/>
      <c r="J621" s="2003"/>
      <c r="K621" s="2003"/>
      <c r="L621" s="2003"/>
      <c r="M621" s="2003"/>
      <c r="N621" s="2003"/>
      <c r="O621" s="2003"/>
      <c r="P621" s="2003"/>
      <c r="Q621" s="2003"/>
      <c r="R621" s="2003"/>
      <c r="S621" s="2003"/>
      <c r="T621" s="2003"/>
      <c r="U621" s="2003"/>
      <c r="V621" s="2003"/>
      <c r="W621" s="2003"/>
      <c r="X621" s="2003"/>
      <c r="Y621" s="2003"/>
      <c r="Z621" s="2003"/>
      <c r="AA621" s="2003"/>
      <c r="AB621" s="2003"/>
      <c r="AC621" s="2003"/>
      <c r="AD621" s="200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9" t="s">
        <v>555</v>
      </c>
      <c r="Y623" s="1949"/>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2" t="s">
        <v>1580</v>
      </c>
      <c r="AG625" s="1922"/>
      <c r="AH625" s="1922"/>
      <c r="AI625" s="1922"/>
      <c r="AJ625" s="1922"/>
      <c r="AK625" s="1922"/>
      <c r="AL625" s="1922"/>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04" t="s">
        <v>697</v>
      </c>
      <c r="I627" s="200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5">
        <f>VLOOKUP($H$627,$AO$594:$AP$596,2,FALSE)</f>
        <v>3</v>
      </c>
      <c r="AK629" s="1957"/>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5" t="s">
        <v>2518</v>
      </c>
      <c r="F633" s="1975"/>
      <c r="G633" s="1975"/>
      <c r="H633" s="1975"/>
      <c r="I633" s="1975"/>
      <c r="J633" s="1975"/>
      <c r="K633" s="1975"/>
      <c r="L633" s="1975"/>
      <c r="M633" s="1975"/>
      <c r="N633" s="1975"/>
      <c r="O633" s="1975"/>
      <c r="P633" s="1975"/>
      <c r="Q633" s="1975"/>
      <c r="R633" s="1975"/>
      <c r="S633" s="1975"/>
      <c r="T633" s="1975"/>
      <c r="U633" s="1975"/>
      <c r="V633" s="1975"/>
      <c r="W633" s="1975"/>
      <c r="X633" s="1975"/>
      <c r="Y633" s="1975"/>
      <c r="Z633" s="1975"/>
      <c r="AA633" s="1975"/>
      <c r="AB633" s="1975"/>
      <c r="AC633" s="1975"/>
      <c r="AD633" s="1975"/>
      <c r="AE633" s="571"/>
      <c r="AF633" s="1922" t="s">
        <v>1524</v>
      </c>
      <c r="AG633" s="1922"/>
      <c r="AH633" s="1922"/>
      <c r="AI633" s="1922"/>
      <c r="AJ633" s="1922"/>
      <c r="AK633" s="1922"/>
      <c r="AL633" s="1922"/>
      <c r="AN633" s="632"/>
    </row>
    <row r="634" spans="1:42" s="585" customFormat="1" ht="12.75" customHeight="1">
      <c r="B634" s="571"/>
      <c r="C634" s="571"/>
      <c r="D634" s="698"/>
      <c r="E634" s="1975"/>
      <c r="F634" s="1975"/>
      <c r="G634" s="1975"/>
      <c r="H634" s="1975"/>
      <c r="I634" s="1975"/>
      <c r="J634" s="1975"/>
      <c r="K634" s="1975"/>
      <c r="L634" s="1975"/>
      <c r="M634" s="1975"/>
      <c r="N634" s="1975"/>
      <c r="O634" s="1975"/>
      <c r="P634" s="1975"/>
      <c r="Q634" s="1975"/>
      <c r="R634" s="1975"/>
      <c r="S634" s="1975"/>
      <c r="T634" s="1975"/>
      <c r="U634" s="1975"/>
      <c r="V634" s="1975"/>
      <c r="W634" s="1975"/>
      <c r="X634" s="1975"/>
      <c r="Y634" s="1975"/>
      <c r="Z634" s="1975"/>
      <c r="AA634" s="1975"/>
      <c r="AB634" s="1975"/>
      <c r="AC634" s="1975"/>
      <c r="AD634" s="197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2" t="s">
        <v>1580</v>
      </c>
      <c r="AG636" s="1922"/>
      <c r="AH636" s="1922"/>
      <c r="AI636" s="1922"/>
      <c r="AJ636" s="1922"/>
      <c r="AK636" s="1922"/>
      <c r="AL636" s="1922"/>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04" t="s">
        <v>697</v>
      </c>
      <c r="I639" s="200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5">
        <f>VLOOKUP(H639,AT594:AU596,2,FALSE)</f>
        <v>3</v>
      </c>
      <c r="AK641" s="1957"/>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5" t="s">
        <v>1590</v>
      </c>
      <c r="F646" s="1975"/>
      <c r="G646" s="1975"/>
      <c r="H646" s="1975"/>
      <c r="I646" s="1975"/>
      <c r="J646" s="1975"/>
      <c r="K646" s="1975"/>
      <c r="L646" s="1975"/>
      <c r="M646" s="1975"/>
      <c r="N646" s="1975"/>
      <c r="O646" s="1975"/>
      <c r="P646" s="1975"/>
      <c r="Q646" s="1975"/>
      <c r="R646" s="1975"/>
      <c r="S646" s="1975"/>
      <c r="T646" s="1975"/>
      <c r="U646" s="1975"/>
      <c r="V646" s="1975"/>
      <c r="W646" s="1975"/>
      <c r="X646" s="1975"/>
      <c r="Y646" s="1975"/>
      <c r="Z646" s="1975"/>
      <c r="AA646" s="1975"/>
      <c r="AB646" s="1975"/>
      <c r="AC646" s="1975"/>
      <c r="AD646" s="571"/>
      <c r="AE646" s="571"/>
      <c r="AF646" s="1922" t="s">
        <v>1550</v>
      </c>
      <c r="AG646" s="1922"/>
      <c r="AH646" s="1922"/>
      <c r="AI646" s="1922"/>
      <c r="AJ646" s="1922"/>
      <c r="AK646" s="1922"/>
      <c r="AL646" s="1922"/>
      <c r="AN646" s="632"/>
    </row>
    <row r="647" spans="1:42" s="585" customFormat="1" ht="12.75" customHeight="1">
      <c r="B647" s="571"/>
      <c r="C647" s="574"/>
      <c r="D647" s="571"/>
      <c r="E647" s="1975"/>
      <c r="F647" s="1975"/>
      <c r="G647" s="1975"/>
      <c r="H647" s="1975"/>
      <c r="I647" s="1975"/>
      <c r="J647" s="1975"/>
      <c r="K647" s="1975"/>
      <c r="L647" s="1975"/>
      <c r="M647" s="1975"/>
      <c r="N647" s="1975"/>
      <c r="O647" s="1975"/>
      <c r="P647" s="1975"/>
      <c r="Q647" s="1975"/>
      <c r="R647" s="1975"/>
      <c r="S647" s="1975"/>
      <c r="T647" s="1975"/>
      <c r="U647" s="1975"/>
      <c r="V647" s="1975"/>
      <c r="W647" s="1975"/>
      <c r="X647" s="1975"/>
      <c r="Y647" s="1975"/>
      <c r="Z647" s="1975"/>
      <c r="AA647" s="1975"/>
      <c r="AB647" s="1975"/>
      <c r="AC647" s="1975"/>
      <c r="AD647" s="571"/>
      <c r="AE647" s="571"/>
      <c r="AF647" s="571"/>
      <c r="AG647" s="571"/>
      <c r="AH647" s="571"/>
      <c r="AI647" s="571"/>
      <c r="AJ647" s="571"/>
      <c r="AK647" s="571"/>
      <c r="AL647" s="571"/>
      <c r="AN647" s="632"/>
    </row>
    <row r="648" spans="1:42" s="585" customFormat="1" ht="12.75" customHeight="1">
      <c r="B648" s="571"/>
      <c r="C648" s="574"/>
      <c r="D648" s="698"/>
      <c r="E648" s="1975"/>
      <c r="F648" s="1975"/>
      <c r="G648" s="1975"/>
      <c r="H648" s="1975"/>
      <c r="I648" s="1975"/>
      <c r="J648" s="1975"/>
      <c r="K648" s="1975"/>
      <c r="L648" s="1975"/>
      <c r="M648" s="1975"/>
      <c r="N648" s="1975"/>
      <c r="O648" s="1975"/>
      <c r="P648" s="1975"/>
      <c r="Q648" s="1975"/>
      <c r="R648" s="1975"/>
      <c r="S648" s="1975"/>
      <c r="T648" s="1975"/>
      <c r="U648" s="1975"/>
      <c r="V648" s="1975"/>
      <c r="W648" s="1975"/>
      <c r="X648" s="1975"/>
      <c r="Y648" s="1975"/>
      <c r="Z648" s="1975"/>
      <c r="AA648" s="1975"/>
      <c r="AB648" s="1975"/>
      <c r="AC648" s="197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5" t="s">
        <v>1591</v>
      </c>
      <c r="F650" s="1975"/>
      <c r="G650" s="1975"/>
      <c r="H650" s="1975"/>
      <c r="I650" s="1975"/>
      <c r="J650" s="1975"/>
      <c r="K650" s="1975"/>
      <c r="L650" s="1975"/>
      <c r="M650" s="1975"/>
      <c r="N650" s="1975"/>
      <c r="O650" s="1975"/>
      <c r="P650" s="1975"/>
      <c r="Q650" s="1975"/>
      <c r="R650" s="1975"/>
      <c r="S650" s="1975"/>
      <c r="T650" s="1975"/>
      <c r="U650" s="1975"/>
      <c r="V650" s="1975"/>
      <c r="W650" s="1975"/>
      <c r="X650" s="1975"/>
      <c r="Y650" s="1975"/>
      <c r="Z650" s="1975"/>
      <c r="AA650" s="1975"/>
      <c r="AB650" s="1975"/>
      <c r="AC650" s="1975"/>
      <c r="AD650" s="571"/>
      <c r="AE650" s="571"/>
      <c r="AF650" s="1922" t="s">
        <v>1571</v>
      </c>
      <c r="AG650" s="1922"/>
      <c r="AH650" s="1922"/>
      <c r="AI650" s="1922"/>
      <c r="AJ650" s="1922"/>
      <c r="AK650" s="1922"/>
      <c r="AL650" s="1922"/>
      <c r="AN650" s="632"/>
    </row>
    <row r="651" spans="1:42" s="585" customFormat="1" ht="12.75" customHeight="1">
      <c r="B651" s="571"/>
      <c r="C651" s="574"/>
      <c r="D651" s="571"/>
      <c r="E651" s="1975"/>
      <c r="F651" s="1975"/>
      <c r="G651" s="1975"/>
      <c r="H651" s="1975"/>
      <c r="I651" s="1975"/>
      <c r="J651" s="1975"/>
      <c r="K651" s="1975"/>
      <c r="L651" s="1975"/>
      <c r="M651" s="1975"/>
      <c r="N651" s="1975"/>
      <c r="O651" s="1975"/>
      <c r="P651" s="1975"/>
      <c r="Q651" s="1975"/>
      <c r="R651" s="1975"/>
      <c r="S651" s="1975"/>
      <c r="T651" s="1975"/>
      <c r="U651" s="1975"/>
      <c r="V651" s="1975"/>
      <c r="W651" s="1975"/>
      <c r="X651" s="1975"/>
      <c r="Y651" s="1975"/>
      <c r="Z651" s="1975"/>
      <c r="AA651" s="1975"/>
      <c r="AB651" s="1975"/>
      <c r="AC651" s="1975"/>
      <c r="AD651" s="571"/>
      <c r="AE651" s="571"/>
      <c r="AF651" s="571"/>
      <c r="AG651" s="571"/>
      <c r="AH651" s="571"/>
      <c r="AI651" s="571"/>
      <c r="AJ651" s="571"/>
      <c r="AK651" s="571"/>
      <c r="AL651" s="571"/>
      <c r="AN651" s="632"/>
    </row>
    <row r="652" spans="1:42" s="585" customFormat="1" ht="15" customHeight="1">
      <c r="B652" s="571"/>
      <c r="C652" s="574"/>
      <c r="D652" s="698"/>
      <c r="E652" s="1975"/>
      <c r="F652" s="1975"/>
      <c r="G652" s="1975"/>
      <c r="H652" s="1975"/>
      <c r="I652" s="1975"/>
      <c r="J652" s="1975"/>
      <c r="K652" s="1975"/>
      <c r="L652" s="1975"/>
      <c r="M652" s="1975"/>
      <c r="N652" s="1975"/>
      <c r="O652" s="1975"/>
      <c r="P652" s="1975"/>
      <c r="Q652" s="1975"/>
      <c r="R652" s="1975"/>
      <c r="S652" s="1975"/>
      <c r="T652" s="1975"/>
      <c r="U652" s="1975"/>
      <c r="V652" s="1975"/>
      <c r="W652" s="1975"/>
      <c r="X652" s="1975"/>
      <c r="Y652" s="1975"/>
      <c r="Z652" s="1975"/>
      <c r="AA652" s="1975"/>
      <c r="AB652" s="1975"/>
      <c r="AC652" s="197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5" t="s">
        <v>1592</v>
      </c>
      <c r="F654" s="1975"/>
      <c r="G654" s="1975"/>
      <c r="H654" s="1975"/>
      <c r="I654" s="1975"/>
      <c r="J654" s="1975"/>
      <c r="K654" s="1975"/>
      <c r="L654" s="1975"/>
      <c r="M654" s="1975"/>
      <c r="N654" s="1975"/>
      <c r="O654" s="1975"/>
      <c r="P654" s="1975"/>
      <c r="Q654" s="1975"/>
      <c r="R654" s="1975"/>
      <c r="S654" s="1975"/>
      <c r="T654" s="1975"/>
      <c r="U654" s="1975"/>
      <c r="V654" s="1975"/>
      <c r="W654" s="1975"/>
      <c r="X654" s="1975"/>
      <c r="Y654" s="1975"/>
      <c r="Z654" s="1975"/>
      <c r="AA654" s="1975"/>
      <c r="AB654" s="1975"/>
      <c r="AC654" s="1975"/>
      <c r="AD654" s="571"/>
      <c r="AE654" s="571"/>
      <c r="AF654" s="1922" t="s">
        <v>1524</v>
      </c>
      <c r="AG654" s="1922"/>
      <c r="AH654" s="1922"/>
      <c r="AI654" s="1922"/>
      <c r="AJ654" s="1922"/>
      <c r="AK654" s="1922"/>
      <c r="AL654" s="1922"/>
      <c r="AN654" s="632"/>
    </row>
    <row r="655" spans="1:42" s="585" customFormat="1" ht="12.75" customHeight="1">
      <c r="B655" s="571"/>
      <c r="C655" s="968"/>
      <c r="D655" s="571"/>
      <c r="E655" s="1975"/>
      <c r="F655" s="1975"/>
      <c r="G655" s="1975"/>
      <c r="H655" s="1975"/>
      <c r="I655" s="1975"/>
      <c r="J655" s="1975"/>
      <c r="K655" s="1975"/>
      <c r="L655" s="1975"/>
      <c r="M655" s="1975"/>
      <c r="N655" s="1975"/>
      <c r="O655" s="1975"/>
      <c r="P655" s="1975"/>
      <c r="Q655" s="1975"/>
      <c r="R655" s="1975"/>
      <c r="S655" s="1975"/>
      <c r="T655" s="1975"/>
      <c r="U655" s="1975"/>
      <c r="V655" s="1975"/>
      <c r="W655" s="1975"/>
      <c r="X655" s="1975"/>
      <c r="Y655" s="1975"/>
      <c r="Z655" s="1975"/>
      <c r="AA655" s="1975"/>
      <c r="AB655" s="1975"/>
      <c r="AC655" s="1975"/>
      <c r="AD655" s="571"/>
      <c r="AE655" s="1922"/>
      <c r="AF655" s="1922"/>
      <c r="AG655" s="1922"/>
      <c r="AH655" s="1922"/>
      <c r="AI655" s="1922"/>
      <c r="AJ655" s="1922"/>
      <c r="AK655" s="1922"/>
      <c r="AL655" s="629"/>
      <c r="AN655" s="632"/>
      <c r="AO655" s="585" t="s">
        <v>601</v>
      </c>
      <c r="AP655" s="708">
        <v>0</v>
      </c>
    </row>
    <row r="656" spans="1:42" s="585" customFormat="1" ht="12.75" customHeight="1">
      <c r="A656" s="714"/>
      <c r="B656" s="571"/>
      <c r="C656" s="571"/>
      <c r="D656" s="698"/>
      <c r="E656" s="1975"/>
      <c r="F656" s="1975"/>
      <c r="G656" s="1975"/>
      <c r="H656" s="1975"/>
      <c r="I656" s="1975"/>
      <c r="J656" s="1975"/>
      <c r="K656" s="1975"/>
      <c r="L656" s="1975"/>
      <c r="M656" s="1975"/>
      <c r="N656" s="1975"/>
      <c r="O656" s="1975"/>
      <c r="P656" s="1975"/>
      <c r="Q656" s="1975"/>
      <c r="R656" s="1975"/>
      <c r="S656" s="1975"/>
      <c r="T656" s="1975"/>
      <c r="U656" s="1975"/>
      <c r="V656" s="1975"/>
      <c r="W656" s="1975"/>
      <c r="X656" s="1975"/>
      <c r="Y656" s="1975"/>
      <c r="Z656" s="1975"/>
      <c r="AA656" s="1975"/>
      <c r="AB656" s="1975"/>
      <c r="AC656" s="1975"/>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1569</v>
      </c>
      <c r="E658" s="1975" t="s">
        <v>1593</v>
      </c>
      <c r="F658" s="1975"/>
      <c r="G658" s="1975"/>
      <c r="H658" s="1975"/>
      <c r="I658" s="1975"/>
      <c r="J658" s="1975"/>
      <c r="K658" s="1975"/>
      <c r="L658" s="1975"/>
      <c r="M658" s="1975"/>
      <c r="N658" s="1975"/>
      <c r="O658" s="1975"/>
      <c r="P658" s="1975"/>
      <c r="Q658" s="1975"/>
      <c r="R658" s="1975"/>
      <c r="S658" s="1975"/>
      <c r="T658" s="1975"/>
      <c r="U658" s="1975"/>
      <c r="V658" s="1975"/>
      <c r="W658" s="1975"/>
      <c r="X658" s="1975"/>
      <c r="Y658" s="1975"/>
      <c r="Z658" s="1975"/>
      <c r="AA658" s="1975"/>
      <c r="AB658" s="1975"/>
      <c r="AC658" s="1975"/>
      <c r="AD658" s="571"/>
      <c r="AE658" s="571"/>
      <c r="AF658" s="1922" t="s">
        <v>1571</v>
      </c>
      <c r="AG658" s="1922"/>
      <c r="AH658" s="1922"/>
      <c r="AI658" s="1922"/>
      <c r="AJ658" s="1922"/>
      <c r="AK658" s="1922"/>
      <c r="AL658" s="1922"/>
      <c r="AN658" s="632"/>
    </row>
    <row r="659" spans="1:42" s="585" customFormat="1" ht="12.75" customHeight="1">
      <c r="A659" s="705"/>
      <c r="B659" s="571"/>
      <c r="C659" s="984"/>
      <c r="D659" s="698"/>
      <c r="E659" s="1975"/>
      <c r="F659" s="1975"/>
      <c r="G659" s="1975"/>
      <c r="H659" s="1975"/>
      <c r="I659" s="1975"/>
      <c r="J659" s="1975"/>
      <c r="K659" s="1975"/>
      <c r="L659" s="1975"/>
      <c r="M659" s="1975"/>
      <c r="N659" s="1975"/>
      <c r="O659" s="1975"/>
      <c r="P659" s="1975"/>
      <c r="Q659" s="1975"/>
      <c r="R659" s="1975"/>
      <c r="S659" s="1975"/>
      <c r="T659" s="1975"/>
      <c r="U659" s="1975"/>
      <c r="V659" s="1975"/>
      <c r="W659" s="1975"/>
      <c r="X659" s="1975"/>
      <c r="Y659" s="1975"/>
      <c r="Z659" s="1975"/>
      <c r="AA659" s="1975"/>
      <c r="AB659" s="1975"/>
      <c r="AC659" s="197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5"/>
      <c r="F660" s="1975"/>
      <c r="G660" s="1975"/>
      <c r="H660" s="1975"/>
      <c r="I660" s="1975"/>
      <c r="J660" s="1975"/>
      <c r="K660" s="1975"/>
      <c r="L660" s="1975"/>
      <c r="M660" s="1975"/>
      <c r="N660" s="1975"/>
      <c r="O660" s="1975"/>
      <c r="P660" s="1975"/>
      <c r="Q660" s="1975"/>
      <c r="R660" s="1975"/>
      <c r="S660" s="1975"/>
      <c r="T660" s="1975"/>
      <c r="U660" s="1975"/>
      <c r="V660" s="1975"/>
      <c r="W660" s="1975"/>
      <c r="X660" s="1975"/>
      <c r="Y660" s="1975"/>
      <c r="Z660" s="1975"/>
      <c r="AA660" s="1975"/>
      <c r="AB660" s="1975"/>
      <c r="AC660" s="197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5" t="s">
        <v>1594</v>
      </c>
      <c r="F662" s="1975"/>
      <c r="G662" s="1975"/>
      <c r="H662" s="1975"/>
      <c r="I662" s="1975"/>
      <c r="J662" s="1975"/>
      <c r="K662" s="1975"/>
      <c r="L662" s="1975"/>
      <c r="M662" s="1975"/>
      <c r="N662" s="1975"/>
      <c r="O662" s="1975"/>
      <c r="P662" s="1975"/>
      <c r="Q662" s="1975"/>
      <c r="R662" s="1975"/>
      <c r="S662" s="1975"/>
      <c r="T662" s="1975"/>
      <c r="U662" s="1975"/>
      <c r="V662" s="1975"/>
      <c r="W662" s="1975"/>
      <c r="X662" s="1975"/>
      <c r="Y662" s="1975"/>
      <c r="Z662" s="1975"/>
      <c r="AA662" s="1975"/>
      <c r="AB662" s="1975"/>
      <c r="AC662" s="1975"/>
      <c r="AD662" s="571"/>
      <c r="AE662" s="571"/>
      <c r="AF662" s="1922" t="s">
        <v>1524</v>
      </c>
      <c r="AG662" s="1922"/>
      <c r="AH662" s="1922"/>
      <c r="AI662" s="1922"/>
      <c r="AJ662" s="1922"/>
      <c r="AK662" s="1922"/>
      <c r="AL662" s="1922"/>
      <c r="AM662" s="631"/>
      <c r="AN662" s="632"/>
    </row>
    <row r="663" spans="1:42" s="585" customFormat="1" ht="12.75" customHeight="1">
      <c r="B663" s="571"/>
      <c r="C663" s="968"/>
      <c r="D663" s="698"/>
      <c r="E663" s="1975"/>
      <c r="F663" s="1975"/>
      <c r="G663" s="1975"/>
      <c r="H663" s="1975"/>
      <c r="I663" s="1975"/>
      <c r="J663" s="1975"/>
      <c r="K663" s="1975"/>
      <c r="L663" s="1975"/>
      <c r="M663" s="1975"/>
      <c r="N663" s="1975"/>
      <c r="O663" s="1975"/>
      <c r="P663" s="1975"/>
      <c r="Q663" s="1975"/>
      <c r="R663" s="1975"/>
      <c r="S663" s="1975"/>
      <c r="T663" s="1975"/>
      <c r="U663" s="1975"/>
      <c r="V663" s="1975"/>
      <c r="W663" s="1975"/>
      <c r="X663" s="1975"/>
      <c r="Y663" s="1975"/>
      <c r="Z663" s="1975"/>
      <c r="AA663" s="1975"/>
      <c r="AB663" s="1975"/>
      <c r="AC663" s="1975"/>
      <c r="AD663" s="571"/>
      <c r="AE663" s="571"/>
      <c r="AF663" s="571"/>
      <c r="AG663" s="571"/>
      <c r="AH663" s="571"/>
      <c r="AI663" s="571"/>
      <c r="AJ663" s="571"/>
      <c r="AK663" s="571"/>
      <c r="AL663" s="571"/>
      <c r="AM663" s="631"/>
      <c r="AN663" s="632"/>
    </row>
    <row r="664" spans="1:42" s="585" customFormat="1" ht="12.75" customHeight="1">
      <c r="B664" s="571"/>
      <c r="C664" s="968"/>
      <c r="D664" s="698"/>
      <c r="E664" s="1975"/>
      <c r="F664" s="1975"/>
      <c r="G664" s="1975"/>
      <c r="H664" s="1975"/>
      <c r="I664" s="1975"/>
      <c r="J664" s="1975"/>
      <c r="K664" s="1975"/>
      <c r="L664" s="1975"/>
      <c r="M664" s="1975"/>
      <c r="N664" s="1975"/>
      <c r="O664" s="1975"/>
      <c r="P664" s="1975"/>
      <c r="Q664" s="1975"/>
      <c r="R664" s="1975"/>
      <c r="S664" s="1975"/>
      <c r="T664" s="1975"/>
      <c r="U664" s="1975"/>
      <c r="V664" s="1975"/>
      <c r="W664" s="1975"/>
      <c r="X664" s="1975"/>
      <c r="Y664" s="1975"/>
      <c r="Z664" s="1975"/>
      <c r="AA664" s="1975"/>
      <c r="AB664" s="1975"/>
      <c r="AC664" s="197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5" t="s">
        <v>1595</v>
      </c>
      <c r="F666" s="1975"/>
      <c r="G666" s="1975"/>
      <c r="H666" s="1975"/>
      <c r="I666" s="1975"/>
      <c r="J666" s="1975"/>
      <c r="K666" s="1975"/>
      <c r="L666" s="1975"/>
      <c r="M666" s="1975"/>
      <c r="N666" s="1975"/>
      <c r="O666" s="1975"/>
      <c r="P666" s="1975"/>
      <c r="Q666" s="1975"/>
      <c r="R666" s="1975"/>
      <c r="S666" s="1975"/>
      <c r="T666" s="1975"/>
      <c r="U666" s="1975"/>
      <c r="V666" s="1975"/>
      <c r="W666" s="1975"/>
      <c r="X666" s="1975"/>
      <c r="Y666" s="1975"/>
      <c r="Z666" s="1975"/>
      <c r="AA666" s="1975"/>
      <c r="AB666" s="1975"/>
      <c r="AC666" s="1975"/>
      <c r="AD666" s="571"/>
      <c r="AE666" s="571"/>
      <c r="AF666" s="1922" t="s">
        <v>1580</v>
      </c>
      <c r="AG666" s="1922"/>
      <c r="AH666" s="1922"/>
      <c r="AI666" s="1922"/>
      <c r="AJ666" s="1922"/>
      <c r="AK666" s="1922"/>
      <c r="AL666" s="1922"/>
      <c r="AM666" s="631"/>
      <c r="AN666" s="632"/>
    </row>
    <row r="667" spans="1:42" s="585" customFormat="1" ht="12.75" customHeight="1">
      <c r="A667" s="714"/>
      <c r="B667" s="571"/>
      <c r="C667" s="968"/>
      <c r="D667" s="698"/>
      <c r="E667" s="1975"/>
      <c r="F667" s="1975"/>
      <c r="G667" s="1975"/>
      <c r="H667" s="1975"/>
      <c r="I667" s="1975"/>
      <c r="J667" s="1975"/>
      <c r="K667" s="1975"/>
      <c r="L667" s="1975"/>
      <c r="M667" s="1975"/>
      <c r="N667" s="1975"/>
      <c r="O667" s="1975"/>
      <c r="P667" s="1975"/>
      <c r="Q667" s="1975"/>
      <c r="R667" s="1975"/>
      <c r="S667" s="1975"/>
      <c r="T667" s="1975"/>
      <c r="U667" s="1975"/>
      <c r="V667" s="1975"/>
      <c r="W667" s="1975"/>
      <c r="X667" s="1975"/>
      <c r="Y667" s="1975"/>
      <c r="Z667" s="1975"/>
      <c r="AA667" s="1975"/>
      <c r="AB667" s="1975"/>
      <c r="AC667" s="197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5"/>
      <c r="F668" s="1975"/>
      <c r="G668" s="1975"/>
      <c r="H668" s="1975"/>
      <c r="I668" s="1975"/>
      <c r="J668" s="1975"/>
      <c r="K668" s="1975"/>
      <c r="L668" s="1975"/>
      <c r="M668" s="1975"/>
      <c r="N668" s="1975"/>
      <c r="O668" s="1975"/>
      <c r="P668" s="1975"/>
      <c r="Q668" s="1975"/>
      <c r="R668" s="1975"/>
      <c r="S668" s="1975"/>
      <c r="T668" s="1975"/>
      <c r="U668" s="1975"/>
      <c r="V668" s="1975"/>
      <c r="W668" s="1975"/>
      <c r="X668" s="1975"/>
      <c r="Y668" s="1975"/>
      <c r="Z668" s="1975"/>
      <c r="AA668" s="1975"/>
      <c r="AB668" s="1975"/>
      <c r="AC668" s="197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1583</v>
      </c>
      <c r="E670" s="1975" t="s">
        <v>1596</v>
      </c>
      <c r="F670" s="1975"/>
      <c r="G670" s="1975"/>
      <c r="H670" s="1975"/>
      <c r="I670" s="1975"/>
      <c r="J670" s="1975"/>
      <c r="K670" s="1975"/>
      <c r="L670" s="1975"/>
      <c r="M670" s="1975"/>
      <c r="N670" s="1975"/>
      <c r="O670" s="1975"/>
      <c r="P670" s="1975"/>
      <c r="Q670" s="1975"/>
      <c r="R670" s="1975"/>
      <c r="S670" s="1975"/>
      <c r="T670" s="1975"/>
      <c r="U670" s="1975"/>
      <c r="V670" s="1975"/>
      <c r="W670" s="1975"/>
      <c r="X670" s="1975"/>
      <c r="Y670" s="1975"/>
      <c r="Z670" s="1975"/>
      <c r="AA670" s="1975"/>
      <c r="AB670" s="1975"/>
      <c r="AC670" s="1975"/>
      <c r="AD670" s="571"/>
      <c r="AE670" s="571"/>
      <c r="AF670" s="1922" t="s">
        <v>1597</v>
      </c>
      <c r="AG670" s="1922"/>
      <c r="AH670" s="1922"/>
      <c r="AI670" s="1922"/>
      <c r="AJ670" s="1922"/>
      <c r="AK670" s="1922"/>
      <c r="AL670" s="1922"/>
      <c r="AM670" s="631"/>
      <c r="AN670" s="632"/>
      <c r="AO670" s="646" t="s">
        <v>697</v>
      </c>
      <c r="AP670" s="585">
        <v>3</v>
      </c>
    </row>
    <row r="671" spans="1:42" s="585" customFormat="1" ht="12.75" customHeight="1">
      <c r="A671" s="714"/>
      <c r="B671" s="571"/>
      <c r="C671" s="968"/>
      <c r="D671" s="698"/>
      <c r="E671" s="1975"/>
      <c r="F671" s="1975"/>
      <c r="G671" s="1975"/>
      <c r="H671" s="1975"/>
      <c r="I671" s="1975"/>
      <c r="J671" s="1975"/>
      <c r="K671" s="1975"/>
      <c r="L671" s="1975"/>
      <c r="M671" s="1975"/>
      <c r="N671" s="1975"/>
      <c r="O671" s="1975"/>
      <c r="P671" s="1975"/>
      <c r="Q671" s="1975"/>
      <c r="R671" s="1975"/>
      <c r="S671" s="1975"/>
      <c r="T671" s="1975"/>
      <c r="U671" s="1975"/>
      <c r="V671" s="1975"/>
      <c r="W671" s="1975"/>
      <c r="X671" s="1975"/>
      <c r="Y671" s="1975"/>
      <c r="Z671" s="1975"/>
      <c r="AA671" s="1975"/>
      <c r="AB671" s="1975"/>
      <c r="AC671" s="1975"/>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5"/>
      <c r="F672" s="1975"/>
      <c r="G672" s="1975"/>
      <c r="H672" s="1975"/>
      <c r="I672" s="1975"/>
      <c r="J672" s="1975"/>
      <c r="K672" s="1975"/>
      <c r="L672" s="1975"/>
      <c r="M672" s="1975"/>
      <c r="N672" s="1975"/>
      <c r="O672" s="1975"/>
      <c r="P672" s="1975"/>
      <c r="Q672" s="1975"/>
      <c r="R672" s="1975"/>
      <c r="S672" s="1975"/>
      <c r="T672" s="1975"/>
      <c r="U672" s="1975"/>
      <c r="V672" s="1975"/>
      <c r="W672" s="1975"/>
      <c r="X672" s="1975"/>
      <c r="Y672" s="1975"/>
      <c r="Z672" s="1975"/>
      <c r="AA672" s="1975"/>
      <c r="AB672" s="1975"/>
      <c r="AC672" s="197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04" t="s">
        <v>601</v>
      </c>
      <c r="I674" s="200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5">
        <f>VLOOKUP($H$674,$AO$622:$AP$629,2,FALSE)</f>
        <v>0</v>
      </c>
      <c r="AK676" s="195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5" t="s">
        <v>2555</v>
      </c>
      <c r="F680" s="1975"/>
      <c r="G680" s="1975"/>
      <c r="H680" s="1975"/>
      <c r="I680" s="1975"/>
      <c r="J680" s="1975"/>
      <c r="K680" s="1975"/>
      <c r="L680" s="1975"/>
      <c r="M680" s="1975"/>
      <c r="N680" s="1975"/>
      <c r="O680" s="1975"/>
      <c r="P680" s="1975"/>
      <c r="Q680" s="1975"/>
      <c r="R680" s="1975"/>
      <c r="S680" s="1975"/>
      <c r="T680" s="1975"/>
      <c r="U680" s="1975"/>
      <c r="V680" s="1975"/>
      <c r="W680" s="1975"/>
      <c r="X680" s="1975"/>
      <c r="Y680" s="1975"/>
      <c r="Z680" s="1975"/>
      <c r="AA680" s="1975"/>
      <c r="AB680" s="1975"/>
      <c r="AC680" s="571"/>
      <c r="AD680" s="571"/>
      <c r="AE680" s="571"/>
      <c r="AF680" s="1922" t="s">
        <v>1524</v>
      </c>
      <c r="AG680" s="1922"/>
      <c r="AH680" s="1922"/>
      <c r="AI680" s="1922"/>
      <c r="AJ680" s="1922"/>
      <c r="AK680" s="1922"/>
      <c r="AL680" s="1922"/>
      <c r="AN680" s="632"/>
    </row>
    <row r="681" spans="1:42" s="585" customFormat="1" ht="12.75" customHeight="1">
      <c r="B681" s="571"/>
      <c r="C681" s="977"/>
      <c r="D681" s="698"/>
      <c r="E681" s="1975"/>
      <c r="F681" s="1975"/>
      <c r="G681" s="1975"/>
      <c r="H681" s="1975"/>
      <c r="I681" s="1975"/>
      <c r="J681" s="1975"/>
      <c r="K681" s="1975"/>
      <c r="L681" s="1975"/>
      <c r="M681" s="1975"/>
      <c r="N681" s="1975"/>
      <c r="O681" s="1975"/>
      <c r="P681" s="1975"/>
      <c r="Q681" s="1975"/>
      <c r="R681" s="1975"/>
      <c r="S681" s="1975"/>
      <c r="T681" s="1975"/>
      <c r="U681" s="1975"/>
      <c r="V681" s="1975"/>
      <c r="W681" s="1975"/>
      <c r="X681" s="1975"/>
      <c r="Y681" s="1975"/>
      <c r="Z681" s="1975"/>
      <c r="AA681" s="1975"/>
      <c r="AB681" s="1975"/>
      <c r="AC681" s="571"/>
      <c r="AD681" s="571"/>
      <c r="AE681" s="651"/>
      <c r="AF681" s="571"/>
      <c r="AG681" s="571"/>
      <c r="AH681" s="571"/>
      <c r="AI681" s="571"/>
      <c r="AJ681" s="571"/>
      <c r="AK681" s="571"/>
      <c r="AL681" s="571"/>
      <c r="AN681" s="632"/>
      <c r="AO681" s="2007"/>
      <c r="AP681" s="2007"/>
    </row>
    <row r="682" spans="1:42" s="585" customFormat="1" ht="12.75" customHeight="1">
      <c r="B682" s="571"/>
      <c r="C682" s="977"/>
      <c r="D682" s="698"/>
      <c r="E682" s="1975"/>
      <c r="F682" s="1975"/>
      <c r="G682" s="1975"/>
      <c r="H682" s="1975"/>
      <c r="I682" s="1975"/>
      <c r="J682" s="1975"/>
      <c r="K682" s="1975"/>
      <c r="L682" s="1975"/>
      <c r="M682" s="1975"/>
      <c r="N682" s="1975"/>
      <c r="O682" s="1975"/>
      <c r="P682" s="1975"/>
      <c r="Q682" s="1975"/>
      <c r="R682" s="1975"/>
      <c r="S682" s="1975"/>
      <c r="T682" s="1975"/>
      <c r="U682" s="1975"/>
      <c r="V682" s="1975"/>
      <c r="W682" s="1975"/>
      <c r="X682" s="1975"/>
      <c r="Y682" s="1975"/>
      <c r="Z682" s="1975"/>
      <c r="AA682" s="1975"/>
      <c r="AB682" s="1975"/>
      <c r="AC682" s="571"/>
      <c r="AD682" s="571"/>
      <c r="AE682" s="651"/>
      <c r="AF682" s="651"/>
      <c r="AG682" s="651"/>
      <c r="AH682" s="651"/>
      <c r="AI682" s="651"/>
      <c r="AJ682" s="651"/>
      <c r="AK682" s="651"/>
      <c r="AL682" s="651"/>
      <c r="AN682" s="632"/>
    </row>
    <row r="683" spans="1:42" s="585" customFormat="1" ht="28.5" customHeight="1">
      <c r="B683" s="571"/>
      <c r="C683" s="977"/>
      <c r="D683" s="698"/>
      <c r="E683" s="1975"/>
      <c r="F683" s="1975"/>
      <c r="G683" s="1975"/>
      <c r="H683" s="1975"/>
      <c r="I683" s="1975"/>
      <c r="J683" s="1975"/>
      <c r="K683" s="1975"/>
      <c r="L683" s="1975"/>
      <c r="M683" s="1975"/>
      <c r="N683" s="1975"/>
      <c r="O683" s="1975"/>
      <c r="P683" s="1975"/>
      <c r="Q683" s="1975"/>
      <c r="R683" s="1975"/>
      <c r="S683" s="1975"/>
      <c r="T683" s="1975"/>
      <c r="U683" s="1975"/>
      <c r="V683" s="1975"/>
      <c r="W683" s="1975"/>
      <c r="X683" s="1975"/>
      <c r="Y683" s="1975"/>
      <c r="Z683" s="1975"/>
      <c r="AA683" s="1975"/>
      <c r="AB683" s="1975"/>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519</v>
      </c>
      <c r="E685" s="1975" t="s">
        <v>2556</v>
      </c>
      <c r="F685" s="1975"/>
      <c r="G685" s="1975"/>
      <c r="H685" s="1975"/>
      <c r="I685" s="1975"/>
      <c r="J685" s="1975"/>
      <c r="K685" s="1975"/>
      <c r="L685" s="1975"/>
      <c r="M685" s="1975"/>
      <c r="N685" s="1975"/>
      <c r="O685" s="1975"/>
      <c r="P685" s="1975"/>
      <c r="Q685" s="1975"/>
      <c r="R685" s="1975"/>
      <c r="S685" s="1975"/>
      <c r="T685" s="1975"/>
      <c r="U685" s="1975"/>
      <c r="V685" s="1975"/>
      <c r="W685" s="1975"/>
      <c r="X685" s="1975"/>
      <c r="Y685" s="1975"/>
      <c r="Z685" s="1975"/>
      <c r="AA685" s="1975"/>
      <c r="AB685" s="1975"/>
      <c r="AC685" s="571"/>
      <c r="AD685" s="571"/>
      <c r="AE685" s="571"/>
      <c r="AF685" s="1922" t="s">
        <v>1580</v>
      </c>
      <c r="AG685" s="1922"/>
      <c r="AH685" s="1922"/>
      <c r="AI685" s="1922"/>
      <c r="AJ685" s="1922"/>
      <c r="AK685" s="1922"/>
      <c r="AL685" s="1922"/>
      <c r="AN685" s="632"/>
      <c r="AO685" s="646" t="s">
        <v>519</v>
      </c>
      <c r="AP685" s="585">
        <v>1</v>
      </c>
    </row>
    <row r="686" spans="1:42" s="585" customFormat="1" ht="12" customHeight="1">
      <c r="B686" s="571"/>
      <c r="C686" s="968"/>
      <c r="D686" s="571"/>
      <c r="E686" s="1975"/>
      <c r="F686" s="1975"/>
      <c r="G686" s="1975"/>
      <c r="H686" s="1975"/>
      <c r="I686" s="1975"/>
      <c r="J686" s="1975"/>
      <c r="K686" s="1975"/>
      <c r="L686" s="1975"/>
      <c r="M686" s="1975"/>
      <c r="N686" s="1975"/>
      <c r="O686" s="1975"/>
      <c r="P686" s="1975"/>
      <c r="Q686" s="1975"/>
      <c r="R686" s="1975"/>
      <c r="S686" s="1975"/>
      <c r="T686" s="1975"/>
      <c r="U686" s="1975"/>
      <c r="V686" s="1975"/>
      <c r="W686" s="1975"/>
      <c r="X686" s="1975"/>
      <c r="Y686" s="1975"/>
      <c r="Z686" s="1975"/>
      <c r="AA686" s="1975"/>
      <c r="AB686" s="1975"/>
      <c r="AC686" s="571"/>
      <c r="AD686" s="571"/>
      <c r="AE686" s="651"/>
      <c r="AF686" s="571"/>
      <c r="AG686" s="571"/>
      <c r="AH686" s="571"/>
      <c r="AI686" s="571"/>
      <c r="AJ686" s="571"/>
      <c r="AK686" s="571"/>
      <c r="AL686" s="571"/>
      <c r="AN686" s="632"/>
    </row>
    <row r="687" spans="1:42" s="585" customFormat="1" ht="12" customHeight="1">
      <c r="B687" s="571"/>
      <c r="C687" s="968"/>
      <c r="D687" s="571"/>
      <c r="E687" s="1975"/>
      <c r="F687" s="1975"/>
      <c r="G687" s="1975"/>
      <c r="H687" s="1975"/>
      <c r="I687" s="1975"/>
      <c r="J687" s="1975"/>
      <c r="K687" s="1975"/>
      <c r="L687" s="1975"/>
      <c r="M687" s="1975"/>
      <c r="N687" s="1975"/>
      <c r="O687" s="1975"/>
      <c r="P687" s="1975"/>
      <c r="Q687" s="1975"/>
      <c r="R687" s="1975"/>
      <c r="S687" s="1975"/>
      <c r="T687" s="1975"/>
      <c r="U687" s="1975"/>
      <c r="V687" s="1975"/>
      <c r="W687" s="1975"/>
      <c r="X687" s="1975"/>
      <c r="Y687" s="1975"/>
      <c r="Z687" s="1975"/>
      <c r="AA687" s="1975"/>
      <c r="AB687" s="1975"/>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5"/>
      <c r="F688" s="1975"/>
      <c r="G688" s="1975"/>
      <c r="H688" s="1975"/>
      <c r="I688" s="1975"/>
      <c r="J688" s="1975"/>
      <c r="K688" s="1975"/>
      <c r="L688" s="1975"/>
      <c r="M688" s="1975"/>
      <c r="N688" s="1975"/>
      <c r="O688" s="1975"/>
      <c r="P688" s="1975"/>
      <c r="Q688" s="1975"/>
      <c r="R688" s="1975"/>
      <c r="S688" s="1975"/>
      <c r="T688" s="1975"/>
      <c r="U688" s="1975"/>
      <c r="V688" s="1975"/>
      <c r="W688" s="1975"/>
      <c r="X688" s="1975"/>
      <c r="Y688" s="1975"/>
      <c r="Z688" s="1975"/>
      <c r="AA688" s="1975"/>
      <c r="AB688" s="197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5" t="s">
        <v>1953</v>
      </c>
      <c r="F690" s="1975"/>
      <c r="G690" s="1975"/>
      <c r="H690" s="1975"/>
      <c r="I690" s="1975"/>
      <c r="J690" s="1975"/>
      <c r="K690" s="1975"/>
      <c r="L690" s="1975"/>
      <c r="M690" s="1975"/>
      <c r="N690" s="1975"/>
      <c r="O690" s="1975"/>
      <c r="P690" s="1975"/>
      <c r="Q690" s="1975"/>
      <c r="R690" s="1975"/>
      <c r="S690" s="1975"/>
      <c r="T690" s="1975"/>
      <c r="U690" s="1975"/>
      <c r="V690" s="1975"/>
      <c r="W690" s="1975"/>
      <c r="X690" s="1975"/>
      <c r="Y690" s="1975"/>
      <c r="Z690" s="1975"/>
      <c r="AA690" s="1975"/>
      <c r="AB690" s="197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5"/>
      <c r="F691" s="1975"/>
      <c r="G691" s="1975"/>
      <c r="H691" s="1975"/>
      <c r="I691" s="1975"/>
      <c r="J691" s="1975"/>
      <c r="K691" s="1975"/>
      <c r="L691" s="1975"/>
      <c r="M691" s="1975"/>
      <c r="N691" s="1975"/>
      <c r="O691" s="1975"/>
      <c r="P691" s="1975"/>
      <c r="Q691" s="1975"/>
      <c r="R691" s="1975"/>
      <c r="S691" s="1975"/>
      <c r="T691" s="1975"/>
      <c r="U691" s="1975"/>
      <c r="V691" s="1975"/>
      <c r="W691" s="1975"/>
      <c r="X691" s="1975"/>
      <c r="Y691" s="1975"/>
      <c r="Z691" s="1975"/>
      <c r="AA691" s="1975"/>
      <c r="AB691" s="197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5"/>
      <c r="F692" s="1975"/>
      <c r="G692" s="1975"/>
      <c r="H692" s="1975"/>
      <c r="I692" s="1975"/>
      <c r="J692" s="1975"/>
      <c r="K692" s="1975"/>
      <c r="L692" s="1975"/>
      <c r="M692" s="1975"/>
      <c r="N692" s="1975"/>
      <c r="O692" s="1975"/>
      <c r="P692" s="1975"/>
      <c r="Q692" s="1975"/>
      <c r="R692" s="1975"/>
      <c r="S692" s="1975"/>
      <c r="T692" s="1975"/>
      <c r="U692" s="1975"/>
      <c r="V692" s="1975"/>
      <c r="W692" s="1975"/>
      <c r="X692" s="1975"/>
      <c r="Y692" s="1975"/>
      <c r="Z692" s="1975"/>
      <c r="AA692" s="1975"/>
      <c r="AB692" s="197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04" t="s">
        <v>519</v>
      </c>
      <c r="I694" s="200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1955">
        <f>VLOOKUP($H$694,$AO$641:$AP$643,2,FALSE)</f>
        <v>2</v>
      </c>
      <c r="AK696" s="1957"/>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8" t="s">
        <v>1955</v>
      </c>
      <c r="F700" s="2008"/>
      <c r="G700" s="2008"/>
      <c r="H700" s="2008"/>
      <c r="I700" s="2008"/>
      <c r="J700" s="2008"/>
      <c r="K700" s="2008"/>
      <c r="L700" s="2008"/>
      <c r="M700" s="2008"/>
      <c r="N700" s="2008"/>
      <c r="O700" s="2008"/>
      <c r="P700" s="2008"/>
      <c r="Q700" s="2008"/>
      <c r="R700" s="2008"/>
      <c r="S700" s="2008"/>
      <c r="T700" s="2008"/>
      <c r="U700" s="2008"/>
      <c r="V700" s="2008"/>
      <c r="W700" s="2008"/>
      <c r="X700" s="2008"/>
      <c r="Y700" s="2008"/>
      <c r="Z700" s="2008"/>
      <c r="AA700" s="2008"/>
      <c r="AB700" s="2008"/>
      <c r="AC700" s="571"/>
      <c r="AD700" s="571"/>
      <c r="AE700" s="571"/>
      <c r="AF700" s="1922" t="s">
        <v>1524</v>
      </c>
      <c r="AG700" s="1922"/>
      <c r="AH700" s="1922"/>
      <c r="AI700" s="1922"/>
      <c r="AJ700" s="1922"/>
      <c r="AK700" s="1922"/>
      <c r="AL700" s="1922"/>
      <c r="AM700" s="585"/>
      <c r="AN700" s="719"/>
      <c r="AP700" s="605" t="s">
        <v>1604</v>
      </c>
    </row>
    <row r="701" spans="1:42" s="605" customFormat="1" ht="11.85" customHeight="1">
      <c r="A701" s="585"/>
      <c r="B701" s="571"/>
      <c r="C701" s="970"/>
      <c r="D701" s="698"/>
      <c r="E701" s="2008"/>
      <c r="F701" s="2008"/>
      <c r="G701" s="2008"/>
      <c r="H701" s="2008"/>
      <c r="I701" s="2008"/>
      <c r="J701" s="2008"/>
      <c r="K701" s="2008"/>
      <c r="L701" s="2008"/>
      <c r="M701" s="2008"/>
      <c r="N701" s="2008"/>
      <c r="O701" s="2008"/>
      <c r="P701" s="2008"/>
      <c r="Q701" s="2008"/>
      <c r="R701" s="2008"/>
      <c r="S701" s="2008"/>
      <c r="T701" s="2008"/>
      <c r="U701" s="2008"/>
      <c r="V701" s="2008"/>
      <c r="W701" s="2008"/>
      <c r="X701" s="2008"/>
      <c r="Y701" s="2008"/>
      <c r="Z701" s="2008"/>
      <c r="AA701" s="2008"/>
      <c r="AB701" s="2008"/>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08"/>
      <c r="F702" s="2008"/>
      <c r="G702" s="2008"/>
      <c r="H702" s="2008"/>
      <c r="I702" s="2008"/>
      <c r="J702" s="2008"/>
      <c r="K702" s="2008"/>
      <c r="L702" s="2008"/>
      <c r="M702" s="2008"/>
      <c r="N702" s="2008"/>
      <c r="O702" s="2008"/>
      <c r="P702" s="2008"/>
      <c r="Q702" s="2008"/>
      <c r="R702" s="2008"/>
      <c r="S702" s="2008"/>
      <c r="T702" s="2008"/>
      <c r="U702" s="2008"/>
      <c r="V702" s="2008"/>
      <c r="W702" s="2008"/>
      <c r="X702" s="2008"/>
      <c r="Y702" s="2008"/>
      <c r="Z702" s="2008"/>
      <c r="AA702" s="2008"/>
      <c r="AB702" s="2008"/>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519</v>
      </c>
      <c r="E704" s="2009" t="s">
        <v>1607</v>
      </c>
      <c r="F704" s="2009"/>
      <c r="G704" s="2009"/>
      <c r="H704" s="2009"/>
      <c r="I704" s="2009"/>
      <c r="J704" s="2009"/>
      <c r="K704" s="2009"/>
      <c r="L704" s="2009"/>
      <c r="M704" s="2009"/>
      <c r="N704" s="2009"/>
      <c r="O704" s="2009"/>
      <c r="P704" s="2009"/>
      <c r="Q704" s="2009"/>
      <c r="R704" s="2009"/>
      <c r="S704" s="2009"/>
      <c r="T704" s="2009"/>
      <c r="U704" s="2009"/>
      <c r="V704" s="2009"/>
      <c r="W704" s="2009"/>
      <c r="X704" s="2009"/>
      <c r="Y704" s="2009"/>
      <c r="Z704" s="2009"/>
      <c r="AA704" s="2009"/>
      <c r="AB704" s="2009"/>
      <c r="AC704" s="571"/>
      <c r="AD704" s="571"/>
      <c r="AE704" s="571"/>
      <c r="AF704" s="1922" t="s">
        <v>1580</v>
      </c>
      <c r="AG704" s="1922"/>
      <c r="AH704" s="1922"/>
      <c r="AI704" s="1922"/>
      <c r="AJ704" s="1922"/>
      <c r="AK704" s="1922"/>
      <c r="AL704" s="1922"/>
      <c r="AM704" s="585"/>
      <c r="AN704" s="720"/>
    </row>
    <row r="705" spans="1:52" s="605" customFormat="1" ht="12.75" customHeight="1">
      <c r="A705" s="585"/>
      <c r="B705" s="571"/>
      <c r="C705" s="970"/>
      <c r="D705" s="571"/>
      <c r="E705" s="2009"/>
      <c r="F705" s="2009"/>
      <c r="G705" s="2009"/>
      <c r="H705" s="2009"/>
      <c r="I705" s="2009"/>
      <c r="J705" s="2009"/>
      <c r="K705" s="2009"/>
      <c r="L705" s="2009"/>
      <c r="M705" s="2009"/>
      <c r="N705" s="2009"/>
      <c r="O705" s="2009"/>
      <c r="P705" s="2009"/>
      <c r="Q705" s="2009"/>
      <c r="R705" s="2009"/>
      <c r="S705" s="2009"/>
      <c r="T705" s="2009"/>
      <c r="U705" s="2009"/>
      <c r="V705" s="2009"/>
      <c r="W705" s="2009"/>
      <c r="X705" s="2009"/>
      <c r="Y705" s="2009"/>
      <c r="Z705" s="2009"/>
      <c r="AA705" s="2009"/>
      <c r="AB705" s="2009"/>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09"/>
      <c r="F706" s="2009"/>
      <c r="G706" s="2009"/>
      <c r="H706" s="2009"/>
      <c r="I706" s="2009"/>
      <c r="J706" s="2009"/>
      <c r="K706" s="2009"/>
      <c r="L706" s="2009"/>
      <c r="M706" s="2009"/>
      <c r="N706" s="2009"/>
      <c r="O706" s="2009"/>
      <c r="P706" s="2009"/>
      <c r="Q706" s="2009"/>
      <c r="R706" s="2009"/>
      <c r="S706" s="2009"/>
      <c r="T706" s="2009"/>
      <c r="U706" s="2009"/>
      <c r="V706" s="2009"/>
      <c r="W706" s="2009"/>
      <c r="X706" s="2009"/>
      <c r="Y706" s="2009"/>
      <c r="Z706" s="2009"/>
      <c r="AA706" s="2009"/>
      <c r="AB706" s="2009"/>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1572</v>
      </c>
      <c r="E708" s="973"/>
      <c r="F708" s="973"/>
      <c r="G708" s="973"/>
      <c r="H708" s="2004" t="s">
        <v>601</v>
      </c>
      <c r="I708" s="200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5">
        <f>VLOOKUP($H$708,$AO$641:$AP$643,2,FALSE)</f>
        <v>0</v>
      </c>
      <c r="AK710" s="1957"/>
      <c r="AL710" s="630"/>
      <c r="AM710" s="585"/>
      <c r="AN710" s="719"/>
      <c r="AP710" s="1955"/>
      <c r="AQ710" s="195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5" t="s">
        <v>1956</v>
      </c>
      <c r="F714" s="1975"/>
      <c r="G714" s="1975"/>
      <c r="H714" s="1975"/>
      <c r="I714" s="1975"/>
      <c r="J714" s="1975"/>
      <c r="K714" s="1975"/>
      <c r="L714" s="1975"/>
      <c r="M714" s="1975"/>
      <c r="N714" s="1975"/>
      <c r="O714" s="1975"/>
      <c r="P714" s="1975"/>
      <c r="Q714" s="1975"/>
      <c r="R714" s="1975"/>
      <c r="S714" s="1975"/>
      <c r="T714" s="1975"/>
      <c r="U714" s="1975"/>
      <c r="V714" s="1975"/>
      <c r="W714" s="1975"/>
      <c r="X714" s="1975"/>
      <c r="Y714" s="1975"/>
      <c r="Z714" s="1975"/>
      <c r="AA714" s="1975"/>
      <c r="AB714" s="1975"/>
      <c r="AC714" s="571"/>
      <c r="AD714" s="571"/>
      <c r="AE714" s="571"/>
      <c r="AF714" s="1922" t="s">
        <v>1524</v>
      </c>
      <c r="AG714" s="1922"/>
      <c r="AH714" s="1922"/>
      <c r="AI714" s="1922"/>
      <c r="AJ714" s="1922"/>
      <c r="AK714" s="1922"/>
      <c r="AL714" s="1922"/>
      <c r="AM714" s="585"/>
      <c r="AN714" s="719"/>
      <c r="AT714" s="14"/>
      <c r="AU714" s="14"/>
      <c r="AV714" s="14"/>
      <c r="AW714" s="14"/>
      <c r="AX714" s="14"/>
      <c r="AY714" s="14"/>
      <c r="AZ714" s="14"/>
    </row>
    <row r="715" spans="1:52" s="605" customFormat="1">
      <c r="A715" s="585"/>
      <c r="B715" s="571"/>
      <c r="C715" s="970"/>
      <c r="D715" s="698"/>
      <c r="E715" s="1975"/>
      <c r="F715" s="1975"/>
      <c r="G715" s="1975"/>
      <c r="H715" s="1975"/>
      <c r="I715" s="1975"/>
      <c r="J715" s="1975"/>
      <c r="K715" s="1975"/>
      <c r="L715" s="1975"/>
      <c r="M715" s="1975"/>
      <c r="N715" s="1975"/>
      <c r="O715" s="1975"/>
      <c r="P715" s="1975"/>
      <c r="Q715" s="1975"/>
      <c r="R715" s="1975"/>
      <c r="S715" s="1975"/>
      <c r="T715" s="1975"/>
      <c r="U715" s="1975"/>
      <c r="V715" s="1975"/>
      <c r="W715" s="1975"/>
      <c r="X715" s="1975"/>
      <c r="Y715" s="1975"/>
      <c r="Z715" s="1975"/>
      <c r="AA715" s="1975"/>
      <c r="AB715" s="197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5" t="s">
        <v>1611</v>
      </c>
      <c r="F717" s="1975"/>
      <c r="G717" s="1975"/>
      <c r="H717" s="1975"/>
      <c r="I717" s="1975"/>
      <c r="J717" s="1975"/>
      <c r="K717" s="1975"/>
      <c r="L717" s="1975"/>
      <c r="M717" s="1975"/>
      <c r="N717" s="1975"/>
      <c r="O717" s="1975"/>
      <c r="P717" s="1975"/>
      <c r="Q717" s="1975"/>
      <c r="R717" s="1975"/>
      <c r="S717" s="1975"/>
      <c r="T717" s="1975"/>
      <c r="U717" s="1975"/>
      <c r="V717" s="1975"/>
      <c r="W717" s="1975"/>
      <c r="X717" s="1975"/>
      <c r="Y717" s="1975"/>
      <c r="Z717" s="1975"/>
      <c r="AA717" s="1975"/>
      <c r="AB717" s="1975"/>
      <c r="AC717" s="571"/>
      <c r="AD717" s="571"/>
      <c r="AE717" s="571"/>
      <c r="AF717" s="1922" t="s">
        <v>1580</v>
      </c>
      <c r="AG717" s="1922"/>
      <c r="AH717" s="1922"/>
      <c r="AI717" s="1922"/>
      <c r="AJ717" s="1922"/>
      <c r="AK717" s="1922"/>
      <c r="AL717" s="1922"/>
      <c r="AM717" s="585"/>
      <c r="AN717" s="719"/>
      <c r="AT717" s="14"/>
      <c r="AU717" s="14"/>
      <c r="AV717" s="14"/>
      <c r="AW717" s="14"/>
      <c r="AX717" s="14"/>
      <c r="AY717" s="14"/>
      <c r="AZ717" s="14"/>
    </row>
    <row r="718" spans="1:52" s="605" customFormat="1">
      <c r="A718" s="585"/>
      <c r="B718" s="571"/>
      <c r="C718" s="970"/>
      <c r="D718" s="571"/>
      <c r="E718" s="1975"/>
      <c r="F718" s="1975"/>
      <c r="G718" s="1975"/>
      <c r="H718" s="1975"/>
      <c r="I718" s="1975"/>
      <c r="J718" s="1975"/>
      <c r="K718" s="1975"/>
      <c r="L718" s="1975"/>
      <c r="M718" s="1975"/>
      <c r="N718" s="1975"/>
      <c r="O718" s="1975"/>
      <c r="P718" s="1975"/>
      <c r="Q718" s="1975"/>
      <c r="R718" s="1975"/>
      <c r="S718" s="1975"/>
      <c r="T718" s="1975"/>
      <c r="U718" s="1975"/>
      <c r="V718" s="1975"/>
      <c r="W718" s="1975"/>
      <c r="X718" s="1975"/>
      <c r="Y718" s="1975"/>
      <c r="Z718" s="1975"/>
      <c r="AA718" s="1975"/>
      <c r="AB718" s="197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04" t="s">
        <v>601</v>
      </c>
      <c r="I720" s="200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5">
        <f>VLOOKUP($H$720,$AO$655:$AP$657,2,FALSE)</f>
        <v>0</v>
      </c>
      <c r="AK722" s="195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5" t="s">
        <v>1614</v>
      </c>
      <c r="F726" s="1975"/>
      <c r="G726" s="1975"/>
      <c r="H726" s="1975"/>
      <c r="I726" s="1975"/>
      <c r="J726" s="1975"/>
      <c r="K726" s="1975"/>
      <c r="L726" s="1975"/>
      <c r="M726" s="1975"/>
      <c r="N726" s="1975"/>
      <c r="O726" s="1975"/>
      <c r="P726" s="1975"/>
      <c r="Q726" s="1975"/>
      <c r="R726" s="1975"/>
      <c r="S726" s="1975"/>
      <c r="T726" s="1975"/>
      <c r="U726" s="1975"/>
      <c r="V726" s="1975"/>
      <c r="W726" s="1975"/>
      <c r="X726" s="1975"/>
      <c r="Y726" s="1975"/>
      <c r="Z726" s="1975"/>
      <c r="AA726" s="1975"/>
      <c r="AB726" s="1975"/>
      <c r="AC726" s="571"/>
      <c r="AD726" s="571"/>
      <c r="AE726" s="571"/>
      <c r="AF726" s="1922" t="s">
        <v>1524</v>
      </c>
      <c r="AG726" s="1922"/>
      <c r="AH726" s="1922"/>
      <c r="AI726" s="1922"/>
      <c r="AJ726" s="1922"/>
      <c r="AK726" s="1922"/>
      <c r="AL726" s="1922"/>
      <c r="AM726" s="585"/>
      <c r="AN726" s="719"/>
      <c r="AT726" s="14"/>
      <c r="AU726" s="14"/>
      <c r="AV726" s="14"/>
      <c r="AW726" s="14"/>
      <c r="AX726" s="14"/>
      <c r="AY726" s="14"/>
      <c r="AZ726" s="14"/>
    </row>
    <row r="727" spans="1:81" s="605" customFormat="1">
      <c r="A727" s="585"/>
      <c r="B727" s="571"/>
      <c r="C727" s="968"/>
      <c r="D727" s="698"/>
      <c r="E727" s="1975"/>
      <c r="F727" s="1975"/>
      <c r="G727" s="1975"/>
      <c r="H727" s="1975"/>
      <c r="I727" s="1975"/>
      <c r="J727" s="1975"/>
      <c r="K727" s="1975"/>
      <c r="L727" s="1975"/>
      <c r="M727" s="1975"/>
      <c r="N727" s="1975"/>
      <c r="O727" s="1975"/>
      <c r="P727" s="1975"/>
      <c r="Q727" s="1975"/>
      <c r="R727" s="1975"/>
      <c r="S727" s="1975"/>
      <c r="T727" s="1975"/>
      <c r="U727" s="1975"/>
      <c r="V727" s="1975"/>
      <c r="W727" s="1975"/>
      <c r="X727" s="1975"/>
      <c r="Y727" s="1975"/>
      <c r="Z727" s="1975"/>
      <c r="AA727" s="1975"/>
      <c r="AB727" s="197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5"/>
      <c r="F728" s="1975"/>
      <c r="G728" s="1975"/>
      <c r="H728" s="1975"/>
      <c r="I728" s="1975"/>
      <c r="J728" s="1975"/>
      <c r="K728" s="1975"/>
      <c r="L728" s="1975"/>
      <c r="M728" s="1975"/>
      <c r="N728" s="1975"/>
      <c r="O728" s="1975"/>
      <c r="P728" s="1975"/>
      <c r="Q728" s="1975"/>
      <c r="R728" s="1975"/>
      <c r="S728" s="1975"/>
      <c r="T728" s="1975"/>
      <c r="U728" s="1975"/>
      <c r="V728" s="1975"/>
      <c r="W728" s="1975"/>
      <c r="X728" s="1975"/>
      <c r="Y728" s="1975"/>
      <c r="Z728" s="1975"/>
      <c r="AA728" s="1975"/>
      <c r="AB728" s="197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5"/>
      <c r="F729" s="1975"/>
      <c r="G729" s="1975"/>
      <c r="H729" s="1975"/>
      <c r="I729" s="1975"/>
      <c r="J729" s="1975"/>
      <c r="K729" s="1975"/>
      <c r="L729" s="1975"/>
      <c r="M729" s="1975"/>
      <c r="N729" s="1975"/>
      <c r="O729" s="1975"/>
      <c r="P729" s="1975"/>
      <c r="Q729" s="1975"/>
      <c r="R729" s="1975"/>
      <c r="S729" s="1975"/>
      <c r="T729" s="1975"/>
      <c r="U729" s="1975"/>
      <c r="V729" s="1975"/>
      <c r="W729" s="1975"/>
      <c r="X729" s="1975"/>
      <c r="Y729" s="1975"/>
      <c r="Z729" s="1975"/>
      <c r="AA729" s="1975"/>
      <c r="AB729" s="197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75" t="s">
        <v>1615</v>
      </c>
      <c r="F731" s="1975"/>
      <c r="G731" s="1975"/>
      <c r="H731" s="1975"/>
      <c r="I731" s="1975"/>
      <c r="J731" s="1975"/>
      <c r="K731" s="1975"/>
      <c r="L731" s="1975"/>
      <c r="M731" s="1975"/>
      <c r="N731" s="1975"/>
      <c r="O731" s="1975"/>
      <c r="P731" s="1975"/>
      <c r="Q731" s="1975"/>
      <c r="R731" s="1975"/>
      <c r="S731" s="1975"/>
      <c r="T731" s="1975"/>
      <c r="U731" s="1975"/>
      <c r="V731" s="1975"/>
      <c r="W731" s="1975"/>
      <c r="X731" s="1975"/>
      <c r="Y731" s="1975"/>
      <c r="Z731" s="1975"/>
      <c r="AA731" s="1975"/>
      <c r="AB731" s="610"/>
      <c r="AC731" s="571"/>
      <c r="AD731" s="571"/>
      <c r="AE731" s="571"/>
      <c r="AF731" s="1922" t="s">
        <v>1580</v>
      </c>
      <c r="AG731" s="1922"/>
      <c r="AH731" s="1922"/>
      <c r="AI731" s="1922"/>
      <c r="AJ731" s="1922"/>
      <c r="AK731" s="1922"/>
      <c r="AL731" s="1922"/>
      <c r="AM731" s="585"/>
      <c r="AN731" s="719"/>
      <c r="AO731" s="30"/>
      <c r="AP731" s="14"/>
    </row>
    <row r="732" spans="1:81" s="605" customFormat="1">
      <c r="A732" s="585"/>
      <c r="B732" s="571"/>
      <c r="C732" s="968"/>
      <c r="D732" s="698"/>
      <c r="E732" s="1975"/>
      <c r="F732" s="1975"/>
      <c r="G732" s="1975"/>
      <c r="H732" s="1975"/>
      <c r="I732" s="1975"/>
      <c r="J732" s="1975"/>
      <c r="K732" s="1975"/>
      <c r="L732" s="1975"/>
      <c r="M732" s="1975"/>
      <c r="N732" s="1975"/>
      <c r="O732" s="1975"/>
      <c r="P732" s="1975"/>
      <c r="Q732" s="1975"/>
      <c r="R732" s="1975"/>
      <c r="S732" s="1975"/>
      <c r="T732" s="1975"/>
      <c r="U732" s="1975"/>
      <c r="V732" s="1975"/>
      <c r="W732" s="1975"/>
      <c r="X732" s="1975"/>
      <c r="Y732" s="1975"/>
      <c r="Z732" s="1975"/>
      <c r="AA732" s="1975"/>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5"/>
      <c r="F733" s="1975"/>
      <c r="G733" s="1975"/>
      <c r="H733" s="1975"/>
      <c r="I733" s="1975"/>
      <c r="J733" s="1975"/>
      <c r="K733" s="1975"/>
      <c r="L733" s="1975"/>
      <c r="M733" s="1975"/>
      <c r="N733" s="1975"/>
      <c r="O733" s="1975"/>
      <c r="P733" s="1975"/>
      <c r="Q733" s="1975"/>
      <c r="R733" s="1975"/>
      <c r="S733" s="1975"/>
      <c r="T733" s="1975"/>
      <c r="U733" s="1975"/>
      <c r="V733" s="1975"/>
      <c r="W733" s="1975"/>
      <c r="X733" s="1975"/>
      <c r="Y733" s="1975"/>
      <c r="Z733" s="1975"/>
      <c r="AA733" s="1975"/>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5"/>
      <c r="F734" s="1975"/>
      <c r="G734" s="1975"/>
      <c r="H734" s="1975"/>
      <c r="I734" s="1975"/>
      <c r="J734" s="1975"/>
      <c r="K734" s="1975"/>
      <c r="L734" s="1975"/>
      <c r="M734" s="1975"/>
      <c r="N734" s="1975"/>
      <c r="O734" s="1975"/>
      <c r="P734" s="1975"/>
      <c r="Q734" s="1975"/>
      <c r="R734" s="1975"/>
      <c r="S734" s="1975"/>
      <c r="T734" s="1975"/>
      <c r="U734" s="1975"/>
      <c r="V734" s="1975"/>
      <c r="W734" s="1975"/>
      <c r="X734" s="1975"/>
      <c r="Y734" s="1975"/>
      <c r="Z734" s="1975"/>
      <c r="AA734" s="1975"/>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04" t="s">
        <v>697</v>
      </c>
      <c r="I736" s="200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5">
        <f>VLOOKUP($H$736,$AO$669:$AP$671,2,FALSE)</f>
        <v>3</v>
      </c>
      <c r="AK738" s="195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5" t="s">
        <v>1617</v>
      </c>
      <c r="F742" s="1975"/>
      <c r="G742" s="1975"/>
      <c r="H742" s="1975"/>
      <c r="I742" s="1975"/>
      <c r="J742" s="1975"/>
      <c r="K742" s="1975"/>
      <c r="L742" s="1975"/>
      <c r="M742" s="1975"/>
      <c r="N742" s="1975"/>
      <c r="O742" s="1975"/>
      <c r="P742" s="1975"/>
      <c r="Q742" s="1975"/>
      <c r="R742" s="1975"/>
      <c r="S742" s="1975"/>
      <c r="T742" s="1975"/>
      <c r="U742" s="1975"/>
      <c r="V742" s="1975"/>
      <c r="W742" s="1975"/>
      <c r="X742" s="1975"/>
      <c r="Y742" s="1975"/>
      <c r="Z742" s="1975"/>
      <c r="AA742" s="1975"/>
      <c r="AB742" s="1975"/>
      <c r="AC742" s="571"/>
      <c r="AD742" s="571"/>
      <c r="AE742" s="571"/>
      <c r="AF742" s="1922" t="s">
        <v>1580</v>
      </c>
      <c r="AG742" s="1922"/>
      <c r="AH742" s="1922"/>
      <c r="AI742" s="1922"/>
      <c r="AJ742" s="1922"/>
      <c r="AK742" s="1922"/>
      <c r="AL742" s="192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5"/>
      <c r="F743" s="1975"/>
      <c r="G743" s="1975"/>
      <c r="H743" s="1975"/>
      <c r="I743" s="1975"/>
      <c r="J743" s="1975"/>
      <c r="K743" s="1975"/>
      <c r="L743" s="1975"/>
      <c r="M743" s="1975"/>
      <c r="N743" s="1975"/>
      <c r="O743" s="1975"/>
      <c r="P743" s="1975"/>
      <c r="Q743" s="1975"/>
      <c r="R743" s="1975"/>
      <c r="S743" s="1975"/>
      <c r="T743" s="1975"/>
      <c r="U743" s="1975"/>
      <c r="V743" s="1975"/>
      <c r="W743" s="1975"/>
      <c r="X743" s="1975"/>
      <c r="Y743" s="1975"/>
      <c r="Z743" s="1975"/>
      <c r="AA743" s="1975"/>
      <c r="AB743" s="197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75" t="s">
        <v>1618</v>
      </c>
      <c r="F745" s="1975"/>
      <c r="G745" s="1975"/>
      <c r="H745" s="1975"/>
      <c r="I745" s="1975"/>
      <c r="J745" s="1975"/>
      <c r="K745" s="1975"/>
      <c r="L745" s="1975"/>
      <c r="M745" s="1975"/>
      <c r="N745" s="1975"/>
      <c r="O745" s="1975"/>
      <c r="P745" s="1975"/>
      <c r="Q745" s="1975"/>
      <c r="R745" s="1975"/>
      <c r="S745" s="1975"/>
      <c r="T745" s="1975"/>
      <c r="U745" s="1975"/>
      <c r="V745" s="1975"/>
      <c r="W745" s="1975"/>
      <c r="X745" s="1975"/>
      <c r="Y745" s="1975"/>
      <c r="Z745" s="1975"/>
      <c r="AA745" s="1975"/>
      <c r="AB745" s="1975"/>
      <c r="AC745" s="571"/>
      <c r="AD745" s="571"/>
      <c r="AE745" s="571"/>
      <c r="AF745" s="1922" t="s">
        <v>1597</v>
      </c>
      <c r="AG745" s="1922"/>
      <c r="AH745" s="1922"/>
      <c r="AI745" s="1922"/>
      <c r="AJ745" s="1922"/>
      <c r="AK745" s="1922"/>
      <c r="AL745" s="192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5"/>
      <c r="F746" s="1975"/>
      <c r="G746" s="1975"/>
      <c r="H746" s="1975"/>
      <c r="I746" s="1975"/>
      <c r="J746" s="1975"/>
      <c r="K746" s="1975"/>
      <c r="L746" s="1975"/>
      <c r="M746" s="1975"/>
      <c r="N746" s="1975"/>
      <c r="O746" s="1975"/>
      <c r="P746" s="1975"/>
      <c r="Q746" s="1975"/>
      <c r="R746" s="1975"/>
      <c r="S746" s="1975"/>
      <c r="T746" s="1975"/>
      <c r="U746" s="1975"/>
      <c r="V746" s="1975"/>
      <c r="W746" s="1975"/>
      <c r="X746" s="1975"/>
      <c r="Y746" s="1975"/>
      <c r="Z746" s="1975"/>
      <c r="AA746" s="1975"/>
      <c r="AB746" s="197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04" t="s">
        <v>519</v>
      </c>
      <c r="I748" s="200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5">
        <f>VLOOKUP($H$748,$AO$683:$AP$685,2,FALSE)</f>
        <v>1</v>
      </c>
      <c r="AK750" s="195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75" t="s">
        <v>1952</v>
      </c>
      <c r="F754" s="1975"/>
      <c r="G754" s="1975"/>
      <c r="H754" s="1975"/>
      <c r="I754" s="1975"/>
      <c r="J754" s="1975"/>
      <c r="K754" s="1975"/>
      <c r="L754" s="1975"/>
      <c r="M754" s="1975"/>
      <c r="N754" s="1975"/>
      <c r="O754" s="1975"/>
      <c r="P754" s="1975"/>
      <c r="Q754" s="1975"/>
      <c r="R754" s="1975"/>
      <c r="S754" s="1975"/>
      <c r="T754" s="1975"/>
      <c r="U754" s="1975"/>
      <c r="V754" s="1975"/>
      <c r="W754" s="1975"/>
      <c r="X754" s="1975"/>
      <c r="Y754" s="1975"/>
      <c r="Z754" s="1975"/>
      <c r="AA754" s="1975"/>
      <c r="AB754" s="1975"/>
      <c r="AC754" s="1975"/>
      <c r="AD754" s="1975"/>
      <c r="AE754" s="571"/>
      <c r="AF754" s="1922" t="s">
        <v>1580</v>
      </c>
      <c r="AG754" s="1922"/>
      <c r="AH754" s="1922"/>
      <c r="AI754" s="1922"/>
      <c r="AJ754" s="1922"/>
      <c r="AK754" s="1922"/>
      <c r="AL754" s="1922"/>
      <c r="AM754" s="648"/>
      <c r="AN754" s="719"/>
    </row>
    <row r="755" spans="1:81" s="605" customFormat="1" ht="13.7" customHeight="1">
      <c r="A755" s="585"/>
      <c r="B755" s="651"/>
      <c r="C755" s="977"/>
      <c r="D755" s="698"/>
      <c r="E755" s="1975"/>
      <c r="F755" s="1975"/>
      <c r="G755" s="1975"/>
      <c r="H755" s="1975"/>
      <c r="I755" s="1975"/>
      <c r="J755" s="1975"/>
      <c r="K755" s="1975"/>
      <c r="L755" s="1975"/>
      <c r="M755" s="1975"/>
      <c r="N755" s="1975"/>
      <c r="O755" s="1975"/>
      <c r="P755" s="1975"/>
      <c r="Q755" s="1975"/>
      <c r="R755" s="1975"/>
      <c r="S755" s="1975"/>
      <c r="T755" s="1975"/>
      <c r="U755" s="1975"/>
      <c r="V755" s="1975"/>
      <c r="W755" s="1975"/>
      <c r="X755" s="1975"/>
      <c r="Y755" s="1975"/>
      <c r="Z755" s="1975"/>
      <c r="AA755" s="1975"/>
      <c r="AB755" s="1975"/>
      <c r="AC755" s="1975"/>
      <c r="AD755" s="1975"/>
      <c r="AE755" s="571"/>
      <c r="AF755" s="629"/>
      <c r="AG755" s="629"/>
      <c r="AH755" s="629"/>
      <c r="AI755" s="629"/>
      <c r="AJ755" s="629"/>
      <c r="AK755" s="629"/>
      <c r="AL755" s="629"/>
      <c r="AM755" s="648"/>
      <c r="AN755" s="719"/>
    </row>
    <row r="756" spans="1:81" s="605" customFormat="1">
      <c r="A756" s="585"/>
      <c r="B756" s="651"/>
      <c r="C756" s="977"/>
      <c r="D756" s="698"/>
      <c r="E756" s="1975"/>
      <c r="F756" s="1975"/>
      <c r="G756" s="1975"/>
      <c r="H756" s="1975"/>
      <c r="I756" s="1975"/>
      <c r="J756" s="1975"/>
      <c r="K756" s="1975"/>
      <c r="L756" s="1975"/>
      <c r="M756" s="1975"/>
      <c r="N756" s="1975"/>
      <c r="O756" s="1975"/>
      <c r="P756" s="1975"/>
      <c r="Q756" s="1975"/>
      <c r="R756" s="1975"/>
      <c r="S756" s="1975"/>
      <c r="T756" s="1975"/>
      <c r="U756" s="1975"/>
      <c r="V756" s="1975"/>
      <c r="W756" s="1975"/>
      <c r="X756" s="1975"/>
      <c r="Y756" s="1975"/>
      <c r="Z756" s="1975"/>
      <c r="AA756" s="1975"/>
      <c r="AB756" s="1975"/>
      <c r="AC756" s="1975"/>
      <c r="AD756" s="197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5"/>
      <c r="F757" s="1975"/>
      <c r="G757" s="1975"/>
      <c r="H757" s="1975"/>
      <c r="I757" s="1975"/>
      <c r="J757" s="1975"/>
      <c r="K757" s="1975"/>
      <c r="L757" s="1975"/>
      <c r="M757" s="1975"/>
      <c r="N757" s="1975"/>
      <c r="O757" s="1975"/>
      <c r="P757" s="1975"/>
      <c r="Q757" s="1975"/>
      <c r="R757" s="1975"/>
      <c r="S757" s="1975"/>
      <c r="T757" s="1975"/>
      <c r="U757" s="1975"/>
      <c r="V757" s="1975"/>
      <c r="W757" s="1975"/>
      <c r="X757" s="1975"/>
      <c r="Y757" s="1975"/>
      <c r="Z757" s="1975"/>
      <c r="AA757" s="1975"/>
      <c r="AB757" s="1975"/>
      <c r="AC757" s="1975"/>
      <c r="AD757" s="197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10" t="s">
        <v>1957</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22" t="s">
        <v>1524</v>
      </c>
      <c r="AG759" s="1922"/>
      <c r="AH759" s="1922"/>
      <c r="AI759" s="1922"/>
      <c r="AJ759" s="1922"/>
      <c r="AK759" s="1922"/>
      <c r="AL759" s="1922"/>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04" t="s">
        <v>601</v>
      </c>
      <c r="I764" s="200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5">
        <f>VLOOKUP($H$764,$AP$705:$AQ$707,2,FALSE)</f>
        <v>0</v>
      </c>
      <c r="AK766" s="1957"/>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75" t="s">
        <v>2428</v>
      </c>
      <c r="F770" s="1975"/>
      <c r="G770" s="1975"/>
      <c r="H770" s="1975"/>
      <c r="I770" s="1975"/>
      <c r="J770" s="1975"/>
      <c r="K770" s="1975"/>
      <c r="L770" s="1975"/>
      <c r="M770" s="1975"/>
      <c r="N770" s="1975"/>
      <c r="O770" s="1975"/>
      <c r="P770" s="1975"/>
      <c r="Q770" s="1975"/>
      <c r="R770" s="1975"/>
      <c r="S770" s="1975"/>
      <c r="T770" s="1975"/>
      <c r="U770" s="1975"/>
      <c r="V770" s="1975"/>
      <c r="W770" s="1975"/>
      <c r="X770" s="1975"/>
      <c r="Y770" s="1975"/>
      <c r="Z770" s="1975"/>
      <c r="AA770" s="1975"/>
      <c r="AB770" s="1975"/>
      <c r="AC770" s="1975"/>
      <c r="AD770" s="1975"/>
      <c r="AE770" s="571"/>
      <c r="AF770" s="1922" t="s">
        <v>1524</v>
      </c>
      <c r="AG770" s="1922"/>
      <c r="AH770" s="1922"/>
      <c r="AI770" s="1922"/>
      <c r="AJ770" s="1922"/>
      <c r="AK770" s="1922"/>
      <c r="AL770" s="1922"/>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75"/>
      <c r="F771" s="1975"/>
      <c r="G771" s="1975"/>
      <c r="H771" s="1975"/>
      <c r="I771" s="1975"/>
      <c r="J771" s="1975"/>
      <c r="K771" s="1975"/>
      <c r="L771" s="1975"/>
      <c r="M771" s="1975"/>
      <c r="N771" s="1975"/>
      <c r="O771" s="1975"/>
      <c r="P771" s="1975"/>
      <c r="Q771" s="1975"/>
      <c r="R771" s="1975"/>
      <c r="S771" s="1975"/>
      <c r="T771" s="1975"/>
      <c r="U771" s="1975"/>
      <c r="V771" s="1975"/>
      <c r="W771" s="1975"/>
      <c r="X771" s="1975"/>
      <c r="Y771" s="1975"/>
      <c r="Z771" s="1975"/>
      <c r="AA771" s="1975"/>
      <c r="AB771" s="1975"/>
      <c r="AC771" s="1975"/>
      <c r="AD771" s="197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5"/>
      <c r="F772" s="1975"/>
      <c r="G772" s="1975"/>
      <c r="H772" s="1975"/>
      <c r="I772" s="1975"/>
      <c r="J772" s="1975"/>
      <c r="K772" s="1975"/>
      <c r="L772" s="1975"/>
      <c r="M772" s="1975"/>
      <c r="N772" s="1975"/>
      <c r="O772" s="1975"/>
      <c r="P772" s="1975"/>
      <c r="Q772" s="1975"/>
      <c r="R772" s="1975"/>
      <c r="S772" s="1975"/>
      <c r="T772" s="1975"/>
      <c r="U772" s="1975"/>
      <c r="V772" s="1975"/>
      <c r="W772" s="1975"/>
      <c r="X772" s="1975"/>
      <c r="Y772" s="1975"/>
      <c r="Z772" s="1975"/>
      <c r="AA772" s="1975"/>
      <c r="AB772" s="1975"/>
      <c r="AC772" s="1975"/>
      <c r="AD772" s="197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5"/>
      <c r="F773" s="1975"/>
      <c r="G773" s="1975"/>
      <c r="H773" s="1975"/>
      <c r="I773" s="1975"/>
      <c r="J773" s="1975"/>
      <c r="K773" s="1975"/>
      <c r="L773" s="1975"/>
      <c r="M773" s="1975"/>
      <c r="N773" s="1975"/>
      <c r="O773" s="1975"/>
      <c r="P773" s="1975"/>
      <c r="Q773" s="1975"/>
      <c r="R773" s="1975"/>
      <c r="S773" s="1975"/>
      <c r="T773" s="1975"/>
      <c r="U773" s="1975"/>
      <c r="V773" s="1975"/>
      <c r="W773" s="1975"/>
      <c r="X773" s="1975"/>
      <c r="Y773" s="1975"/>
      <c r="Z773" s="1975"/>
      <c r="AA773" s="1975"/>
      <c r="AB773" s="1975"/>
      <c r="AC773" s="1975"/>
      <c r="AD773" s="197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2004" t="s">
        <v>601</v>
      </c>
      <c r="I775" s="200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5">
        <f>VLOOKUP($H$775,$AO$769:$AP$770,2,FALSE)</f>
        <v>0</v>
      </c>
      <c r="AK777" s="195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5">
        <f>IF(($AJ$610+$AJ$629+$AJ$641+$AJ$676+$AJ$696+$AJ$710+$AJ$722+$AJ$738+$AJ$750+$AJ$766+AJ777)&gt;10,10,($AJ$610+$AJ$629+$AJ$641+$AJ$676+$AJ$696+$AJ$710+$AJ$722+$AJ$738+$AJ$750+$AJ$766+AJ777))</f>
        <v>10</v>
      </c>
      <c r="AL779" s="1956"/>
      <c r="AM779" s="195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1" t="s">
        <v>1745</v>
      </c>
      <c r="B782" s="2062"/>
      <c r="C782" s="2062"/>
      <c r="D782" s="2062"/>
      <c r="E782" s="2062"/>
      <c r="F782" s="2062"/>
      <c r="G782" s="2062"/>
      <c r="H782" s="2062"/>
      <c r="I782" s="2062"/>
      <c r="J782" s="2062"/>
      <c r="K782" s="2062"/>
      <c r="L782" s="2062"/>
      <c r="M782" s="2062"/>
      <c r="N782" s="2062"/>
      <c r="O782" s="2062"/>
      <c r="P782" s="2062"/>
      <c r="Q782" s="2062"/>
      <c r="R782" s="2062"/>
      <c r="S782" s="2062"/>
      <c r="T782" s="2062"/>
      <c r="U782" s="2062"/>
      <c r="V782" s="2062"/>
      <c r="W782" s="2062"/>
      <c r="X782" s="2062"/>
      <c r="Y782" s="2062"/>
      <c r="Z782" s="2062"/>
      <c r="AA782" s="2062"/>
      <c r="AB782" s="2062"/>
      <c r="AC782" s="2062"/>
      <c r="AD782" s="2062"/>
      <c r="AE782" s="2062"/>
      <c r="AF782" s="2062"/>
      <c r="AG782" s="2062"/>
      <c r="AH782" s="2062"/>
      <c r="AI782" s="2062"/>
      <c r="AJ782" s="2062"/>
      <c r="AK782" s="2062"/>
      <c r="AL782" s="2062"/>
      <c r="AM782" s="2062"/>
    </row>
    <row r="783" spans="1:81">
      <c r="A783" s="2063"/>
      <c r="B783" s="2063"/>
      <c r="C783" s="2063"/>
      <c r="D783" s="2063"/>
      <c r="E783" s="2063"/>
      <c r="F783" s="2063"/>
      <c r="G783" s="2063"/>
      <c r="H783" s="2063"/>
      <c r="I783" s="2063"/>
      <c r="J783" s="2063"/>
      <c r="K783" s="2063"/>
      <c r="L783" s="2063"/>
      <c r="M783" s="2063"/>
      <c r="N783" s="2063"/>
      <c r="O783" s="2063"/>
      <c r="P783" s="2063"/>
      <c r="Q783" s="2063"/>
      <c r="R783" s="2063"/>
      <c r="S783" s="2063"/>
      <c r="T783" s="2063"/>
      <c r="U783" s="2063"/>
      <c r="V783" s="2063"/>
      <c r="W783" s="2063"/>
      <c r="X783" s="2063"/>
      <c r="Y783" s="2063"/>
      <c r="Z783" s="2063"/>
      <c r="AA783" s="2063"/>
      <c r="AB783" s="2063"/>
      <c r="AC783" s="2063"/>
      <c r="AD783" s="2063"/>
      <c r="AE783" s="2063"/>
      <c r="AF783" s="2063"/>
      <c r="AG783" s="2063"/>
      <c r="AH783" s="2063"/>
      <c r="AI783" s="2063"/>
      <c r="AJ783" s="2063"/>
      <c r="AK783" s="2063"/>
      <c r="AL783" s="2063"/>
      <c r="AM783" s="2063"/>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6"/>
      <c r="B785" s="1996"/>
      <c r="C785" s="1996"/>
      <c r="D785" s="1996"/>
      <c r="E785" s="1996"/>
      <c r="F785" s="1996"/>
      <c r="G785" s="1996"/>
      <c r="H785" s="1996"/>
      <c r="I785" s="1996"/>
      <c r="J785" s="1996"/>
      <c r="K785" s="1996"/>
      <c r="L785" s="1996"/>
      <c r="M785" s="1996"/>
      <c r="N785" s="1996"/>
      <c r="O785" s="1996"/>
      <c r="P785" s="1996"/>
      <c r="Q785" s="1996"/>
      <c r="R785" s="1996"/>
      <c r="S785" s="1996"/>
      <c r="T785" s="1996"/>
      <c r="U785" s="1996"/>
      <c r="V785" s="1996"/>
      <c r="W785" s="1996"/>
      <c r="X785" s="1996"/>
      <c r="Y785" s="1996"/>
      <c r="Z785" s="1996"/>
      <c r="AA785" s="1996"/>
      <c r="AB785" s="1996"/>
      <c r="AC785" s="1996"/>
      <c r="AD785" s="1996"/>
      <c r="AE785" s="1996"/>
      <c r="AF785" s="1996"/>
      <c r="AG785" s="1996"/>
      <c r="AH785" s="1996"/>
      <c r="AI785" s="1996"/>
      <c r="AJ785" s="1996"/>
      <c r="AK785" s="1996"/>
      <c r="AL785" s="1996"/>
      <c r="AM785" s="1996"/>
      <c r="AP785" s="852"/>
      <c r="AQ785" s="852"/>
    </row>
    <row r="786" spans="1:81">
      <c r="A786" s="1996"/>
      <c r="B786" s="1996"/>
      <c r="C786" s="1996"/>
      <c r="D786" s="1996"/>
      <c r="E786" s="1996"/>
      <c r="F786" s="1996"/>
      <c r="G786" s="1996"/>
      <c r="H786" s="1996"/>
      <c r="I786" s="1996"/>
      <c r="J786" s="1996"/>
      <c r="K786" s="1996"/>
      <c r="L786" s="1996"/>
      <c r="M786" s="1996"/>
      <c r="N786" s="1996"/>
      <c r="O786" s="1996"/>
      <c r="P786" s="1996"/>
      <c r="Q786" s="1996"/>
      <c r="R786" s="1996"/>
      <c r="S786" s="1996"/>
      <c r="T786" s="1996"/>
      <c r="U786" s="1996"/>
      <c r="V786" s="1996"/>
      <c r="W786" s="1996"/>
      <c r="X786" s="1996"/>
      <c r="Y786" s="1996"/>
      <c r="Z786" s="1996"/>
      <c r="AA786" s="1996"/>
      <c r="AB786" s="1996"/>
      <c r="AC786" s="1996"/>
      <c r="AD786" s="1996"/>
      <c r="AE786" s="1996"/>
      <c r="AF786" s="1996"/>
      <c r="AG786" s="1996"/>
      <c r="AH786" s="1996"/>
      <c r="AI786" s="1996"/>
      <c r="AJ786" s="1996"/>
      <c r="AK786" s="1996"/>
      <c r="AL786" s="1996"/>
      <c r="AM786" s="199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64" t="s">
        <v>1746</v>
      </c>
      <c r="U787" s="2065"/>
      <c r="V787" s="2065"/>
      <c r="W787" s="2065"/>
      <c r="X787" s="2065"/>
      <c r="Y787" s="2066"/>
      <c r="Z787" s="2064" t="s">
        <v>1747</v>
      </c>
      <c r="AA787" s="2065"/>
      <c r="AB787" s="2065"/>
      <c r="AC787" s="2065"/>
      <c r="AD787" s="2065"/>
      <c r="AE787" s="2066"/>
      <c r="AF787" s="2064" t="s">
        <v>1748</v>
      </c>
      <c r="AG787" s="2065"/>
      <c r="AH787" s="2065"/>
      <c r="AI787" s="2065"/>
      <c r="AJ787" s="2065"/>
      <c r="AK787" s="2066"/>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7"/>
      <c r="U788" s="2068"/>
      <c r="V788" s="2068"/>
      <c r="W788" s="2068"/>
      <c r="X788" s="2068"/>
      <c r="Y788" s="2069"/>
      <c r="Z788" s="2067"/>
      <c r="AA788" s="2068"/>
      <c r="AB788" s="2068"/>
      <c r="AC788" s="2068"/>
      <c r="AD788" s="2068"/>
      <c r="AE788" s="2069"/>
      <c r="AF788" s="2067"/>
      <c r="AG788" s="2068"/>
      <c r="AH788" s="2068"/>
      <c r="AI788" s="2068"/>
      <c r="AJ788" s="2068"/>
      <c r="AK788" s="2069"/>
      <c r="AL788" s="854"/>
      <c r="AM788" s="631"/>
      <c r="AO788" s="852"/>
      <c r="AP788" s="852"/>
      <c r="AQ788" s="852"/>
    </row>
    <row r="789" spans="1:81">
      <c r="A789" s="855" t="s">
        <v>769</v>
      </c>
      <c r="B789" s="2044" t="s">
        <v>1476</v>
      </c>
      <c r="C789" s="2044"/>
      <c r="D789" s="2044"/>
      <c r="E789" s="2044"/>
      <c r="F789" s="2044"/>
      <c r="G789" s="2044"/>
      <c r="H789" s="2044"/>
      <c r="I789" s="2044"/>
      <c r="J789" s="2044"/>
      <c r="K789" s="2044"/>
      <c r="L789" s="2044"/>
      <c r="M789" s="2044"/>
      <c r="N789" s="2044"/>
      <c r="O789" s="2044"/>
      <c r="P789" s="2044"/>
      <c r="Q789" s="2044"/>
      <c r="R789" s="2044"/>
      <c r="S789" s="2045"/>
      <c r="T789" s="2046">
        <f>AK56</f>
        <v>20</v>
      </c>
      <c r="U789" s="2047"/>
      <c r="V789" s="2047"/>
      <c r="W789" s="2047"/>
      <c r="X789" s="2047"/>
      <c r="Y789" s="2048"/>
      <c r="Z789" s="2049">
        <v>20</v>
      </c>
      <c r="AA789" s="2047"/>
      <c r="AB789" s="2047"/>
      <c r="AC789" s="2047"/>
      <c r="AD789" s="2047"/>
      <c r="AE789" s="2048"/>
      <c r="AF789" s="2013">
        <f>IF(T789&gt;Z789,Z789,T789)</f>
        <v>20</v>
      </c>
      <c r="AG789" s="2013"/>
      <c r="AH789" s="2013"/>
      <c r="AI789" s="2013"/>
      <c r="AJ789" s="2013"/>
      <c r="AK789" s="2013"/>
      <c r="AL789" s="854"/>
      <c r="AM789" s="631"/>
      <c r="AO789" s="852"/>
      <c r="AP789" s="852"/>
      <c r="AQ789" s="852"/>
    </row>
    <row r="790" spans="1:81">
      <c r="A790" s="855" t="s">
        <v>1718</v>
      </c>
      <c r="B790" s="2044" t="s">
        <v>1485</v>
      </c>
      <c r="C790" s="2044"/>
      <c r="D790" s="2044"/>
      <c r="E790" s="2044"/>
      <c r="F790" s="2044"/>
      <c r="G790" s="2044"/>
      <c r="H790" s="2044"/>
      <c r="I790" s="2044"/>
      <c r="J790" s="2044"/>
      <c r="K790" s="2044"/>
      <c r="L790" s="2044"/>
      <c r="M790" s="2044"/>
      <c r="N790" s="2044"/>
      <c r="O790" s="2044"/>
      <c r="P790" s="2044"/>
      <c r="Q790" s="2044"/>
      <c r="R790" s="2044"/>
      <c r="S790" s="2045"/>
      <c r="T790" s="2046">
        <f>AK78</f>
        <v>0</v>
      </c>
      <c r="U790" s="2047"/>
      <c r="V790" s="2047"/>
      <c r="W790" s="2047"/>
      <c r="X790" s="2047"/>
      <c r="Y790" s="2048"/>
      <c r="Z790" s="2049">
        <v>10</v>
      </c>
      <c r="AA790" s="2047"/>
      <c r="AB790" s="2047"/>
      <c r="AC790" s="2047"/>
      <c r="AD790" s="2047"/>
      <c r="AE790" s="2048"/>
      <c r="AF790" s="2013">
        <f>IF(T790&gt;Z790,Z790,T790)</f>
        <v>0</v>
      </c>
      <c r="AG790" s="2013"/>
      <c r="AH790" s="2013"/>
      <c r="AI790" s="2013"/>
      <c r="AJ790" s="2013"/>
      <c r="AK790" s="2013"/>
      <c r="AL790" s="854"/>
      <c r="AM790" s="631"/>
      <c r="AO790" s="852"/>
      <c r="AP790" s="852"/>
      <c r="AQ790" s="852"/>
    </row>
    <row r="791" spans="1:81">
      <c r="A791" s="855" t="s">
        <v>1727</v>
      </c>
      <c r="B791" s="2044" t="s">
        <v>1495</v>
      </c>
      <c r="C791" s="2044"/>
      <c r="D791" s="2044"/>
      <c r="E791" s="2044"/>
      <c r="F791" s="2044"/>
      <c r="G791" s="2044"/>
      <c r="H791" s="2044"/>
      <c r="I791" s="2044"/>
      <c r="J791" s="2044"/>
      <c r="K791" s="2044"/>
      <c r="L791" s="2044"/>
      <c r="M791" s="2044"/>
      <c r="N791" s="2044"/>
      <c r="O791" s="2044"/>
      <c r="P791" s="2044"/>
      <c r="Q791" s="2044"/>
      <c r="R791" s="2044"/>
      <c r="S791" s="2045"/>
      <c r="T791" s="2046">
        <f ca="1">AK103</f>
        <v>20</v>
      </c>
      <c r="U791" s="2047"/>
      <c r="V791" s="2047"/>
      <c r="W791" s="2047"/>
      <c r="X791" s="2047"/>
      <c r="Y791" s="2048"/>
      <c r="Z791" s="2049">
        <v>20</v>
      </c>
      <c r="AA791" s="2047"/>
      <c r="AB791" s="2047"/>
      <c r="AC791" s="2047"/>
      <c r="AD791" s="2047"/>
      <c r="AE791" s="2048"/>
      <c r="AF791" s="2013">
        <f ca="1">IF(T791&gt;Z791,Z791,T791)</f>
        <v>20</v>
      </c>
      <c r="AG791" s="2013"/>
      <c r="AH791" s="2013"/>
      <c r="AI791" s="2013"/>
      <c r="AJ791" s="2013"/>
      <c r="AK791" s="2013"/>
      <c r="AL791" s="854"/>
      <c r="AM791" s="631"/>
      <c r="AO791" s="852"/>
      <c r="AP791" s="852"/>
      <c r="AQ791" s="852"/>
    </row>
    <row r="792" spans="1:81">
      <c r="A792" s="855" t="s">
        <v>1749</v>
      </c>
      <c r="B792" s="2044" t="s">
        <v>1505</v>
      </c>
      <c r="C792" s="2044"/>
      <c r="D792" s="2044"/>
      <c r="E792" s="2044"/>
      <c r="F792" s="2044"/>
      <c r="G792" s="2044"/>
      <c r="H792" s="2044"/>
      <c r="I792" s="2044"/>
      <c r="J792" s="2044"/>
      <c r="K792" s="2044"/>
      <c r="L792" s="2044"/>
      <c r="M792" s="2044"/>
      <c r="N792" s="2044"/>
      <c r="O792" s="2044"/>
      <c r="P792" s="2044"/>
      <c r="Q792" s="2044"/>
      <c r="R792" s="2044"/>
      <c r="S792" s="2045"/>
      <c r="T792" s="2046">
        <f>AK137</f>
        <v>10</v>
      </c>
      <c r="U792" s="2047"/>
      <c r="V792" s="2047"/>
      <c r="W792" s="2047"/>
      <c r="X792" s="2047"/>
      <c r="Y792" s="2048"/>
      <c r="Z792" s="2049">
        <v>10</v>
      </c>
      <c r="AA792" s="2047"/>
      <c r="AB792" s="2047"/>
      <c r="AC792" s="2047"/>
      <c r="AD792" s="2047"/>
      <c r="AE792" s="2048"/>
      <c r="AF792" s="2013">
        <f>IF(T792&gt;Z792,Z792,T792)</f>
        <v>10</v>
      </c>
      <c r="AG792" s="2013"/>
      <c r="AH792" s="2013"/>
      <c r="AI792" s="2013"/>
      <c r="AJ792" s="2013"/>
      <c r="AK792" s="2013"/>
      <c r="AL792" s="854"/>
      <c r="AM792" s="631"/>
      <c r="AO792" s="852"/>
      <c r="AP792" s="852"/>
      <c r="AQ792" s="852"/>
    </row>
    <row r="793" spans="1:81">
      <c r="A793" s="856" t="s">
        <v>1750</v>
      </c>
      <c r="B793" s="2044" t="s">
        <v>1751</v>
      </c>
      <c r="C793" s="2044"/>
      <c r="D793" s="2044"/>
      <c r="E793" s="2044"/>
      <c r="F793" s="2044"/>
      <c r="G793" s="2044"/>
      <c r="H793" s="2044"/>
      <c r="I793" s="2044"/>
      <c r="J793" s="2044"/>
      <c r="K793" s="2044"/>
      <c r="L793" s="2044"/>
      <c r="M793" s="2044"/>
      <c r="N793" s="2044"/>
      <c r="O793" s="2044"/>
      <c r="P793" s="2044"/>
      <c r="Q793" s="2044"/>
      <c r="R793" s="2044"/>
      <c r="S793" s="2045"/>
      <c r="T793" s="2070">
        <f>SUM(T794:Y795)</f>
        <v>10</v>
      </c>
      <c r="U793" s="2070"/>
      <c r="V793" s="2070"/>
      <c r="W793" s="2070"/>
      <c r="X793" s="2070"/>
      <c r="Y793" s="2070"/>
      <c r="Z793" s="2013">
        <v>10</v>
      </c>
      <c r="AA793" s="2013"/>
      <c r="AB793" s="2013"/>
      <c r="AC793" s="2013"/>
      <c r="AD793" s="2013"/>
      <c r="AE793" s="2013"/>
      <c r="AF793" s="2013">
        <f>IF(T793&gt;Z793,Z793,T793)</f>
        <v>10</v>
      </c>
      <c r="AG793" s="2013"/>
      <c r="AH793" s="2013"/>
      <c r="AI793" s="2013"/>
      <c r="AJ793" s="2013"/>
      <c r="AK793" s="2013"/>
      <c r="AL793" s="854"/>
      <c r="AM793" s="631"/>
    </row>
    <row r="794" spans="1:81">
      <c r="A794" s="570"/>
      <c r="B794" s="636"/>
      <c r="C794" s="2071" t="s">
        <v>1752</v>
      </c>
      <c r="D794" s="2071"/>
      <c r="E794" s="2071"/>
      <c r="F794" s="2071"/>
      <c r="G794" s="2071"/>
      <c r="H794" s="2071"/>
      <c r="I794" s="2071"/>
      <c r="J794" s="2071"/>
      <c r="K794" s="2071"/>
      <c r="L794" s="2071"/>
      <c r="M794" s="2071"/>
      <c r="N794" s="2071"/>
      <c r="O794" s="2071"/>
      <c r="P794" s="2071"/>
      <c r="Q794" s="2071"/>
      <c r="R794" s="2071"/>
      <c r="S794" s="2072"/>
      <c r="T794" s="1950">
        <f>AJ155</f>
        <v>7</v>
      </c>
      <c r="U794" s="1950"/>
      <c r="V794" s="1950"/>
      <c r="W794" s="1950"/>
      <c r="X794" s="1950"/>
      <c r="Y794" s="1950"/>
      <c r="Z794" s="1951">
        <v>7</v>
      </c>
      <c r="AA794" s="1951"/>
      <c r="AB794" s="1951"/>
      <c r="AC794" s="1951"/>
      <c r="AD794" s="1951"/>
      <c r="AE794" s="1951"/>
      <c r="AF794" s="2073"/>
      <c r="AG794" s="2073"/>
      <c r="AH794" s="2073"/>
      <c r="AI794" s="2073"/>
      <c r="AJ794" s="2073"/>
      <c r="AK794" s="2073"/>
      <c r="AL794" s="854"/>
      <c r="AM794" s="631"/>
    </row>
    <row r="795" spans="1:81">
      <c r="A795" s="635"/>
      <c r="B795" s="636"/>
      <c r="C795" s="2071" t="s">
        <v>1753</v>
      </c>
      <c r="D795" s="2071"/>
      <c r="E795" s="2071"/>
      <c r="F795" s="2071"/>
      <c r="G795" s="2071"/>
      <c r="H795" s="2071"/>
      <c r="I795" s="2071"/>
      <c r="J795" s="2071"/>
      <c r="K795" s="2071"/>
      <c r="L795" s="2071"/>
      <c r="M795" s="2071"/>
      <c r="N795" s="2071"/>
      <c r="O795" s="2071"/>
      <c r="P795" s="2071"/>
      <c r="Q795" s="2071"/>
      <c r="R795" s="2071"/>
      <c r="S795" s="2072"/>
      <c r="T795" s="1950">
        <f>AJ169</f>
        <v>3</v>
      </c>
      <c r="U795" s="1950"/>
      <c r="V795" s="1950"/>
      <c r="W795" s="1950"/>
      <c r="X795" s="1950"/>
      <c r="Y795" s="1950"/>
      <c r="Z795" s="1951">
        <v>3</v>
      </c>
      <c r="AA795" s="1951"/>
      <c r="AB795" s="1951"/>
      <c r="AC795" s="1951"/>
      <c r="AD795" s="1951"/>
      <c r="AE795" s="1951"/>
      <c r="AF795" s="2073"/>
      <c r="AG795" s="2073"/>
      <c r="AH795" s="2073"/>
      <c r="AI795" s="2073"/>
      <c r="AJ795" s="2073"/>
      <c r="AK795" s="2073"/>
      <c r="AL795" s="854"/>
      <c r="AM795" s="631"/>
      <c r="AO795" s="585"/>
    </row>
    <row r="796" spans="1:81">
      <c r="A796" s="856" t="s">
        <v>1533</v>
      </c>
      <c r="B796" s="2044" t="s">
        <v>1754</v>
      </c>
      <c r="C796" s="2044"/>
      <c r="D796" s="2044"/>
      <c r="E796" s="2044"/>
      <c r="F796" s="2044"/>
      <c r="G796" s="2044"/>
      <c r="H796" s="2044"/>
      <c r="I796" s="2044"/>
      <c r="J796" s="2044"/>
      <c r="K796" s="2044"/>
      <c r="L796" s="2044"/>
      <c r="M796" s="2044"/>
      <c r="N796" s="2044"/>
      <c r="O796" s="2044"/>
      <c r="P796" s="2044"/>
      <c r="Q796" s="2044"/>
      <c r="R796" s="2044"/>
      <c r="S796" s="2045"/>
      <c r="T796" s="2070">
        <f>AK180</f>
        <v>0</v>
      </c>
      <c r="U796" s="2070"/>
      <c r="V796" s="2070"/>
      <c r="W796" s="2070"/>
      <c r="X796" s="2070"/>
      <c r="Y796" s="2070"/>
      <c r="Z796" s="2013">
        <v>10</v>
      </c>
      <c r="AA796" s="2013"/>
      <c r="AB796" s="2013"/>
      <c r="AC796" s="2013"/>
      <c r="AD796" s="2013"/>
      <c r="AE796" s="2013"/>
      <c r="AF796" s="2013">
        <f>IF(T796&gt;Z796,Z796,T796)</f>
        <v>0</v>
      </c>
      <c r="AG796" s="2013"/>
      <c r="AH796" s="2013"/>
      <c r="AI796" s="2013"/>
      <c r="AJ796" s="2013"/>
      <c r="AK796" s="2013"/>
      <c r="AL796" s="854"/>
      <c r="AM796" s="631"/>
    </row>
    <row r="797" spans="1:81">
      <c r="A797" s="855" t="s">
        <v>1542</v>
      </c>
      <c r="B797" s="2044" t="s">
        <v>1543</v>
      </c>
      <c r="C797" s="2044"/>
      <c r="D797" s="2044"/>
      <c r="E797" s="2044"/>
      <c r="F797" s="2044"/>
      <c r="G797" s="2044"/>
      <c r="H797" s="2044"/>
      <c r="I797" s="2044"/>
      <c r="J797" s="2044"/>
      <c r="K797" s="2044"/>
      <c r="L797" s="2044"/>
      <c r="M797" s="2044"/>
      <c r="N797" s="2044"/>
      <c r="O797" s="2044"/>
      <c r="P797" s="2044"/>
      <c r="Q797" s="2044"/>
      <c r="R797" s="2044"/>
      <c r="S797" s="2045"/>
      <c r="T797" s="2070">
        <f>AK262</f>
        <v>8</v>
      </c>
      <c r="U797" s="2070"/>
      <c r="V797" s="2070"/>
      <c r="W797" s="2070"/>
      <c r="X797" s="2070"/>
      <c r="Y797" s="2070"/>
      <c r="Z797" s="2049">
        <v>8</v>
      </c>
      <c r="AA797" s="2047"/>
      <c r="AB797" s="2047"/>
      <c r="AC797" s="2047"/>
      <c r="AD797" s="2047"/>
      <c r="AE797" s="2048"/>
      <c r="AF797" s="2013">
        <f>IF(T797&gt;Z797,Z797,T797)</f>
        <v>8</v>
      </c>
      <c r="AG797" s="2013"/>
      <c r="AH797" s="2013"/>
      <c r="AI797" s="2013"/>
      <c r="AJ797" s="2013"/>
      <c r="AK797" s="2013"/>
      <c r="AL797" s="854"/>
      <c r="AM797" s="631"/>
    </row>
    <row r="798" spans="1:81" s="569" customFormat="1" hidden="1">
      <c r="A798" s="856" t="s">
        <v>599</v>
      </c>
      <c r="B798" s="2044" t="s">
        <v>1755</v>
      </c>
      <c r="C798" s="2044"/>
      <c r="D798" s="2044"/>
      <c r="E798" s="2044"/>
      <c r="F798" s="2044"/>
      <c r="G798" s="2044"/>
      <c r="H798" s="2044"/>
      <c r="I798" s="2044"/>
      <c r="J798" s="2044"/>
      <c r="K798" s="2044"/>
      <c r="L798" s="2044"/>
      <c r="M798" s="2044"/>
      <c r="N798" s="2044"/>
      <c r="O798" s="2044"/>
      <c r="P798" s="2044"/>
      <c r="Q798" s="2044"/>
      <c r="R798" s="2044"/>
      <c r="S798" s="2045"/>
      <c r="T798" s="2070">
        <f>IF(AK524&gt;5,5,AK524)</f>
        <v>0</v>
      </c>
      <c r="U798" s="2070"/>
      <c r="V798" s="2070"/>
      <c r="W798" s="2070"/>
      <c r="X798" s="2070"/>
      <c r="Y798" s="2070"/>
      <c r="Z798" s="2013">
        <v>5</v>
      </c>
      <c r="AA798" s="2013"/>
      <c r="AB798" s="2013"/>
      <c r="AC798" s="2013"/>
      <c r="AD798" s="2013"/>
      <c r="AE798" s="2013"/>
      <c r="AF798" s="2013">
        <f>IF(T798&gt;Z798,5,T798)</f>
        <v>0</v>
      </c>
      <c r="AG798" s="2013"/>
      <c r="AH798" s="2013"/>
      <c r="AI798" s="2013"/>
      <c r="AJ798" s="2013"/>
      <c r="AK798" s="201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44" t="s">
        <v>1756</v>
      </c>
      <c r="C799" s="2044"/>
      <c r="D799" s="2044"/>
      <c r="E799" s="2044"/>
      <c r="F799" s="2044"/>
      <c r="G799" s="2044"/>
      <c r="H799" s="2044"/>
      <c r="I799" s="2044"/>
      <c r="J799" s="2044"/>
      <c r="K799" s="2044"/>
      <c r="L799" s="2044"/>
      <c r="M799" s="2044"/>
      <c r="N799" s="2044"/>
      <c r="O799" s="2044"/>
      <c r="P799" s="2044"/>
      <c r="Q799" s="2044"/>
      <c r="R799" s="2044"/>
      <c r="S799" s="2045"/>
      <c r="T799" s="2070">
        <f>AK274</f>
        <v>10</v>
      </c>
      <c r="U799" s="2070"/>
      <c r="V799" s="2070"/>
      <c r="W799" s="2070"/>
      <c r="X799" s="2070"/>
      <c r="Y799" s="2070"/>
      <c r="Z799" s="2013">
        <v>10</v>
      </c>
      <c r="AA799" s="2013"/>
      <c r="AB799" s="2013"/>
      <c r="AC799" s="2013"/>
      <c r="AD799" s="2013"/>
      <c r="AE799" s="2013"/>
      <c r="AF799" s="2076">
        <f>IF(T799&gt;Z799,Z799,T799)</f>
        <v>10</v>
      </c>
      <c r="AG799" s="2077"/>
      <c r="AH799" s="2077"/>
      <c r="AI799" s="2077"/>
      <c r="AJ799" s="2077"/>
      <c r="AK799" s="207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44" t="s">
        <v>1553</v>
      </c>
      <c r="C800" s="2044"/>
      <c r="D800" s="2044"/>
      <c r="E800" s="2044"/>
      <c r="F800" s="2044"/>
      <c r="G800" s="2044"/>
      <c r="H800" s="2044"/>
      <c r="I800" s="2044"/>
      <c r="J800" s="2044"/>
      <c r="K800" s="2044"/>
      <c r="L800" s="2044"/>
      <c r="M800" s="2044"/>
      <c r="N800" s="2044"/>
      <c r="O800" s="2044"/>
      <c r="P800" s="2044"/>
      <c r="Q800" s="2044"/>
      <c r="R800" s="2044"/>
      <c r="S800" s="2045"/>
      <c r="T800" s="2070">
        <f>AK327</f>
        <v>0</v>
      </c>
      <c r="U800" s="2070"/>
      <c r="V800" s="2070"/>
      <c r="W800" s="2070"/>
      <c r="X800" s="2070"/>
      <c r="Y800" s="2070"/>
      <c r="Z800" s="2076">
        <v>10</v>
      </c>
      <c r="AA800" s="2077"/>
      <c r="AB800" s="2077"/>
      <c r="AC800" s="2077"/>
      <c r="AD800" s="2077"/>
      <c r="AE800" s="2078"/>
      <c r="AF800" s="2076">
        <f>IF(T800&gt;Z800,Z800,T800)</f>
        <v>0</v>
      </c>
      <c r="AG800" s="2077"/>
      <c r="AH800" s="2077"/>
      <c r="AI800" s="2077"/>
      <c r="AJ800" s="2077"/>
      <c r="AK800" s="207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50">
        <f>AK327</f>
        <v>0</v>
      </c>
      <c r="U801" s="1950"/>
      <c r="V801" s="1950"/>
      <c r="W801" s="1950"/>
      <c r="X801" s="1950"/>
      <c r="Y801" s="1950"/>
      <c r="Z801" s="1955">
        <v>20</v>
      </c>
      <c r="AA801" s="1956"/>
      <c r="AB801" s="1956"/>
      <c r="AC801" s="1956"/>
      <c r="AD801" s="1956"/>
      <c r="AE801" s="1957"/>
      <c r="AF801" s="2073"/>
      <c r="AG801" s="2073"/>
      <c r="AH801" s="2073"/>
      <c r="AI801" s="2073"/>
      <c r="AJ801" s="2073"/>
      <c r="AK801" s="207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44" t="s">
        <v>873</v>
      </c>
      <c r="C802" s="2044"/>
      <c r="D802" s="2044"/>
      <c r="E802" s="2044"/>
      <c r="F802" s="2044"/>
      <c r="G802" s="2044"/>
      <c r="H802" s="2044"/>
      <c r="I802" s="2044"/>
      <c r="J802" s="2044"/>
      <c r="K802" s="2044"/>
      <c r="L802" s="2044"/>
      <c r="M802" s="2044"/>
      <c r="N802" s="2044"/>
      <c r="O802" s="2044"/>
      <c r="P802" s="2044"/>
      <c r="Q802" s="2044"/>
      <c r="R802" s="2044"/>
      <c r="S802" s="2045"/>
      <c r="T802" s="2070">
        <f>AK458</f>
        <v>10</v>
      </c>
      <c r="U802" s="2070"/>
      <c r="V802" s="2070"/>
      <c r="W802" s="2070"/>
      <c r="X802" s="2070"/>
      <c r="Y802" s="2070"/>
      <c r="Z802" s="2076">
        <v>10</v>
      </c>
      <c r="AA802" s="2077"/>
      <c r="AB802" s="2077"/>
      <c r="AC802" s="2077"/>
      <c r="AD802" s="2077"/>
      <c r="AE802" s="2078"/>
      <c r="AF802" s="2013">
        <f>IF(T802&gt;Z802,Z802,T802)</f>
        <v>10</v>
      </c>
      <c r="AG802" s="2013"/>
      <c r="AH802" s="2013"/>
      <c r="AI802" s="2013"/>
      <c r="AJ802" s="2013"/>
      <c r="AK802" s="201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44" t="s">
        <v>1736</v>
      </c>
      <c r="C803" s="2044"/>
      <c r="D803" s="2044"/>
      <c r="E803" s="2044"/>
      <c r="F803" s="2044"/>
      <c r="G803" s="2044"/>
      <c r="H803" s="2044"/>
      <c r="I803" s="2044"/>
      <c r="J803" s="2044"/>
      <c r="K803" s="2044"/>
      <c r="L803" s="2044"/>
      <c r="M803" s="2044"/>
      <c r="N803" s="2044"/>
      <c r="O803" s="2044"/>
      <c r="P803" s="2044"/>
      <c r="Q803" s="2044"/>
      <c r="R803" s="2044"/>
      <c r="S803" s="2045"/>
      <c r="T803" s="2070">
        <f>AK548</f>
        <v>12</v>
      </c>
      <c r="U803" s="2070"/>
      <c r="V803" s="2070"/>
      <c r="W803" s="2070"/>
      <c r="X803" s="2070"/>
      <c r="Y803" s="2070"/>
      <c r="Z803" s="2076">
        <v>12</v>
      </c>
      <c r="AA803" s="2077"/>
      <c r="AB803" s="2077"/>
      <c r="AC803" s="2077"/>
      <c r="AD803" s="2077"/>
      <c r="AE803" s="2078"/>
      <c r="AF803" s="2013">
        <f>IF(T803&gt;Z803,Z803,T803)</f>
        <v>12</v>
      </c>
      <c r="AG803" s="2013"/>
      <c r="AH803" s="2013"/>
      <c r="AI803" s="2013"/>
      <c r="AJ803" s="2013"/>
      <c r="AK803" s="201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44" t="s">
        <v>1758</v>
      </c>
      <c r="C804" s="2044"/>
      <c r="D804" s="2044"/>
      <c r="E804" s="2044"/>
      <c r="F804" s="2044"/>
      <c r="G804" s="2044"/>
      <c r="H804" s="2044"/>
      <c r="I804" s="2044"/>
      <c r="J804" s="2044"/>
      <c r="K804" s="2044"/>
      <c r="L804" s="2044"/>
      <c r="M804" s="2044"/>
      <c r="N804" s="2044"/>
      <c r="O804" s="2044"/>
      <c r="P804" s="2044"/>
      <c r="Q804" s="2044"/>
      <c r="R804" s="2044"/>
      <c r="S804" s="2045"/>
      <c r="T804" s="2070">
        <f>AK779</f>
        <v>10</v>
      </c>
      <c r="U804" s="2070"/>
      <c r="V804" s="2070"/>
      <c r="W804" s="2070"/>
      <c r="X804" s="2070"/>
      <c r="Y804" s="2070"/>
      <c r="Z804" s="2076">
        <v>10</v>
      </c>
      <c r="AA804" s="2077"/>
      <c r="AB804" s="2077"/>
      <c r="AC804" s="2077"/>
      <c r="AD804" s="2077"/>
      <c r="AE804" s="2078"/>
      <c r="AF804" s="2013">
        <f>IF(T804&gt;Z804,Z804,T804)</f>
        <v>10</v>
      </c>
      <c r="AG804" s="2013"/>
      <c r="AH804" s="2013"/>
      <c r="AI804" s="2013"/>
      <c r="AJ804" s="2013"/>
      <c r="AK804" s="201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74" t="s">
        <v>1759</v>
      </c>
      <c r="B805" s="2044"/>
      <c r="C805" s="2044"/>
      <c r="D805" s="2044"/>
      <c r="E805" s="2044"/>
      <c r="F805" s="2044"/>
      <c r="G805" s="2044"/>
      <c r="H805" s="2044"/>
      <c r="I805" s="2044"/>
      <c r="J805" s="2044"/>
      <c r="K805" s="2044"/>
      <c r="L805" s="2044"/>
      <c r="M805" s="2044"/>
      <c r="N805" s="2044"/>
      <c r="O805" s="2044"/>
      <c r="P805" s="2044"/>
      <c r="Q805" s="2044"/>
      <c r="R805" s="2044"/>
      <c r="S805" s="2045"/>
      <c r="T805" s="2075"/>
      <c r="U805" s="2075"/>
      <c r="V805" s="2075"/>
      <c r="W805" s="2075"/>
      <c r="X805" s="2075"/>
      <c r="Y805" s="2075"/>
      <c r="Z805" s="1951" t="s">
        <v>1760</v>
      </c>
      <c r="AA805" s="1951"/>
      <c r="AB805" s="1951"/>
      <c r="AC805" s="1951"/>
      <c r="AD805" s="1951"/>
      <c r="AE805" s="1951"/>
      <c r="AF805" s="2076">
        <f>IF(T805&gt;0,T805,0)</f>
        <v>0</v>
      </c>
      <c r="AG805" s="2077"/>
      <c r="AH805" s="2077"/>
      <c r="AI805" s="2077"/>
      <c r="AJ805" s="2077"/>
      <c r="AK805" s="207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9" t="s">
        <v>1761</v>
      </c>
      <c r="B806" s="2080"/>
      <c r="C806" s="2080"/>
      <c r="D806" s="2080"/>
      <c r="E806" s="2080"/>
      <c r="F806" s="2080"/>
      <c r="G806" s="2080"/>
      <c r="H806" s="2080"/>
      <c r="I806" s="2080"/>
      <c r="J806" s="2080"/>
      <c r="K806" s="2080"/>
      <c r="L806" s="2080"/>
      <c r="M806" s="2080"/>
      <c r="N806" s="2080"/>
      <c r="O806" s="2080"/>
      <c r="P806" s="2080"/>
      <c r="Q806" s="2080"/>
      <c r="R806" s="2080"/>
      <c r="S806" s="2080"/>
      <c r="T806" s="2080"/>
      <c r="U806" s="2080"/>
      <c r="V806" s="2080"/>
      <c r="W806" s="2080"/>
      <c r="X806" s="2080"/>
      <c r="Y806" s="2080"/>
      <c r="Z806" s="2080"/>
      <c r="AA806" s="2080"/>
      <c r="AB806" s="2080"/>
      <c r="AC806" s="2080"/>
      <c r="AD806" s="2080"/>
      <c r="AE806" s="2081"/>
      <c r="AF806" s="2085">
        <f ca="1">SUM(AF789:AK804)-AF805</f>
        <v>110</v>
      </c>
      <c r="AG806" s="2086"/>
      <c r="AH806" s="2086"/>
      <c r="AI806" s="2086"/>
      <c r="AJ806" s="2086"/>
      <c r="AK806" s="208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82"/>
      <c r="B807" s="2083"/>
      <c r="C807" s="2083"/>
      <c r="D807" s="2083"/>
      <c r="E807" s="2083"/>
      <c r="F807" s="2083"/>
      <c r="G807" s="2083"/>
      <c r="H807" s="2083"/>
      <c r="I807" s="2083"/>
      <c r="J807" s="2083"/>
      <c r="K807" s="2083"/>
      <c r="L807" s="2083"/>
      <c r="M807" s="2083"/>
      <c r="N807" s="2083"/>
      <c r="O807" s="2083"/>
      <c r="P807" s="2083"/>
      <c r="Q807" s="2083"/>
      <c r="R807" s="2083"/>
      <c r="S807" s="2083"/>
      <c r="T807" s="2083"/>
      <c r="U807" s="2083"/>
      <c r="V807" s="2083"/>
      <c r="W807" s="2083"/>
      <c r="X807" s="2083"/>
      <c r="Y807" s="2083"/>
      <c r="Z807" s="2083"/>
      <c r="AA807" s="2083"/>
      <c r="AB807" s="2083"/>
      <c r="AC807" s="2083"/>
      <c r="AD807" s="2083"/>
      <c r="AE807" s="2084"/>
      <c r="AF807" s="2088"/>
      <c r="AG807" s="2089"/>
      <c r="AH807" s="2089"/>
      <c r="AI807" s="2089"/>
      <c r="AJ807" s="2089"/>
      <c r="AK807" s="209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24" sqref="H24"/>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5" t="s">
        <v>1762</v>
      </c>
      <c r="B1" s="2135"/>
      <c r="C1" s="2135"/>
      <c r="D1" s="2135"/>
      <c r="E1" s="2135"/>
      <c r="F1" s="2135"/>
      <c r="G1" s="2135"/>
      <c r="H1" s="2135"/>
      <c r="I1" s="2135"/>
      <c r="J1" s="2135"/>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24549888</v>
      </c>
      <c r="I3" s="1154"/>
    </row>
    <row r="4" spans="1:13" s="1095" customFormat="1" ht="20.100000000000001" customHeight="1">
      <c r="B4" s="1143"/>
      <c r="D4" s="1157"/>
      <c r="F4" s="1141" t="s">
        <v>2383</v>
      </c>
      <c r="G4" s="1140" t="s">
        <v>2382</v>
      </c>
      <c r="H4" s="1142">
        <f>I16</f>
        <v>21931372.549019609</v>
      </c>
      <c r="I4" s="1144"/>
      <c r="K4" s="1099"/>
    </row>
    <row r="5" spans="1:13" s="1095" customFormat="1" ht="20.100000000000001" customHeight="1" thickBot="1">
      <c r="B5" s="1145"/>
      <c r="C5" s="1146"/>
      <c r="D5" s="1158"/>
      <c r="E5" s="1147"/>
      <c r="F5" s="1158" t="s">
        <v>2323</v>
      </c>
      <c r="G5" s="1159"/>
      <c r="H5" s="1155">
        <f>H3/H4</f>
        <v>1.1193958766204739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7" t="s">
        <v>2321</v>
      </c>
      <c r="C8" s="2138"/>
      <c r="D8" s="2138"/>
      <c r="E8" s="2139"/>
      <c r="G8" s="2140" t="s">
        <v>2322</v>
      </c>
      <c r="H8" s="2141"/>
      <c r="I8" s="2142"/>
      <c r="K8" s="1101"/>
    </row>
    <row r="9" spans="1:13" ht="15" customHeight="1">
      <c r="A9" s="1090"/>
      <c r="B9" s="2136" t="s">
        <v>2360</v>
      </c>
      <c r="C9" s="2136"/>
      <c r="D9" s="2136"/>
      <c r="E9" s="1103">
        <f>G31</f>
        <v>3725000</v>
      </c>
      <c r="G9" s="2145" t="s">
        <v>2358</v>
      </c>
      <c r="H9" s="2145"/>
      <c r="I9" s="1104">
        <f>Application!AM550</f>
        <v>24000000</v>
      </c>
      <c r="K9" s="1105"/>
      <c r="M9" s="1106"/>
    </row>
    <row r="10" spans="1:13" ht="15" customHeight="1" thickBot="1">
      <c r="A10" s="1090"/>
      <c r="B10" s="2136" t="s">
        <v>2361</v>
      </c>
      <c r="C10" s="2136"/>
      <c r="D10" s="2136"/>
      <c r="E10" s="1104">
        <f>G40</f>
        <v>15722388.000000002</v>
      </c>
      <c r="G10" s="2145" t="s">
        <v>2324</v>
      </c>
      <c r="H10" s="2145"/>
      <c r="I10" s="1191">
        <f>'Basis &amp; Credits'!AB77</f>
        <v>0</v>
      </c>
      <c r="M10" s="1106"/>
    </row>
    <row r="11" spans="1:13" ht="15" customHeight="1">
      <c r="A11" s="1107"/>
      <c r="B11" s="2136" t="s">
        <v>2362</v>
      </c>
      <c r="C11" s="2136"/>
      <c r="D11" s="2136"/>
      <c r="E11" s="1104">
        <f>G49</f>
        <v>0</v>
      </c>
      <c r="G11" s="2145" t="s">
        <v>2373</v>
      </c>
      <c r="H11" s="2145"/>
      <c r="I11" s="1190">
        <f>I9+I10</f>
        <v>24000000</v>
      </c>
      <c r="M11" s="1106"/>
    </row>
    <row r="12" spans="1:13" ht="15" customHeight="1">
      <c r="A12" s="1093"/>
      <c r="B12" s="2136" t="s">
        <v>2363</v>
      </c>
      <c r="C12" s="2136"/>
      <c r="D12" s="2136"/>
      <c r="E12" s="1104">
        <f>G58</f>
        <v>260000</v>
      </c>
      <c r="G12" s="1192" t="s">
        <v>2398</v>
      </c>
      <c r="H12" s="1193"/>
      <c r="M12" s="1106"/>
    </row>
    <row r="13" spans="1:13" ht="15" customHeight="1">
      <c r="A13" s="1090"/>
      <c r="B13" s="2136" t="s">
        <v>2364</v>
      </c>
      <c r="C13" s="2136"/>
      <c r="D13" s="2136"/>
      <c r="E13" s="1109">
        <f>G83</f>
        <v>4842500</v>
      </c>
      <c r="G13" s="2146" t="s">
        <v>140</v>
      </c>
      <c r="H13" s="2146"/>
      <c r="I13" s="1108">
        <f>15%*(Application!AJ963&gt;0)</f>
        <v>0</v>
      </c>
      <c r="M13" s="1106"/>
    </row>
    <row r="14" spans="1:13" ht="15" customHeight="1">
      <c r="A14" s="1090"/>
      <c r="B14" s="2136" t="s">
        <v>2365</v>
      </c>
      <c r="C14" s="2136"/>
      <c r="D14" s="2136"/>
      <c r="E14" s="1104">
        <f>IF(G96&gt;G106,G96,0)</f>
        <v>0</v>
      </c>
      <c r="G14" s="1188" t="s">
        <v>2374</v>
      </c>
      <c r="H14" s="1188"/>
      <c r="I14" s="1108">
        <f>IF(Application!AJ997&gt;0,10%,IF(Application!AJ1001&gt;0,5%,0))</f>
        <v>0</v>
      </c>
      <c r="M14" s="1106"/>
    </row>
    <row r="15" spans="1:13" ht="15" customHeight="1" thickBot="1">
      <c r="A15" s="1090"/>
      <c r="B15" s="2143" t="s">
        <v>2384</v>
      </c>
      <c r="C15" s="2143"/>
      <c r="D15" s="2143"/>
      <c r="E15" s="1160">
        <f>IF(E14&gt;0,0,G106)</f>
        <v>0</v>
      </c>
      <c r="G15" s="2149" t="s">
        <v>2375</v>
      </c>
      <c r="H15" s="2150"/>
      <c r="I15" s="1162">
        <f>G114</f>
        <v>8.6192810457516339E-2</v>
      </c>
      <c r="M15" s="1106"/>
    </row>
    <row r="16" spans="1:13" ht="15" customHeight="1">
      <c r="A16" s="1090"/>
      <c r="B16" s="2144" t="s">
        <v>2320</v>
      </c>
      <c r="C16" s="2144"/>
      <c r="D16" s="2144"/>
      <c r="E16" s="1161">
        <f>SUM(E9:E15)</f>
        <v>24549888</v>
      </c>
      <c r="G16" s="1189" t="s">
        <v>2359</v>
      </c>
      <c r="H16" s="1189"/>
      <c r="I16" s="1163">
        <f>I11-((I11*I13)+(I11*I14)+(I11*I15))</f>
        <v>21931372.549019609</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61</v>
      </c>
      <c r="O18" s="1133" t="s">
        <v>592</v>
      </c>
      <c r="P18" s="1088">
        <f>MATCH(Application!T189,Application!BP656:BP713,0)</f>
        <v>1</v>
      </c>
      <c r="S18" s="1110">
        <f>SUM(Cdlac[Population])</f>
        <v>0</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387</v>
      </c>
    </row>
    <row r="20" spans="1:20" ht="15" customHeight="1">
      <c r="A20" s="1093"/>
      <c r="C20" s="2147" t="s">
        <v>2377</v>
      </c>
      <c r="D20" s="2147" t="s">
        <v>2378</v>
      </c>
      <c r="E20" s="2147" t="s">
        <v>2379</v>
      </c>
      <c r="F20" s="2147" t="s">
        <v>2380</v>
      </c>
      <c r="G20" s="2147" t="s">
        <v>2376</v>
      </c>
      <c r="H20" s="1117"/>
      <c r="I20" s="1116"/>
      <c r="L20" s="1088">
        <f>IFERROR(MIN(4,MATCH(Application!B714,UnitSizes,0)-1),"")</f>
        <v>1</v>
      </c>
      <c r="M20" s="1110">
        <f>Application!G714</f>
        <v>14</v>
      </c>
      <c r="N20" s="1118">
        <f>Application!AC714</f>
        <v>0.6</v>
      </c>
      <c r="O20" s="1118">
        <f>IF(Cdlac[[#This Row],[Quantity]]&gt;0,IF(Cdlac[[#This Row],[Federal]],30%,IF($G$36,40%,Cdlac[[#This Row],[iAMI]])),"")</f>
        <v>0.3</v>
      </c>
      <c r="P20" s="1110" cm="1">
        <f t="array" ref="P20">IF(Cdlac[[#This Row],[Quantity]]&gt;0,INDEX(TcacRents,$P$18,Cdlac[[#This Row],[Bedrooms]]+1)*Cdlac[[#This Row],[AMI]],"")</f>
        <v>832.19999999999993</v>
      </c>
      <c r="Q20" s="1110" cm="1">
        <f t="array" ref="Q20">IF(Cdlac[[#This Row],[Quantity]]&gt;0,INDEX(HudFmrs,$P$18,Cdlac[[#This Row],[Bedrooms]]+1),"")</f>
        <v>1969</v>
      </c>
      <c r="R20" s="1110">
        <f>IF(Cdlac[[#This Row],[Quantity]]&gt;0,MAX(0,Cdlac[[#This Row],[Fair Market Rent]]-Cdlac[[#This Row],[Restricted Rent]]),"")</f>
        <v>1136.8000000000002</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8"/>
      <c r="D21" s="2148"/>
      <c r="E21" s="2148"/>
      <c r="F21" s="2148"/>
      <c r="G21" s="2148"/>
      <c r="H21" s="1117"/>
      <c r="I21" s="1116"/>
      <c r="L21" s="1088">
        <f>IFERROR(MIN(4,MATCH(Application!B715,UnitSizes,0)-1),"")</f>
        <v>1</v>
      </c>
      <c r="M21" s="1110">
        <f>Application!G715</f>
        <v>1</v>
      </c>
      <c r="N21" s="1118">
        <f>Application!AC715</f>
        <v>0.5</v>
      </c>
      <c r="O21" s="1118">
        <f>IF(Cdlac[[#This Row],[Quantity]]&gt;0,IF(Cdlac[[#This Row],[Federal]],30%,IF($G$36,40%,Cdlac[[#This Row],[iAMI]])),"")</f>
        <v>0.3</v>
      </c>
      <c r="P21" s="1110" cm="1">
        <f t="array" ref="P21">IF(Cdlac[[#This Row],[Quantity]]&gt;0,INDEX(TcacRents,$P$18,Cdlac[[#This Row],[Bedrooms]]+1)*Cdlac[[#This Row],[AMI]],"")</f>
        <v>832.19999999999993</v>
      </c>
      <c r="Q21" s="1110" cm="1">
        <f t="array" ref="Q21">IF(Cdlac[[#This Row],[Quantity]]&gt;0,INDEX(HudFmrs,$P$18,Cdlac[[#This Row],[Bedrooms]]+1),"")</f>
        <v>1969</v>
      </c>
      <c r="R21" s="1110">
        <f>IF(Cdlac[[#This Row],[Quantity]]&gt;0,MAX(0,Cdlac[[#This Row],[Fair Market Rent]]-Cdlac[[#This Row],[Restricted Rent]]),"")</f>
        <v>1136.8000000000002</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3</v>
      </c>
      <c r="N22" s="1118">
        <f>Application!AC716</f>
        <v>0.3</v>
      </c>
      <c r="O22" s="1118">
        <f>IF(Cdlac[[#This Row],[Quantity]]&gt;0,IF(Cdlac[[#This Row],[Federal]],30%,IF($G$36,40%,Cdlac[[#This Row],[iAMI]])),"")</f>
        <v>0.3</v>
      </c>
      <c r="P22" s="1110" cm="1">
        <f t="array" ref="P22">IF(Cdlac[[#This Row],[Quantity]]&gt;0,INDEX(TcacRents,$P$18,Cdlac[[#This Row],[Bedrooms]]+1)*Cdlac[[#This Row],[AMI]],"")</f>
        <v>832.19999999999993</v>
      </c>
      <c r="Q22" s="1110" cm="1">
        <f t="array" ref="Q22">IF(Cdlac[[#This Row],[Quantity]]&gt;0,INDEX(HudFmrs,$P$18,Cdlac[[#This Row],[Bedrooms]]+1),"")</f>
        <v>1969</v>
      </c>
      <c r="R22" s="1110">
        <f>IF(Cdlac[[#This Row],[Quantity]]&gt;0,MAX(0,Cdlac[[#This Row],[Fair Market Rent]]-Cdlac[[#This Row],[Restricted Rent]]),"")</f>
        <v>1136.8000000000002</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18</v>
      </c>
      <c r="F23" s="1119">
        <f>E23</f>
        <v>18</v>
      </c>
      <c r="G23" s="1119">
        <f>D23*F23</f>
        <v>18</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32</v>
      </c>
      <c r="F24" s="1122">
        <f>SUM(E24:E26)-SUM(F25:F26)</f>
        <v>32</v>
      </c>
      <c r="G24" s="1119">
        <f>D24*F24</f>
        <v>40</v>
      </c>
      <c r="H24" s="1121"/>
      <c r="I24" s="1121"/>
      <c r="L24" s="1088">
        <f>IFERROR(MIN(4,MATCH(Application!B718,UnitSizes,0)-1),"")</f>
        <v>2</v>
      </c>
      <c r="M24" s="1110">
        <f>Application!G718</f>
        <v>21</v>
      </c>
      <c r="N24" s="1118">
        <f>Application!AC718</f>
        <v>0.6</v>
      </c>
      <c r="O24" s="1118">
        <f>IF(Cdlac[[#This Row],[Quantity]]&gt;0,IF(Cdlac[[#This Row],[Federal]],30%,IF($G$36,40%,Cdlac[[#This Row],[iAMI]])),"")</f>
        <v>0.3</v>
      </c>
      <c r="P24" s="1110" cm="1">
        <f t="array" ref="P24">IF(Cdlac[[#This Row],[Quantity]]&gt;0,INDEX(TcacRents,$P$18,Cdlac[[#This Row],[Bedrooms]]+1)*Cdlac[[#This Row],[AMI]],"")</f>
        <v>999</v>
      </c>
      <c r="Q24" s="1110" cm="1">
        <f t="array" ref="Q24">IF(Cdlac[[#This Row],[Quantity]]&gt;0,INDEX(HudFmrs,$P$18,Cdlac[[#This Row],[Bedrooms]]+1),"")</f>
        <v>2405</v>
      </c>
      <c r="R24" s="1110">
        <f>IF(Cdlac[[#This Row],[Quantity]]&gt;0,MAX(0,Cdlac[[#This Row],[Fair Market Rent]]-Cdlac[[#This Row],[Restricted Rent]]),"")</f>
        <v>1406</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11</v>
      </c>
      <c r="F25" s="1122">
        <f>MIN(E25,ROUNDDOWN(E27*30%,0))</f>
        <v>11</v>
      </c>
      <c r="G25" s="1119">
        <f>D25*F25</f>
        <v>16.5</v>
      </c>
      <c r="H25" s="1121"/>
      <c r="I25" s="1121"/>
      <c r="L25" s="1088">
        <f>IFERROR(MIN(4,MATCH(Application!B719,UnitSizes,0)-1),"")</f>
        <v>2</v>
      </c>
      <c r="M25" s="1110">
        <f>Application!G719</f>
        <v>4</v>
      </c>
      <c r="N25" s="1118">
        <f>Application!AC719</f>
        <v>0.5</v>
      </c>
      <c r="O25" s="1118">
        <f>IF(Cdlac[[#This Row],[Quantity]]&gt;0,IF(Cdlac[[#This Row],[Federal]],30%,IF($G$36,40%,Cdlac[[#This Row],[iAMI]])),"")</f>
        <v>0.3</v>
      </c>
      <c r="P25" s="1110" cm="1">
        <f t="array" ref="P25">IF(Cdlac[[#This Row],[Quantity]]&gt;0,INDEX(TcacRents,$P$18,Cdlac[[#This Row],[Bedrooms]]+1)*Cdlac[[#This Row],[AMI]],"")</f>
        <v>999</v>
      </c>
      <c r="Q25" s="1110" cm="1">
        <f t="array" ref="Q25">IF(Cdlac[[#This Row],[Quantity]]&gt;0,INDEX(HudFmrs,$P$18,Cdlac[[#This Row],[Bedrooms]]+1),"")</f>
        <v>2405</v>
      </c>
      <c r="R25" s="1110">
        <f>IF(Cdlac[[#This Row],[Quantity]]&gt;0,MAX(0,Cdlac[[#This Row],[Fair Market Rent]]-Cdlac[[#This Row],[Restricted Rent]]),"")</f>
        <v>1406</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7</v>
      </c>
      <c r="N26" s="1118">
        <f>Application!AC720</f>
        <v>0.3</v>
      </c>
      <c r="O26" s="1118">
        <f>IF(Cdlac[[#This Row],[Quantity]]&gt;0,IF(Cdlac[[#This Row],[Federal]],30%,IF($G$36,40%,Cdlac[[#This Row],[iAMI]])),"")</f>
        <v>0.3</v>
      </c>
      <c r="P26" s="1110" cm="1">
        <f t="array" ref="P26">IF(Cdlac[[#This Row],[Quantity]]&gt;0,INDEX(TcacRents,$P$18,Cdlac[[#This Row],[Bedrooms]]+1)*Cdlac[[#This Row],[AMI]],"")</f>
        <v>999</v>
      </c>
      <c r="Q26" s="1110" cm="1">
        <f t="array" ref="Q26">IF(Cdlac[[#This Row],[Quantity]]&gt;0,INDEX(HudFmrs,$P$18,Cdlac[[#This Row],[Bedrooms]]+1),"")</f>
        <v>2405</v>
      </c>
      <c r="R26" s="1110">
        <f>IF(Cdlac[[#This Row],[Quantity]]&gt;0,MAX(0,Cdlac[[#This Row],[Fair Market Rent]]-Cdlac[[#This Row],[Restricted Rent]]),"")</f>
        <v>1406</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31" t="s">
        <v>1763</v>
      </c>
      <c r="D27" s="2132"/>
      <c r="E27" s="1138">
        <f>SUM(E22:E26)</f>
        <v>61</v>
      </c>
      <c r="F27" s="1138">
        <f>SUM(F22:F26)</f>
        <v>61</v>
      </c>
      <c r="G27" s="1139">
        <f>SUMPRODUCT(D22:D26,F22:F26)</f>
        <v>74.5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6</v>
      </c>
      <c r="N28" s="1118">
        <f>Application!AC722</f>
        <v>0.6</v>
      </c>
      <c r="O28" s="1118">
        <f>IF(Cdlac[[#This Row],[Quantity]]&gt;0,IF(Cdlac[[#This Row],[Federal]],30%,IF($G$36,40%,Cdlac[[#This Row],[iAMI]])),"")</f>
        <v>0.3</v>
      </c>
      <c r="P28" s="1110" cm="1">
        <f t="array" ref="P28">IF(Cdlac[[#This Row],[Quantity]]&gt;0,INDEX(TcacRents,$P$18,Cdlac[[#This Row],[Bedrooms]]+1)*Cdlac[[#This Row],[AMI]],"")</f>
        <v>1153.8</v>
      </c>
      <c r="Q28" s="1110" cm="1">
        <f t="array" ref="Q28">IF(Cdlac[[#This Row],[Quantity]]&gt;0,INDEX(HudFmrs,$P$18,Cdlac[[#This Row],[Bedrooms]]+1),"")</f>
        <v>3144</v>
      </c>
      <c r="R28" s="1110">
        <f>IF(Cdlac[[#This Row],[Quantity]]&gt;0,MAX(0,Cdlac[[#This Row],[Fair Market Rent]]-Cdlac[[#This Row],[Restricted Rent]]),"")</f>
        <v>1990.2</v>
      </c>
      <c r="S28" s="1088">
        <f>IF(Cdlac[[#This Row],[Quantity]]&gt;0,AND(Application!AK722&lt;&gt;"N/A",Application!AK722&lt;&gt;"")*Cdlac[[#This Row],[Quantity]],"")</f>
        <v>0</v>
      </c>
      <c r="T28" s="1088" t="b">
        <f>AND('Subsidy Contract Calculation'!F12&gt;0,'Subsidy Contract Calculation'!C12="Federal",Cdlac[[#This Row],[Quantity]]&gt;0)</f>
        <v>1</v>
      </c>
    </row>
    <row r="29" spans="1:20" ht="15" customHeight="1">
      <c r="A29" s="1121"/>
      <c r="E29" s="1168" t="s">
        <v>2376</v>
      </c>
      <c r="G29" s="1165">
        <f>G27</f>
        <v>74.5</v>
      </c>
      <c r="H29" s="1121"/>
      <c r="I29" s="1121"/>
      <c r="L29" s="1088">
        <f>IFERROR(MIN(4,MATCH(Application!B723,UnitSizes,0)-1),"")</f>
        <v>3</v>
      </c>
      <c r="M29" s="1110">
        <f>Application!G723</f>
        <v>2</v>
      </c>
      <c r="N29" s="1118">
        <f>Application!AC723</f>
        <v>0.5</v>
      </c>
      <c r="O29" s="1118">
        <f>IF(Cdlac[[#This Row],[Quantity]]&gt;0,IF(Cdlac[[#This Row],[Federal]],30%,IF($G$36,40%,Cdlac[[#This Row],[iAMI]])),"")</f>
        <v>0.3</v>
      </c>
      <c r="P29" s="1110" cm="1">
        <f t="array" ref="P29">IF(Cdlac[[#This Row],[Quantity]]&gt;0,INDEX(TcacRents,$P$18,Cdlac[[#This Row],[Bedrooms]]+1)*Cdlac[[#This Row],[AMI]],"")</f>
        <v>1153.8</v>
      </c>
      <c r="Q29" s="1110" cm="1">
        <f t="array" ref="Q29">IF(Cdlac[[#This Row],[Quantity]]&gt;0,INDEX(HudFmrs,$P$18,Cdlac[[#This Row],[Bedrooms]]+1),"")</f>
        <v>3144</v>
      </c>
      <c r="R29" s="1110">
        <f>IF(Cdlac[[#This Row],[Quantity]]&gt;0,MAX(0,Cdlac[[#This Row],[Fair Market Rent]]-Cdlac[[#This Row],[Restricted Rent]]),"")</f>
        <v>1990.2</v>
      </c>
      <c r="S29" s="1088">
        <f>IF(Cdlac[[#This Row],[Quantity]]&gt;0,AND(Application!AK723&lt;&gt;"N/A",Application!AK723&lt;&gt;"")*Cdlac[[#This Row],[Quantity]],"")</f>
        <v>0</v>
      </c>
      <c r="T29" s="1088" t="b">
        <f>AND('Subsidy Contract Calculation'!F13&gt;0,'Subsidy Contract Calculation'!C13="Federal",Cdlac[[#This Row],[Quantity]]&gt;0)</f>
        <v>1</v>
      </c>
    </row>
    <row r="30" spans="1:20" ht="15" customHeight="1">
      <c r="A30" s="1121"/>
      <c r="E30" s="1168" t="s">
        <v>2328</v>
      </c>
      <c r="F30" s="1164" t="s">
        <v>2385</v>
      </c>
      <c r="G30" s="1166">
        <v>50000</v>
      </c>
      <c r="H30" s="1121"/>
      <c r="I30" s="1121"/>
      <c r="L30" s="1088">
        <f>IFERROR(MIN(4,MATCH(Application!B724,UnitSizes,0)-1),"")</f>
        <v>3</v>
      </c>
      <c r="M30" s="1110">
        <f>Application!G724</f>
        <v>3</v>
      </c>
      <c r="N30" s="1118">
        <f>Application!AC724</f>
        <v>0.3</v>
      </c>
      <c r="O30" s="1118">
        <f>IF(Cdlac[[#This Row],[Quantity]]&gt;0,IF(Cdlac[[#This Row],[Federal]],30%,IF($G$36,40%,Cdlac[[#This Row],[iAMI]])),"")</f>
        <v>0.3</v>
      </c>
      <c r="P30" s="1110" cm="1">
        <f t="array" ref="P30">IF(Cdlac[[#This Row],[Quantity]]&gt;0,INDEX(TcacRents,$P$18,Cdlac[[#This Row],[Bedrooms]]+1)*Cdlac[[#This Row],[AMI]],"")</f>
        <v>1153.8</v>
      </c>
      <c r="Q30" s="1110" cm="1">
        <f t="array" ref="Q30">IF(Cdlac[[#This Row],[Quantity]]&gt;0,INDEX(HudFmrs,$P$18,Cdlac[[#This Row],[Bedrooms]]+1),"")</f>
        <v>3144</v>
      </c>
      <c r="R30" s="1110">
        <f>IF(Cdlac[[#This Row],[Quantity]]&gt;0,MAX(0,Cdlac[[#This Row],[Fair Market Rent]]-Cdlac[[#This Row],[Restricted Rent]]),"")</f>
        <v>1990.2</v>
      </c>
      <c r="S30" s="1088">
        <f>IF(Cdlac[[#This Row],[Quantity]]&gt;0,AND(Application!AK724&lt;&gt;"N/A",Application!AK724&lt;&gt;"")*Cdlac[[#This Row],[Quantity]],"")</f>
        <v>0</v>
      </c>
      <c r="T30" s="1088" t="b">
        <f>AND('Subsidy Contract Calculation'!F14&gt;0,'Subsidy Contract Calculation'!C14="Federal",Cdlac[[#This Row],[Quantity]]&gt;0)</f>
        <v>1</v>
      </c>
    </row>
    <row r="31" spans="1:20" ht="15" customHeight="1">
      <c r="A31" s="1121"/>
      <c r="E31" s="1169" t="s">
        <v>2369</v>
      </c>
      <c r="F31" s="1090"/>
      <c r="G31" s="1170">
        <f>G30*G29</f>
        <v>3725000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87346.6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15722388.000000002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30</v>
      </c>
    </row>
    <row r="46" spans="2:20" ht="15" customHeight="1">
      <c r="E46" s="1168"/>
      <c r="G46" s="1176"/>
    </row>
    <row r="47" spans="2:20" ht="15" customHeight="1">
      <c r="E47" s="1168" t="s">
        <v>2338</v>
      </c>
      <c r="G47" s="1165">
        <f>MIN(G44:G45)</f>
        <v>0</v>
      </c>
    </row>
    <row r="48" spans="2:20" ht="15" customHeight="1">
      <c r="E48" s="1168" t="s">
        <v>2328</v>
      </c>
      <c r="F48" s="1164" t="s">
        <v>2385</v>
      </c>
      <c r="G48" s="1175">
        <v>10000</v>
      </c>
    </row>
    <row r="49" spans="2:14" ht="15" customHeight="1">
      <c r="E49" s="1169" t="s">
        <v>2368</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13</v>
      </c>
    </row>
    <row r="54" spans="2:14" ht="15" customHeight="1">
      <c r="E54" s="1168" t="s">
        <v>2387</v>
      </c>
      <c r="G54" s="1126">
        <f>ROUNDDOWN(E27*50%,0)</f>
        <v>30</v>
      </c>
    </row>
    <row r="55" spans="2:14" ht="15" customHeight="1">
      <c r="E55" s="1168"/>
      <c r="G55" s="1126"/>
    </row>
    <row r="56" spans="2:14" ht="15" customHeight="1">
      <c r="E56" s="1168" t="s">
        <v>2338</v>
      </c>
      <c r="G56" s="1165">
        <f>MIN(G53:G54)</f>
        <v>13</v>
      </c>
    </row>
    <row r="57" spans="2:14" ht="15" customHeight="1">
      <c r="E57" s="1168" t="s">
        <v>2328</v>
      </c>
      <c r="F57" s="1164" t="s">
        <v>2385</v>
      </c>
      <c r="G57" s="1175">
        <v>20000</v>
      </c>
    </row>
    <row r="58" spans="2:14" ht="15" customHeight="1">
      <c r="E58" s="1169" t="s">
        <v>2367</v>
      </c>
      <c r="F58" s="1090"/>
      <c r="G58" s="1174">
        <f>G56*G57</f>
        <v>260000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7</v>
      </c>
      <c r="L62" s="1178" t="str">
        <f>'Points System'!H627</f>
        <v>(i)</v>
      </c>
      <c r="M62" s="2133" t="s">
        <v>1577</v>
      </c>
      <c r="N62" s="2134"/>
    </row>
    <row r="63" spans="2:14" ht="15" customHeight="1">
      <c r="E63" s="1133" t="s">
        <v>2328</v>
      </c>
      <c r="F63" s="1164" t="s">
        <v>2385</v>
      </c>
      <c r="G63" s="1123">
        <v>4000</v>
      </c>
      <c r="L63" s="1179" t="str">
        <f>'Points System'!H639</f>
        <v>(i)</v>
      </c>
      <c r="M63" s="2125" t="s">
        <v>2342</v>
      </c>
      <c r="N63" s="2126"/>
    </row>
    <row r="64" spans="2:14" ht="15" customHeight="1">
      <c r="E64" s="1133" t="s">
        <v>2389</v>
      </c>
      <c r="F64" s="1164" t="s">
        <v>2385</v>
      </c>
      <c r="G64" s="1177">
        <f>G27</f>
        <v>74.5</v>
      </c>
      <c r="L64" s="1179" t="str">
        <f>'Points System'!H674</f>
        <v>N/A</v>
      </c>
      <c r="M64" s="2125" t="s">
        <v>2343</v>
      </c>
      <c r="N64" s="2126"/>
    </row>
    <row r="65" spans="2:14" ht="15" customHeight="1">
      <c r="E65" s="1169" t="s">
        <v>2347</v>
      </c>
      <c r="F65" s="1090"/>
      <c r="G65" s="1174">
        <f>G62*G63*G64</f>
        <v>2086000</v>
      </c>
      <c r="L65" s="1179" t="str">
        <f>'Points System'!H694</f>
        <v>(ii)</v>
      </c>
      <c r="M65" s="2125" t="s">
        <v>2344</v>
      </c>
      <c r="N65" s="2126"/>
    </row>
    <row r="66" spans="2:14" ht="15" customHeight="1">
      <c r="C66" s="1124"/>
      <c r="G66" s="1165"/>
      <c r="L66" s="1180" t="str">
        <f>'Points System'!H708</f>
        <v>N/A</v>
      </c>
      <c r="M66" s="2125" t="s">
        <v>1603</v>
      </c>
      <c r="N66" s="2126"/>
    </row>
    <row r="67" spans="2:14" ht="15" customHeight="1">
      <c r="E67" s="1133" t="s">
        <v>2390</v>
      </c>
      <c r="G67" s="1177">
        <f>COUNTIFS(L62:L69,"(i)")</f>
        <v>3</v>
      </c>
      <c r="L67" s="1179" t="str">
        <f>'Points System'!H720</f>
        <v>N/A</v>
      </c>
      <c r="M67" s="2125" t="s">
        <v>2345</v>
      </c>
      <c r="N67" s="2126"/>
    </row>
    <row r="68" spans="2:14" ht="15" customHeight="1">
      <c r="E68" s="1133" t="s">
        <v>2328</v>
      </c>
      <c r="F68" s="1164" t="s">
        <v>2385</v>
      </c>
      <c r="G68" s="1175">
        <v>4000</v>
      </c>
      <c r="L68" s="1179" t="str">
        <f>'Points System'!H736</f>
        <v>(i)</v>
      </c>
      <c r="M68" s="2125" t="s">
        <v>2346</v>
      </c>
      <c r="N68" s="2126"/>
    </row>
    <row r="69" spans="2:14" ht="15" customHeight="1" thickBot="1">
      <c r="E69" s="1169" t="s">
        <v>2348</v>
      </c>
      <c r="F69" s="1090"/>
      <c r="G69" s="1174">
        <f>G64*G67*G68</f>
        <v>894000</v>
      </c>
      <c r="L69" s="1181" t="str">
        <f>'Points System'!H748</f>
        <v>(ii)</v>
      </c>
      <c r="M69" s="2127" t="s">
        <v>1606</v>
      </c>
      <c r="N69" s="2128"/>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2609</v>
      </c>
      <c r="G74" s="1087" t="s">
        <v>555</v>
      </c>
    </row>
    <row r="75" spans="2:14" ht="15" customHeight="1">
      <c r="C75" s="1124" t="s">
        <v>2610</v>
      </c>
      <c r="G75" s="1087"/>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74.5</v>
      </c>
    </row>
    <row r="80" spans="2:14" ht="15" customHeight="1">
      <c r="E80" s="1133" t="s">
        <v>2328</v>
      </c>
      <c r="F80" s="1164" t="s">
        <v>2385</v>
      </c>
      <c r="G80" s="1175">
        <v>25000</v>
      </c>
    </row>
    <row r="81" spans="2:14" ht="15" customHeight="1">
      <c r="E81" s="1169" t="s">
        <v>2349</v>
      </c>
      <c r="F81" s="1090"/>
      <c r="G81" s="1174">
        <f>G77*G80*G64</f>
        <v>1862500</v>
      </c>
    </row>
    <row r="82" spans="2:14" ht="15" customHeight="1">
      <c r="C82" s="1124"/>
      <c r="E82" s="1124"/>
    </row>
    <row r="83" spans="2:14" ht="15" customHeight="1">
      <c r="E83" s="1169" t="s">
        <v>2326</v>
      </c>
      <c r="G83" s="1174">
        <f>G81+G69+G65</f>
        <v>4842500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t="s">
        <v>678</v>
      </c>
      <c r="L87" s="2129" t="s">
        <v>2355</v>
      </c>
      <c r="M87" s="2130"/>
      <c r="N87" s="1182">
        <v>30000</v>
      </c>
    </row>
    <row r="88" spans="2:14" ht="15" customHeight="1">
      <c r="C88" s="1124" t="s">
        <v>2372</v>
      </c>
      <c r="G88" s="1128" t="str">
        <f>IF(Application!D210="Large Family","Yes","No")</f>
        <v>No</v>
      </c>
      <c r="L88" s="2121" t="s">
        <v>2319</v>
      </c>
      <c r="M88" s="2122"/>
      <c r="N88" s="1183">
        <v>20000</v>
      </c>
    </row>
    <row r="89" spans="2:14" ht="15" customHeight="1" thickBot="1">
      <c r="C89" s="1124" t="s">
        <v>2353</v>
      </c>
      <c r="G89" s="1087" t="s">
        <v>678</v>
      </c>
      <c r="L89" s="2123" t="s">
        <v>2356</v>
      </c>
      <c r="M89" s="2124"/>
      <c r="N89" s="1184">
        <v>10000</v>
      </c>
    </row>
    <row r="90" spans="2:14" ht="15" customHeight="1">
      <c r="C90" s="1124" t="s">
        <v>2354</v>
      </c>
      <c r="G90" s="1088" t="str">
        <f>Application!T193</f>
        <v>Moderate Resource</v>
      </c>
    </row>
    <row r="91" spans="2:14" ht="15" customHeight="1">
      <c r="C91" s="1124"/>
    </row>
    <row r="92" spans="2:14" ht="15" customHeight="1">
      <c r="E92" s="1133" t="s">
        <v>2392</v>
      </c>
      <c r="G92" s="1126" t="b">
        <f>AND(COUNTIFS(G88:G89,"Yes")&gt;=1,G87="Yes")</f>
        <v>0</v>
      </c>
    </row>
    <row r="93" spans="2:14" ht="15" customHeight="1">
      <c r="E93" s="1133"/>
      <c r="G93" s="1126"/>
    </row>
    <row r="94" spans="2:14" ht="15" customHeight="1">
      <c r="E94" s="1133" t="s">
        <v>2328</v>
      </c>
      <c r="G94" s="1125">
        <f>IFERROR(INDEX(N87:N89,MATCH(LEFT(G90,17),L87:L89,0)),0)</f>
        <v>10000</v>
      </c>
    </row>
    <row r="95" spans="2:14" ht="15" customHeight="1">
      <c r="E95" s="1133" t="str">
        <f>E64</f>
        <v>Bedroom-Adjusted Low-Income Units</v>
      </c>
      <c r="F95" s="1164" t="s">
        <v>2385</v>
      </c>
      <c r="G95" s="1165">
        <f>G27</f>
        <v>74.5</v>
      </c>
    </row>
    <row r="96" spans="2:14" ht="15" customHeight="1">
      <c r="D96" s="1090"/>
      <c r="E96" s="1169" t="s">
        <v>2327</v>
      </c>
      <c r="F96" s="1090"/>
      <c r="G96" s="1174">
        <f>G95*G94*G92</f>
        <v>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t="s">
        <v>678</v>
      </c>
    </row>
    <row r="101" spans="2:9" ht="15" customHeight="1">
      <c r="F101" s="1167"/>
    </row>
    <row r="102" spans="2:9" ht="15" customHeight="1">
      <c r="E102" s="1133" t="s">
        <v>2392</v>
      </c>
      <c r="G102" s="1126" t="b">
        <f>G100="Yes"</f>
        <v>0</v>
      </c>
    </row>
    <row r="103" spans="2:9" ht="15" customHeight="1"/>
    <row r="104" spans="2:9" ht="15" customHeight="1">
      <c r="E104" s="1133" t="str">
        <f>E64</f>
        <v>Bedroom-Adjusted Low-Income Units</v>
      </c>
      <c r="G104" s="1165">
        <f>G27</f>
        <v>74.5</v>
      </c>
    </row>
    <row r="105" spans="2:9" ht="15" customHeight="1">
      <c r="E105" s="1133" t="s">
        <v>2328</v>
      </c>
      <c r="F105" s="1164" t="s">
        <v>2385</v>
      </c>
      <c r="G105" s="1094">
        <v>20000</v>
      </c>
    </row>
    <row r="106" spans="2:9" ht="15" customHeight="1">
      <c r="E106" s="1169" t="s">
        <v>2357</v>
      </c>
      <c r="F106" s="1090"/>
      <c r="G106" s="1174">
        <f>G102*G105*G104</f>
        <v>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592</v>
      </c>
      <c r="G110" s="1088" t="str">
        <f>IF(Application!T189="","",Application!T189)</f>
        <v>Alameda</v>
      </c>
    </row>
    <row r="111" spans="2:9" ht="15" customHeight="1">
      <c r="E111" s="1133"/>
      <c r="G111" s="1125"/>
    </row>
    <row r="112" spans="2:9" ht="15" customHeight="1">
      <c r="E112" s="1133" t="str">
        <f>"2-Bedroom "&amp;G110&amp;" County Basis Limit"</f>
        <v>2-Bedroom Alameda County Basis Limit</v>
      </c>
      <c r="G112" s="1125">
        <f>Application!R957</f>
        <v>658400</v>
      </c>
    </row>
    <row r="113" spans="4:9" ht="15" customHeight="1">
      <c r="E113" s="1133" t="s">
        <v>2393</v>
      </c>
      <c r="G113" s="1125">
        <f>MEDIAN((Application!BR795:BR852))</f>
        <v>489600</v>
      </c>
    </row>
    <row r="114" spans="4:9" ht="15" customHeight="1">
      <c r="D114" s="1090"/>
      <c r="E114" s="1169" t="s">
        <v>2395</v>
      </c>
      <c r="F114" s="1185"/>
      <c r="G114" s="1186">
        <f>((G112-G113)/G113)*0.25</f>
        <v>8.6192810457516339E-2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15 Year Pro Forma (2)</vt:lpstr>
      <vt:lpstr>Post-award Instructions</vt:lpstr>
      <vt:lpstr>Post-award Project Cost Changes</vt:lpstr>
      <vt:lpstr>bedrooms</vt:lpstr>
      <vt:lpstr>'CalHFA Addendum'!HudFmrs</vt:lpstr>
      <vt:lpstr>HudFmrs</vt:lpstr>
      <vt:lpstr>ListofSources</vt:lpstr>
      <vt:lpstr>'15 Year Pro Forma'!Print_Area</vt:lpstr>
      <vt:lpstr>'15 Year Pro Forma (2)'!Print_Area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Kingdom Development Inc.</cp:lastModifiedBy>
  <cp:lastPrinted>2022-06-02T00:41:49Z</cp:lastPrinted>
  <dcterms:created xsi:type="dcterms:W3CDTF">2007-12-27T18:26:28Z</dcterms:created>
  <dcterms:modified xsi:type="dcterms:W3CDTF">2023-09-06T22:44:18Z</dcterms:modified>
</cp:coreProperties>
</file>