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Z:\2. ACTIVE PROJECTS\CDP - Costa Mesa - Motel 6\CDLAC-CTCAC Folder\6. 2024 CDLAC-CTCAC E-App - Round 1\"/>
    </mc:Choice>
  </mc:AlternateContent>
  <xr:revisionPtr revIDLastSave="0" documentId="13_ncr:1_{EE4955D6-4BE5-413D-9DC9-2724A72B40D1}" xr6:coauthVersionLast="47" xr6:coauthVersionMax="47" xr10:uidLastSave="{00000000-0000-0000-0000-000000000000}"/>
  <bookViews>
    <workbookView xWindow="-120" yWindow="-120" windowWidth="29040" windowHeight="175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9" i="11" s="1"/>
  <c r="C32" i="11"/>
  <c r="C33" i="11"/>
  <c r="C34" i="11"/>
  <c r="C35" i="11"/>
  <c r="C36" i="11"/>
  <c r="C37" i="11"/>
  <c r="C38" i="11"/>
  <c r="B31" i="11"/>
  <c r="B32" i="11"/>
  <c r="B33" i="11"/>
  <c r="D33" i="11" s="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D81"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5" i="4"/>
  <c r="R94" i="4"/>
  <c r="R93" i="4"/>
  <c r="R92" i="4"/>
  <c r="R90" i="4"/>
  <c r="R89" i="4"/>
  <c r="R88" i="4"/>
  <c r="R87" i="4"/>
  <c r="R86" i="4"/>
  <c r="R85" i="4"/>
  <c r="R83" i="4"/>
  <c r="R76" i="4"/>
  <c r="R75" i="4"/>
  <c r="R77" i="4" s="1"/>
  <c r="R72" i="4"/>
  <c r="R73" i="4"/>
  <c r="R74" i="4"/>
  <c r="R69" i="4"/>
  <c r="R65" i="4"/>
  <c r="R61" i="4"/>
  <c r="R62" i="4" s="1"/>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D5" i="11" s="1"/>
  <c r="B6" i="11"/>
  <c r="C6" i="11"/>
  <c r="B7" i="11"/>
  <c r="C7" i="11"/>
  <c r="C8" i="11"/>
  <c r="B8" i="11"/>
  <c r="B10" i="11"/>
  <c r="B11" i="11"/>
  <c r="B12" i="11" s="1"/>
  <c r="C10" i="11"/>
  <c r="C11" i="11"/>
  <c r="B14" i="11"/>
  <c r="C14" i="11"/>
  <c r="B15" i="11"/>
  <c r="C15" i="11"/>
  <c r="B16" i="11"/>
  <c r="C16" i="11"/>
  <c r="B18" i="11"/>
  <c r="C18" i="11"/>
  <c r="B19" i="11"/>
  <c r="C19" i="11"/>
  <c r="D19" i="11" s="1"/>
  <c r="B20" i="11"/>
  <c r="C20" i="11"/>
  <c r="D20" i="11" s="1"/>
  <c r="B21" i="11"/>
  <c r="C21" i="11"/>
  <c r="B22" i="11"/>
  <c r="C22" i="11"/>
  <c r="B23" i="11"/>
  <c r="C23" i="11"/>
  <c r="B24" i="11"/>
  <c r="B28" i="11"/>
  <c r="C28" i="11"/>
  <c r="B30" i="11"/>
  <c r="C30" i="11"/>
  <c r="D30" i="11" s="1"/>
  <c r="D34" i="11"/>
  <c r="B41" i="11"/>
  <c r="B43" i="11" s="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B63" i="11" s="1"/>
  <c r="C62" i="11"/>
  <c r="B66" i="11"/>
  <c r="C66" i="11"/>
  <c r="B73" i="11"/>
  <c r="C73" i="11"/>
  <c r="B74" i="11"/>
  <c r="C74" i="11"/>
  <c r="B75" i="11"/>
  <c r="C75" i="11"/>
  <c r="B76" i="11"/>
  <c r="C76" i="11"/>
  <c r="D76" i="11" s="1"/>
  <c r="B77" i="11"/>
  <c r="C77" i="11"/>
  <c r="B84" i="11"/>
  <c r="C84" i="11"/>
  <c r="D84"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11" i="13" s="1"/>
  <c r="C38" i="4"/>
  <c r="B38" i="13" s="1"/>
  <c r="C54" i="4"/>
  <c r="B54" i="13" s="1"/>
  <c r="C62" i="4"/>
  <c r="B62" i="13" s="1"/>
  <c r="C77" i="4"/>
  <c r="B77" i="13" s="1"/>
  <c r="C96" i="4"/>
  <c r="B96" i="4" s="1"/>
  <c r="D8" i="4"/>
  <c r="D11" i="4"/>
  <c r="D26" i="4"/>
  <c r="D38" i="4"/>
  <c r="D42" i="4"/>
  <c r="D54" i="4"/>
  <c r="D62" i="4"/>
  <c r="D77" i="4"/>
  <c r="D96" i="4"/>
  <c r="D104" i="4"/>
  <c r="B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K12" i="4" s="1"/>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D49" i="11"/>
  <c r="D50" i="11"/>
  <c r="I63" i="13"/>
  <c r="I97" i="13"/>
  <c r="I105" i="13"/>
  <c r="I107" i="13"/>
  <c r="D53" i="11"/>
  <c r="J63" i="13"/>
  <c r="J97" i="13"/>
  <c r="J105" i="13"/>
  <c r="J107" i="13"/>
  <c r="L12" i="4"/>
  <c r="D48" i="11"/>
  <c r="D93" i="11"/>
  <c r="D70" i="11"/>
  <c r="D52" i="11"/>
  <c r="I12" i="4"/>
  <c r="G12" i="4"/>
  <c r="D6" i="11"/>
  <c r="L63" i="4"/>
  <c r="L97" i="4"/>
  <c r="L105" i="4"/>
  <c r="Q12" i="4"/>
  <c r="B11" i="4"/>
  <c r="O63" i="4"/>
  <c r="O97" i="4"/>
  <c r="O105" i="4"/>
  <c r="D18" i="11"/>
  <c r="R70" i="4"/>
  <c r="D10" i="11"/>
  <c r="D36" i="11"/>
  <c r="G63" i="13"/>
  <c r="G97" i="13"/>
  <c r="G105" i="13"/>
  <c r="G107" i="13"/>
  <c r="D61" i="11"/>
  <c r="D8" i="11"/>
  <c r="D85" i="11"/>
  <c r="D102" i="11"/>
  <c r="D94" i="11"/>
  <c r="C43" i="11"/>
  <c r="D43" i="11" s="1"/>
  <c r="C12" i="13"/>
  <c r="D63" i="4"/>
  <c r="D97" i="4"/>
  <c r="D105" i="4"/>
  <c r="B78" i="11"/>
  <c r="D7" i="11"/>
  <c r="F63" i="4"/>
  <c r="F97" i="4" s="1"/>
  <c r="F105" i="4" s="1"/>
  <c r="J12" i="4"/>
  <c r="D22" i="11"/>
  <c r="O12" i="4"/>
  <c r="I63" i="4"/>
  <c r="I97" i="4" s="1"/>
  <c r="I105" i="4" s="1"/>
  <c r="D95" i="11"/>
  <c r="D25" i="11"/>
  <c r="D12" i="4"/>
  <c r="H12" i="4"/>
  <c r="C82" i="11"/>
  <c r="B9" i="11"/>
  <c r="D23" i="11"/>
  <c r="D89" i="11"/>
  <c r="D73" i="11"/>
  <c r="D44" i="11"/>
  <c r="D35" i="11"/>
  <c r="D32" i="11"/>
  <c r="D15" i="11"/>
  <c r="D63" i="13"/>
  <c r="D97" i="13"/>
  <c r="D105" i="13"/>
  <c r="D14" i="11"/>
  <c r="Q63" i="4"/>
  <c r="Q97" i="4"/>
  <c r="Q105" i="4"/>
  <c r="C105" i="11"/>
  <c r="D87" i="11"/>
  <c r="N63" i="4"/>
  <c r="N97" i="4"/>
  <c r="N105" i="4"/>
  <c r="N12" i="4"/>
  <c r="H63" i="4"/>
  <c r="H97" i="4" s="1"/>
  <c r="H105" i="4" s="1"/>
  <c r="D60" i="11"/>
  <c r="M12" i="4"/>
  <c r="D74" i="11"/>
  <c r="D59" i="11"/>
  <c r="D38" i="11"/>
  <c r="R42" i="4"/>
  <c r="P63" i="4"/>
  <c r="P97" i="4"/>
  <c r="P105" i="4"/>
  <c r="C9" i="11"/>
  <c r="D9" i="11" s="1"/>
  <c r="D12" i="13"/>
  <c r="D58" i="11"/>
  <c r="D100" i="11"/>
  <c r="D62" i="11"/>
  <c r="D24" i="11"/>
  <c r="D101" i="11"/>
  <c r="D90" i="11"/>
  <c r="D66" i="11"/>
  <c r="C63" i="13"/>
  <c r="C97" i="13"/>
  <c r="C105" i="13"/>
  <c r="D75" i="11"/>
  <c r="B71" i="11"/>
  <c r="B39" i="11"/>
  <c r="D28" i="11"/>
  <c r="D103" i="11"/>
  <c r="D88" i="11"/>
  <c r="C78" i="11"/>
  <c r="D78" i="11" s="1"/>
  <c r="D42" i="11"/>
  <c r="D16" i="11"/>
  <c r="R26" i="4"/>
  <c r="D86" i="11"/>
  <c r="F63" i="13"/>
  <c r="F97" i="13"/>
  <c r="F105" i="13"/>
  <c r="F107" i="13"/>
  <c r="AD199" i="20"/>
  <c r="B42" i="4"/>
  <c r="D77" i="11"/>
  <c r="D47" i="11"/>
  <c r="C71" i="11"/>
  <c r="M63" i="4"/>
  <c r="M97" i="4"/>
  <c r="M105" i="4"/>
  <c r="G63" i="4"/>
  <c r="G97" i="4" s="1"/>
  <c r="G105" i="4" s="1"/>
  <c r="D91" i="11"/>
  <c r="J63" i="4"/>
  <c r="J97" i="4" s="1"/>
  <c r="J105" i="4" s="1"/>
  <c r="C12" i="11"/>
  <c r="K63" i="4"/>
  <c r="K97" i="4" s="1"/>
  <c r="K105" i="4" s="1"/>
  <c r="B62" i="4"/>
  <c r="B105" i="11"/>
  <c r="D104" i="11"/>
  <c r="E12" i="4"/>
  <c r="T63" i="4"/>
  <c r="T97" i="4" s="1"/>
  <c r="D11" i="11"/>
  <c r="D96" i="11"/>
  <c r="AZ846" i="3"/>
  <c r="R54" i="4" l="1"/>
  <c r="R63" i="4" s="1"/>
  <c r="D105" i="11"/>
  <c r="G67" i="21"/>
  <c r="R96" i="4"/>
  <c r="R81" i="4"/>
  <c r="E63" i="4"/>
  <c r="E97" i="4" s="1"/>
  <c r="E105" i="4" s="1"/>
  <c r="F12" i="4"/>
  <c r="R8" i="4"/>
  <c r="R38" i="4"/>
  <c r="R12" i="4"/>
  <c r="B97" i="11"/>
  <c r="N186" i="27"/>
  <c r="D71" i="11"/>
  <c r="C97" i="11"/>
  <c r="B96" i="13"/>
  <c r="C63" i="11"/>
  <c r="D63" i="11" s="1"/>
  <c r="D57" i="11"/>
  <c r="S63" i="4"/>
  <c r="S97" i="4" s="1"/>
  <c r="S105" i="4" s="1"/>
  <c r="B55" i="11"/>
  <c r="B64" i="11" s="1"/>
  <c r="D54" i="11"/>
  <c r="C55" i="11"/>
  <c r="D46" i="11"/>
  <c r="B54" i="4"/>
  <c r="B82" i="11"/>
  <c r="D31" i="11"/>
  <c r="D41" i="11"/>
  <c r="D21" i="11"/>
  <c r="D39" i="11"/>
  <c r="B38" i="4"/>
  <c r="B63" i="4" s="1"/>
  <c r="D82" i="11"/>
  <c r="D80" i="11"/>
  <c r="B81" i="4"/>
  <c r="B26" i="13"/>
  <c r="C27" i="11"/>
  <c r="H97" i="13"/>
  <c r="T105" i="4"/>
  <c r="H63" i="13"/>
  <c r="D12" i="11"/>
  <c r="C12" i="4"/>
  <c r="B12" i="13" s="1"/>
  <c r="B13" i="11"/>
  <c r="B8" i="4"/>
  <c r="B8" i="13"/>
  <c r="C13" i="11"/>
  <c r="I58" i="7"/>
  <c r="K58" i="7"/>
  <c r="AH720" i="3"/>
  <c r="AH719" i="3"/>
  <c r="AH718"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R97" i="4" l="1"/>
  <c r="R105" i="4" s="1"/>
  <c r="D97" i="11"/>
  <c r="E63" i="13"/>
  <c r="D55" i="11"/>
  <c r="B98" i="11"/>
  <c r="B106" i="11" s="1"/>
  <c r="E97" i="13"/>
  <c r="T107" i="4"/>
  <c r="H107" i="13" s="1"/>
  <c r="AD11" i="15" s="1"/>
  <c r="AD23" i="15" s="1"/>
  <c r="AD26" i="15" s="1"/>
  <c r="AD28" i="15" s="1"/>
  <c r="H105" i="13"/>
  <c r="S107" i="4"/>
  <c r="E105" i="13"/>
  <c r="D13" i="11"/>
  <c r="C97" i="4"/>
  <c r="C105" i="4" s="1"/>
  <c r="AC455" i="3" s="1"/>
  <c r="N187" i="27"/>
  <c r="N193" i="27" s="1"/>
  <c r="B12" i="4"/>
  <c r="M58" i="7"/>
  <c r="AY1004" i="3"/>
  <c r="DX635" i="3"/>
  <c r="BH702" i="3"/>
  <c r="BI702" i="3" s="1"/>
  <c r="BH701" i="3"/>
  <c r="BI701" i="3" s="1"/>
  <c r="BU669" i="3"/>
  <c r="BU677" i="3"/>
  <c r="BU685" i="3"/>
  <c r="BV685" i="3" s="1"/>
  <c r="BU693" i="3"/>
  <c r="BV693" i="3" s="1"/>
  <c r="BU702" i="3"/>
  <c r="BV702" i="3" s="1"/>
  <c r="BU670" i="3"/>
  <c r="BV670" i="3" s="1"/>
  <c r="BU678" i="3"/>
  <c r="BV678" i="3" s="1"/>
  <c r="BU686" i="3"/>
  <c r="BV686" i="3" s="1"/>
  <c r="BU694" i="3"/>
  <c r="BV694" i="3" s="1"/>
  <c r="BU668" i="3"/>
  <c r="BU671" i="3"/>
  <c r="BU679" i="3"/>
  <c r="BU687" i="3"/>
  <c r="BU695" i="3"/>
  <c r="BV695" i="3" s="1"/>
  <c r="BU681" i="3"/>
  <c r="BV681" i="3" s="1"/>
  <c r="BU689" i="3"/>
  <c r="BU698" i="3"/>
  <c r="BU684" i="3"/>
  <c r="BU700" i="3"/>
  <c r="BV700" i="3" s="1"/>
  <c r="BU672" i="3"/>
  <c r="BV672" i="3" s="1"/>
  <c r="BU680" i="3"/>
  <c r="BV680" i="3" s="1"/>
  <c r="BU688" i="3"/>
  <c r="BV688" i="3" s="1"/>
  <c r="BU696" i="3"/>
  <c r="BV696" i="3" s="1"/>
  <c r="BU673" i="3"/>
  <c r="BU697" i="3"/>
  <c r="BV697" i="3" s="1"/>
  <c r="BU674" i="3"/>
  <c r="BV674" i="3" s="1"/>
  <c r="BU682" i="3"/>
  <c r="BV682" i="3" s="1"/>
  <c r="BU690" i="3"/>
  <c r="BV690" i="3" s="1"/>
  <c r="BU676" i="3"/>
  <c r="BU692" i="3"/>
  <c r="BV692" i="3" s="1"/>
  <c r="BU675" i="3"/>
  <c r="BV675" i="3" s="1"/>
  <c r="BU683" i="3"/>
  <c r="BU691" i="3"/>
  <c r="BV691" i="3" s="1"/>
  <c r="BU699" i="3"/>
  <c r="BV699" i="3" s="1"/>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BV698"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69" i="3"/>
  <c r="BV677" i="3"/>
  <c r="BV676" i="3"/>
  <c r="BV673"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1" i="3"/>
  <c r="BI674" i="3"/>
  <c r="BI689" i="3"/>
  <c r="EH637" i="3"/>
  <c r="DR657" i="3"/>
  <c r="EM632" i="3"/>
  <c r="EM635" i="3"/>
  <c r="EM643" i="3"/>
  <c r="E6" i="7"/>
  <c r="K15" i="7"/>
  <c r="I22" i="7"/>
  <c r="I35" i="7" s="1"/>
  <c r="E27" i="21"/>
  <c r="G22" i="21"/>
  <c r="B105" i="13" l="1"/>
  <c r="AG258" i="20"/>
  <c r="B105" i="4"/>
  <c r="AC454" i="3" s="1"/>
  <c r="F457" i="3" s="1"/>
  <c r="B97" i="13"/>
  <c r="B97" i="4"/>
  <c r="AC456" i="3"/>
  <c r="AF540" i="20"/>
  <c r="E107" i="13"/>
  <c r="O58" i="7"/>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1" i="15" l="1"/>
  <c r="T23" i="15" s="1"/>
  <c r="T26" i="15" s="1"/>
  <c r="T28" i="15" s="1"/>
  <c r="Y11" i="15"/>
  <c r="Y23" i="15" s="1"/>
  <c r="Y26" i="15" s="1"/>
  <c r="Y28" i="15" s="1"/>
  <c r="T29" i="15" s="1"/>
  <c r="AB47" i="15"/>
  <c r="AB49" i="15" s="1"/>
  <c r="AB54" i="15" s="1"/>
  <c r="AB55" i="15" s="1"/>
  <c r="AB255" i="20"/>
  <c r="AG257" i="20" s="1"/>
  <c r="AG259" i="20" s="1"/>
  <c r="AK262" i="20" s="1"/>
  <c r="T801" i="20" s="1"/>
  <c r="AF801" i="20" s="1"/>
  <c r="N183" i="27"/>
  <c r="N184" i="27" s="1"/>
  <c r="Q58" i="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Y64" i="15" l="1"/>
  <c r="Y68" i="15" s="1"/>
  <c r="N194" i="27"/>
  <c r="S58"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U58" i="7" l="1"/>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8" i="7" l="1"/>
  <c r="AP546" i="20"/>
  <c r="AP545" i="20" s="1"/>
  <c r="AP548" i="20" s="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8" i="7" l="1"/>
  <c r="AB57" i="15"/>
  <c r="U4" i="7"/>
  <c r="S5" i="7"/>
  <c r="P204" i="3"/>
  <c r="M48" i="7"/>
  <c r="M47" i="7"/>
  <c r="M60" i="7"/>
  <c r="O45" i="7"/>
  <c r="O49" i="7"/>
  <c r="K66" i="7"/>
  <c r="K67" i="7"/>
  <c r="K62" i="7"/>
  <c r="Q7" i="7"/>
  <c r="Q11" i="7" s="1"/>
  <c r="Q37" i="7" s="1"/>
  <c r="S6" i="7"/>
  <c r="I70" i="7"/>
  <c r="I72" i="7" s="1"/>
  <c r="W22" i="7"/>
  <c r="W35" i="7" s="1"/>
  <c r="Y15" i="7"/>
  <c r="W9" i="7"/>
  <c r="Y8" i="7"/>
  <c r="AC58" i="7" l="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G58" i="7" l="1"/>
  <c r="AE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<sst xmlns="http://schemas.openxmlformats.org/spreadsheetml/2006/main" count="5303" uniqueCount="2789">
  <si>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</si>
  <si>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</si>
  <si>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</si>
  <si>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</si>
  <si>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</si>
  <si>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</si>
  <si>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</si>
  <si>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</si>
  <si>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</si>
  <si>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</si>
  <si>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</si>
  <si>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</si>
  <si>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</si>
  <si>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</si>
  <si>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</si>
  <si>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</si>
  <si>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</si>
  <si>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</si>
  <si>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</si>
  <si>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</si>
  <si>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</si>
  <si>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</si>
  <si>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</si>
  <si>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</si>
  <si>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</si>
  <si>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</si>
  <si>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</si>
  <si>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</si>
  <si>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</si>
  <si>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</si>
  <si>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</si>
  <si>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</si>
  <si>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</si>
  <si>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</si>
  <si>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</si>
  <si>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</si>
  <si>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</si>
  <si>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</si>
  <si>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</si>
  <si>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</si>
  <si>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</si>
  <si>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</si>
  <si>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</si>
  <si>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</si>
  <si>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</si>
  <si>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</si>
  <si>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</si>
  <si>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</si>
  <si>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</si>
  <si>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</si>
  <si>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</si>
  <si>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</si>
  <si>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</si>
  <si>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</si>
  <si>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</si>
  <si>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</si>
  <si>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</si>
  <si>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</si>
  <si>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</si>
  <si>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</si>
  <si>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</si>
  <si>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</si>
  <si>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</si>
  <si>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</si>
  <si>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</si>
  <si>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</si>
  <si>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</si>
  <si>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</si>
  <si>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</si>
  <si>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</si>
  <si>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</si>
  <si>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</si>
  <si>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</si>
  <si>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</si>
  <si>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</si>
  <si>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</si>
  <si>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</si>
  <si>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</si>
  <si>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</si>
  <si>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</si>
  <si>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</si>
  <si>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</si>
  <si>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</si>
  <si>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</si>
  <si>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</si>
  <si>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</si>
  <si>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</si>
  <si>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</si>
  <si>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</si>
  <si>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</si>
  <si>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</si>
  <si>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</si>
  <si>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</si>
  <si>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</si>
  <si>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</si>
  <si>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</si>
  <si>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</si>
  <si>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</si>
  <si>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</si>
  <si>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</si>
  <si>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</si>
  <si>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</si>
  <si>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</si>
  <si>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</si>
  <si>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</si>
  <si>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</si>
  <si>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</si>
  <si>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</si>
  <si>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</si>
  <si>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</si>
  <si>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</si>
  <si>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</si>
  <si>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</si>
  <si>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</si>
  <si>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</si>
  <si>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</si>
  <si>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</si>
  <si>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</si>
  <si>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</si>
  <si>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</si>
  <si>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</si>
  <si>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</si>
  <si>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</si>
  <si>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</si>
  <si>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</si>
  <si>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</si>
  <si>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</si>
  <si>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</si>
  <si>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</si>
  <si>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</si>
  <si>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</si>
  <si>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</si>
  <si>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</si>
  <si>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</si>
  <si>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</si>
  <si>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</si>
  <si>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</si>
  <si>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</si>
  <si>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</si>
  <si>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</si>
  <si>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</si>
  <si>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</si>
  <si>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</si>
  <si>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</si>
  <si>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</si>
  <si>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</si>
  <si>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</si>
  <si>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</si>
  <si>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</si>
  <si>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</si>
  <si>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</si>
  <si>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</si>
  <si>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</si>
  <si>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</si>
  <si>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</si>
  <si>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</si>
  <si>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</si>
  <si>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</si>
  <si>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</si>
  <si>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</si>
  <si>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</si>
  <si>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</si>
  <si>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</si>
  <si>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</si>
  <si>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</si>
  <si>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</si>
  <si>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</si>
  <si>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</si>
  <si>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</si>
  <si>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</si>
  <si>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</si>
  <si>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</si>
  <si>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</si>
  <si>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</si>
  <si>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</si>
  <si>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</si>
  <si>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</si>
  <si>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</si>
  <si>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</si>
  <si>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</si>
  <si>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</si>
  <si>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</si>
  <si>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</si>
  <si>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</si>
  <si>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</si>
  <si>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</si>
  <si>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</si>
  <si>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</si>
  <si>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</si>
  <si>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</si>
  <si>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</si>
  <si>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</si>
  <si>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</si>
  <si>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</si>
  <si>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</si>
  <si>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</si>
  <si>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</si>
  <si>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</si>
  <si>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</si>
  <si>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</si>
  <si>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</si>
  <si>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</si>
  <si>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</si>
  <si>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</si>
  <si>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</si>
  <si>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</si>
  <si>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</si>
  <si>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</si>
  <si>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</si>
  <si>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</si>
  <si>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</si>
  <si>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</si>
  <si>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</si>
  <si>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</si>
  <si>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</si>
  <si>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</si>
  <si>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</si>
  <si>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</si>
  <si>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</si>
  <si>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</si>
  <si>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</si>
  <si>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</si>
  <si>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</si>
  <si>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</si>
  <si>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</si>
  <si>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</si>
  <si>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</si>
  <si>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</si>
  <si>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</si>
  <si>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</si>
  <si>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</si>
  <si>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</si>
  <si>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</si>
  <si>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</si>
  <si>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</si>
  <si>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</si>
  <si>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</si>
  <si>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</si>
  <si>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</si>
  <si>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</si>
  <si>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</si>
  <si>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</si>
  <si>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</si>
  <si>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</si>
  <si>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</si>
  <si>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</si>
  <si>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</si>
  <si>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</si>
  <si>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</si>
  <si>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</si>
  <si>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</si>
  <si>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</si>
  <si>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</si>
  <si>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</si>
  <si>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</si>
  <si>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</si>
  <si>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</si>
  <si>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</si>
  <si>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</si>
  <si>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</si>
  <si>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</si>
  <si>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</si>
  <si>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</si>
  <si>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</si>
  <si>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</si>
  <si>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</si>
  <si>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</si>
  <si>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</si>
  <si>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</si>
  <si>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</si>
  <si>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</si>
  <si>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</si>
  <si>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</si>
  <si>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</si>
  <si>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</si>
  <si>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</si>
  <si>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</si>
  <si>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</si>
  <si>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</si>
  <si>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</si>
  <si>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</si>
  <si>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</si>
  <si>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</si>
  <si>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</si>
  <si>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</si>
  <si>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</si>
  <si>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</si>
  <si>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</si>
  <si>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</si>
  <si>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</si>
  <si>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</si>
  <si>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</si>
  <si>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</si>
  <si>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</si>
  <si>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</si>
  <si>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</si>
  <si>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</si>
  <si>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</si>
  <si>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</si>
  <si>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</si>
  <si>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</si>
  <si>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</si>
  <si>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</si>
  <si>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</si>
  <si>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</si>
  <si>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</si>
  <si>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</si>
  <si>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</si>
  <si>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</si>
  <si>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</si>
  <si>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</si>
  <si>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</si>
  <si>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</si>
  <si>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</si>
  <si>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</si>
  <si>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</si>
  <si>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</si>
  <si>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</si>
  <si>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</si>
  <si>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</si>
  <si>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</si>
  <si>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</si>
  <si>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</si>
  <si>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</si>
  <si>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</si>
  <si>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</si>
  <si>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</si>
  <si>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</si>
  <si>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</si>
  <si>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</si>
  <si>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</si>
  <si>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</si>
  <si>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</si>
  <si>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</si>
  <si>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</si>
  <si>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</si>
  <si>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</si>
  <si>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</si>
  <si>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</si>
  <si>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</si>
  <si>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</si>
  <si>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</si>
  <si>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</si>
  <si>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</si>
  <si>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</si>
  <si>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</si>
  <si>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</si>
  <si>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</si>
  <si>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</si>
  <si>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</si>
  <si>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</si>
  <si>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</si>
  <si>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</si>
  <si>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</si>
  <si>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</si>
  <si>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</si>
  <si>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</si>
  <si>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</si>
  <si>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</si>
  <si>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</si>
  <si>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</si>
  <si>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</si>
  <si>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</si>
  <si>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</si>
  <si>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</si>
  <si>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</si>
  <si>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</si>
  <si>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</si>
  <si>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</si>
  <si>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</si>
  <si>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</si>
  <si>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</si>
  <si>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</si>
  <si>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</si>
  <si>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</si>
  <si>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</si>
  <si>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</si>
  <si>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</si>
  <si>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</si>
  <si>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</si>
  <si>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</si>
  <si>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</si>
  <si>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</si>
  <si>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</si>
  <si>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</si>
  <si>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</si>
  <si>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</si>
  <si>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</si>
  <si>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</si>
  <si>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</si>
  <si>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</si>
  <si>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</si>
  <si>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</si>
  <si>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</si>
  <si>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</si>
  <si>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</si>
  <si>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</si>
  <si>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</si>
  <si>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</si>
  <si>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</si>
  <si>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</si>
  <si>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</si>
  <si>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</si>
  <si>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</si>
  <si>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</si>
  <si>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</si>
  <si>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</si>
  <si>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</si>
  <si>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</si>
  <si>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</si>
  <si>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</si>
  <si>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</si>
  <si>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</si>
  <si>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</si>
  <si>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</si>
  <si>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</si>
  <si>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</si>
  <si>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</si>
  <si>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</si>
  <si>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</si>
  <si>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</si>
  <si>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</si>
  <si>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</si>
  <si>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</si>
  <si>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</si>
  <si>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</si>
  <si>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</si>
  <si>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</si>
  <si>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</si>
  <si>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</si>
  <si>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</si>
  <si>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</si>
  <si>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</si>
  <si>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</si>
  <si>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</si>
  <si>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</si>
  <si>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</si>
  <si>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</si>
  <si>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</si>
  <si>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</si>
  <si>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</si>
  <si>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</si>
  <si>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</si>
  <si>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</si>
  <si>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</si>
  <si>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</si>
  <si>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</si>
  <si>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</si>
  <si>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</si>
  <si>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</si>
  <si>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</si>
  <si>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</si>
  <si>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</si>
  <si>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</si>
  <si>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</si>
  <si>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</si>
  <si>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</si>
  <si>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</si>
  <si>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</si>
  <si>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</si>
  <si>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</si>
  <si>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</si>
  <si>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</si>
  <si>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</si>
  <si>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</si>
  <si>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</si>
  <si>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</si>
  <si>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</si>
  <si>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</si>
  <si>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</si>
  <si>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</si>
  <si>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</si>
  <si>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</si>
  <si>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</si>
  <si>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</si>
  <si>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</si>
  <si>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</si>
  <si>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</si>
  <si>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</si>
  <si>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</si>
  <si>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</si>
  <si>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</si>
  <si>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</si>
  <si>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</si>
  <si>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</si>
  <si>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</si>
  <si>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</si>
  <si>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</si>
  <si>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</si>
  <si>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</si>
  <si>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</si>
  <si>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</si>
  <si>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</si>
  <si>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</si>
  <si>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</si>
  <si>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</si>
  <si>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</si>
  <si>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</si>
  <si>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</si>
  <si>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</si>
  <si>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</si>
  <si>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</si>
  <si>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</si>
  <si>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</si>
  <si>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</si>
  <si>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</si>
  <si>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</si>
  <si>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</si>
  <si>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</si>
  <si>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</si>
  <si>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</si>
  <si>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</si>
  <si>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</si>
  <si>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</si>
  <si>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</si>
  <si>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</si>
  <si>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</si>
  <si>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</si>
  <si>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</si>
  <si>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</si>
  <si>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</si>
  <si>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</si>
  <si>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</si>
  <si>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</si>
  <si>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</si>
  <si>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</si>
  <si>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</si>
  <si>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</si>
  <si>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</si>
  <si>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</si>
  <si>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</si>
  <si>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</si>
  <si>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</si>
  <si>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</si>
  <si>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</si>
  <si>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</si>
  <si>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</si>
  <si>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</si>
  <si>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</si>
  <si>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</si>
  <si>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</si>
  <si>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</si>
  <si>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</si>
  <si>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</si>
  <si>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</si>
  <si>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</si>
  <si>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</si>
  <si>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</si>
  <si>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</si>
  <si>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</si>
  <si>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</si>
  <si>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</si>
  <si>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</si>
  <si>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</si>
  <si>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</si>
  <si>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</si>
  <si>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</si>
  <si>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</si>
  <si>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</si>
  <si>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</si>
  <si>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</si>
  <si>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</si>
  <si>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</si>
  <si>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</si>
  <si>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</si>
  <si>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</si>
  <si>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</si>
  <si>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</si>
  <si>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</si>
  <si>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</si>
  <si>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</si>
  <si>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</si>
  <si>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</si>
  <si>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</si>
  <si>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</si>
  <si>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</si>
  <si>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</si>
  <si>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</si>
  <si>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</si>
  <si>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</si>
  <si>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</si>
  <si>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</si>
  <si>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</si>
  <si>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</si>
  <si>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</si>
  <si>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</si>
  <si>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</si>
  <si>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</si>
  <si>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</si>
  <si>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</si>
  <si>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</si>
  <si>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</si>
  <si>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</si>
  <si>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</si>
  <si>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</si>
  <si>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</si>
  <si>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</si>
  <si>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</si>
  <si>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</si>
  <si>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</si>
  <si>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</si>
  <si>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</si>
  <si>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</si>
  <si>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</si>
  <si>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</si>
  <si>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</si>
  <si>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</si>
  <si>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</si>
  <si>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</si>
  <si>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</si>
  <si>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</si>
  <si>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</si>
  <si>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</si>
  <si>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</si>
  <si>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</si>
  <si>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</si>
  <si>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</si>
  <si>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</si>
  <si>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</si>
  <si>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</si>
  <si>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</si>
  <si>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</si>
  <si>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</si>
  <si>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</si>
  <si>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</si>
  <si>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</si>
  <si>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</si>
  <si>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</si>
  <si>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</si>
  <si>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</si>
  <si>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</si>
  <si>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</si>
  <si>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</si>
  <si>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</si>
  <si>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</si>
  <si>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</si>
  <si>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</si>
  <si>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</si>
  <si>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</si>
  <si>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</si>
  <si>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</si>
  <si>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</si>
  <si>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</si>
  <si>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</si>
  <si>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</si>
  <si>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</si>
  <si>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</si>
  <si>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</si>
  <si>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</si>
  <si>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</si>
  <si>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</si>
  <si>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</si>
  <si>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</si>
  <si>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</si>
  <si>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</si>
  <si>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</si>
  <si>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</si>
  <si>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</si>
  <si>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</si>
  <si>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</si>
  <si>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</si>
  <si>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</si>
  <si>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</si>
  <si>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</si>
  <si>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</si>
  <si>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</si>
  <si>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</si>
  <si>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</si>
  <si>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</si>
  <si>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</si>
  <si>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</si>
  <si>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</si>
  <si>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</si>
  <si>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</si>
  <si>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</si>
  <si>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</si>
  <si>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</si>
  <si>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</si>
  <si>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</si>
  <si>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</si>
  <si>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</si>
  <si>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</si>
  <si>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</si>
  <si>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</si>
  <si>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</si>
  <si>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</si>
  <si>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</si>
  <si>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</si>
  <si>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</si>
  <si>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</si>
  <si>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</si>
  <si>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</si>
  <si>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</si>
  <si>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</si>
  <si>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</si>
  <si>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</si>
  <si>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</si>
  <si>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</si>
  <si>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</si>
  <si>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</si>
  <si>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</si>
  <si>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</si>
  <si>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</si>
  <si>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</si>
  <si>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</si>
  <si>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</si>
  <si>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</si>
  <si>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</si>
  <si>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</si>
  <si>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</si>
  <si>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</si>
  <si>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</si>
  <si>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</si>
  <si>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</si>
  <si>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</si>
  <si>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</si>
  <si>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</si>
  <si>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</si>
  <si>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</si>
  <si>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</si>
  <si>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</si>
  <si>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</si>
  <si>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</si>
  <si>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</si>
  <si>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</si>
  <si>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</si>
  <si>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</si>
  <si>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</si>
  <si>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</si>
  <si>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</si>
  <si>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</si>
  <si>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</si>
  <si>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</si>
  <si>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</si>
  <si>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</si>
  <si>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</si>
  <si>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</si>
  <si>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</si>
  <si>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</si>
  <si>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</si>
  <si>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</si>
  <si>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</si>
  <si>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</si>
  <si>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</si>
  <si>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</si>
  <si>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</si>
  <si>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</si>
  <si>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</si>
  <si>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</si>
  <si>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</si>
  <si>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</si>
  <si>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</si>
  <si>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</si>
  <si>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</si>
  <si>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</si>
  <si>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</si>
  <si>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</si>
  <si>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</si>
  <si>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</si>
  <si>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</si>
  <si>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</si>
  <si>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</si>
  <si>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</si>
  <si>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</si>
  <si>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</si>
  <si>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</si>
  <si>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</si>
  <si>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</si>
  <si>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</si>
  <si>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</si>
  <si>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</si>
  <si>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</si>
  <si>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</si>
  <si>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</si>
  <si>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</si>
  <si>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</si>
  <si>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</si>
  <si>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</si>
  <si>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</si>
  <si>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</si>
  <si>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</si>
  <si>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</si>
  <si>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</si>
  <si>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</si>
  <si>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</si>
  <si>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</si>
  <si>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</si>
  <si>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</si>
  <si>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</si>
  <si>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</si>
  <si>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</si>
  <si>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</si>
  <si>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</si>
  <si>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</si>
  <si>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</si>
  <si>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</si>
  <si>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</si>
  <si>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</si>
  <si>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</si>
  <si>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</si>
  <si>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</si>
  <si>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</si>
  <si>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</si>
  <si>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</si>
  <si>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</si>
  <si>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</si>
  <si>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</si>
  <si>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</si>
  <si>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</si>
  <si>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</si>
  <si>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</si>
  <si>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</si>
  <si>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</si>
  <si>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</si>
  <si>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</si>
  <si>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</si>
  <si>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</si>
  <si>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</si>
  <si>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</si>
  <si>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</si>
  <si>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</si>
  <si>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</si>
  <si>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</si>
  <si>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</si>
  <si>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</si>
  <si>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</si>
  <si>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</si>
  <si>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</si>
  <si>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</si>
  <si>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</si>
  <si>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</si>
  <si>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</si>
  <si>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</si>
  <si>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</si>
  <si>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</si>
  <si>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</si>
  <si>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</si>
  <si>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</si>
  <si>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</si>
  <si>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</si>
  <si>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</si>
  <si>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</si>
  <si>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</si>
  <si>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</si>
  <si>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</si>
  <si>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</si>
  <si>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</si>
  <si>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</si>
  <si>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</si>
  <si>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</si>
  <si>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</si>
  <si>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</si>
  <si>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</si>
  <si>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</si>
  <si>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</si>
  <si>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</si>
  <si>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</si>
  <si>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</si>
  <si>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</si>
  <si>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</si>
  <si>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</si>
  <si>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</si>
  <si>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</si>
  <si>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</si>
  <si>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</si>
  <si>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</si>
  <si>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</si>
  <si>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</si>
  <si>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</si>
  <si>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</si>
  <si>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</si>
  <si>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</si>
  <si>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</si>
  <si>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</si>
  <si>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</si>
  <si>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</si>
  <si>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</si>
  <si>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</si>
  <si>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</si>
  <si>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</si>
  <si>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</si>
  <si>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</si>
  <si>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</si>
  <si>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</si>
  <si>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</si>
  <si>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</si>
  <si>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</si>
  <si>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</si>
  <si>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</si>
  <si>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</si>
  <si>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</si>
  <si>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</si>
  <si>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</si>
  <si>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</si>
  <si>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</si>
  <si>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</si>
  <si>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</si>
  <si>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</si>
  <si>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</si>
  <si>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</si>
  <si>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</si>
  <si>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</si>
  <si>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</si>
  <si>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</si>
  <si>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</si>
  <si>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</si>
  <si>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</si>
  <si>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</si>
  <si>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</si>
  <si>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</si>
  <si>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</si>
  <si>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</si>
  <si>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</si>
  <si>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</si>
  <si>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</si>
  <si>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</si>
  <si>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</si>
  <si>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</si>
  <si>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</si>
  <si>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</si>
  <si>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</si>
  <si>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</si>
  <si>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</si>
  <si>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</si>
  <si>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</si>
  <si>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</si>
  <si>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</si>
  <si>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</si>
  <si>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</si>
  <si>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</si>
  <si>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</si>
  <si>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</si>
  <si>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</si>
  <si>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</si>
  <si>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</si>
  <si>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</si>
  <si>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</si>
  <si>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</si>
  <si>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</si>
  <si>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</si>
  <si>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</si>
  <si>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</si>
  <si>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</si>
  <si>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</si>
  <si>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</si>
  <si>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</si>
  <si>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</si>
  <si>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</si>
  <si>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</si>
  <si>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</si>
  <si>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</si>
  <si>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</si>
  <si>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</si>
  <si>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</si>
  <si>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</si>
  <si>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</si>
  <si>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</si>
  <si>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</si>
  <si>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</si>
  <si>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</si>
  <si>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</si>
  <si>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</si>
  <si>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</si>
  <si>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</si>
  <si>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</si>
  <si>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</si>
  <si>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</si>
  <si>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</si>
  <si>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</si>
  <si>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</si>
  <si>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</si>
  <si>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</si>
  <si>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</si>
  <si>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</si>
  <si>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</si>
  <si>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</si>
  <si>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</si>
  <si>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</si>
  <si>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</si>
  <si>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</si>
  <si>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</si>
  <si>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</si>
  <si>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</si>
  <si>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</si>
  <si>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</si>
  <si>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</si>
  <si>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</si>
  <si>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</si>
  <si>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</si>
  <si>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</si>
  <si>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</si>
  <si>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</si>
  <si>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</si>
  <si>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</si>
  <si>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</si>
  <si>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</si>
  <si>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</si>
  <si>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</si>
  <si>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</si>
  <si>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</si>
  <si>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</si>
  <si>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</si>
  <si>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</si>
  <si>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</si>
  <si>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</si>
  <si>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</si>
  <si>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</si>
  <si>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</si>
  <si>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</si>
  <si>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</si>
  <si>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</si>
  <si>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</si>
  <si>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</si>
  <si>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</si>
  <si>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</si>
  <si>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</si>
  <si>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</si>
  <si>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</si>
  <si>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</si>
  <si>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</si>
  <si>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</si>
  <si>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</si>
  <si>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</si>
  <si>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</si>
  <si>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</si>
  <si>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</si>
  <si>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</si>
  <si>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</si>
  <si>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</si>
  <si>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</si>
  <si>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</si>
  <si>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</si>
  <si>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</si>
  <si>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</si>
  <si>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</si>
  <si>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</si>
  <si>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</si>
  <si>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</si>
  <si>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</si>
  <si>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</si>
  <si>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</si>
  <si>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</si>
  <si>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</si>
  <si>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</si>
  <si>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</si>
  <si>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</si>
  <si>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</si>
  <si>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</si>
  <si>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</si>
  <si>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</si>
  <si>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</si>
  <si>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</si>
  <si>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</si>
  <si>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</si>
  <si>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</si>
  <si>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</si>
  <si>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</si>
  <si>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</si>
  <si>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</si>
  <si>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</si>
  <si>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</si>
  <si>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</si>
  <si>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</si>
  <si>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</si>
  <si>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</si>
  <si>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</si>
  <si>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</si>
  <si>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</si>
  <si>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</si>
  <si>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</si>
  <si>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</si>
  <si>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</si>
  <si>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</si>
  <si>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</si>
  <si>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</si>
  <si>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</si>
  <si>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</si>
  <si>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</si>
  <si>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</si>
  <si>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</si>
  <si>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</si>
  <si>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</si>
  <si>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</si>
  <si>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</si>
  <si>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</si>
  <si>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</si>
  <si>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</si>
  <si>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</si>
  <si>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</si>
  <si>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</si>
  <si>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</si>
  <si>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</si>
  <si>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</si>
  <si>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</si>
  <si>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</si>
  <si>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</si>
  <si>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</si>
  <si>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</si>
  <si>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</si>
  <si>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</si>
  <si>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</si>
  <si>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</si>
  <si>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</si>
  <si>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</si>
  <si>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</si>
  <si>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</si>
  <si>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</si>
  <si>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</si>
  <si>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</si>
  <si>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</si>
  <si>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</si>
  <si>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</si>
  <si>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</si>
  <si>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</si>
  <si>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</si>
  <si>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</si>
  <si>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</si>
  <si>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</si>
  <si>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</si>
  <si>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</si>
  <si>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</si>
  <si>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</si>
  <si>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</si>
  <si>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</si>
  <si>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</si>
  <si>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</si>
  <si>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</si>
  <si>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</si>
  <si>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</si>
  <si>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</si>
  <si>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</si>
  <si>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</si>
  <si>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</si>
  <si>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</si>
  <si>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</si>
  <si>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</si>
  <si>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</si>
  <si>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</si>
  <si>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</si>
  <si>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</si>
  <si>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</si>
  <si>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</si>
  <si>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</si>
  <si>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</si>
  <si>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</si>
  <si>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</si>
  <si>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</si>
  <si>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</si>
  <si>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</si>
  <si>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</si>
  <si>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</si>
  <si>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</si>
  <si>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</si>
  <si>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</si>
  <si>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</si>
  <si>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</si>
  <si>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</si>
  <si>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</si>
  <si>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</si>
  <si>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</si>
  <si>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</si>
  <si>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</si>
  <si>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</si>
  <si>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</si>
  <si>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</si>
  <si>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</si>
  <si>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</si>
  <si>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</si>
  <si>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</si>
  <si>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</si>
  <si>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</si>
  <si>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</si>
  <si>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</si>
  <si>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</si>
  <si>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</si>
  <si>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</si>
  <si>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</si>
  <si>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</si>
  <si>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</si>
  <si>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</si>
  <si>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</si>
  <si>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</si>
  <si>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</si>
  <si>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</si>
  <si>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</si>
  <si>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</si>
  <si>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</si>
  <si>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</si>
  <si>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</si>
  <si>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</si>
  <si>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</si>
  <si>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</si>
  <si>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</si>
  <si>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</si>
  <si>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</si>
  <si>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</si>
  <si>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</si>
  <si>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</si>
  <si>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</si>
  <si>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</si>
  <si>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</si>
  <si>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</si>
  <si>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</si>
  <si>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</si>
  <si>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</si>
  <si>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</si>
  <si>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</si>
  <si>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</si>
  <si>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</si>
  <si>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</si>
  <si>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</si>
  <si>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</si>
  <si>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</si>
  <si>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</si>
  <si>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</si>
  <si>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</si>
  <si>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</si>
  <si>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</si>
  <si>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</si>
  <si>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</si>
  <si>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</si>
  <si>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</si>
  <si>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</si>
  <si>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</si>
  <si>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</si>
  <si>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</si>
  <si>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</si>
  <si>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</si>
  <si>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</si>
  <si>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</si>
  <si>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</si>
  <si>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</si>
  <si>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</si>
  <si>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</si>
  <si>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</si>
  <si>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</si>
  <si>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</si>
  <si>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</si>
  <si>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</si>
  <si>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</si>
  <si>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</si>
  <si>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</si>
  <si>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</si>
  <si>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</si>
  <si>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</si>
  <si>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</si>
  <si>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</si>
  <si>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</si>
  <si>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</si>
  <si>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</si>
  <si>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</si>
  <si>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</si>
  <si>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</si>
  <si>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</si>
  <si>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</si>
  <si>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</si>
  <si>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</si>
  <si>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</si>
  <si>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</si>
  <si>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</si>
  <si>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</si>
  <si>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</si>
  <si>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</si>
  <si>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</si>
  <si>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</si>
  <si>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</si>
  <si>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</si>
  <si>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</si>
  <si>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</si>
  <si>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</si>
  <si>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</si>
  <si>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</si>
  <si>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</si>
  <si>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</si>
  <si>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</si>
  <si>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</si>
  <si>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</si>
  <si>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</si>
  <si>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</si>
  <si>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</si>
  <si>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</si>
  <si>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</si>
  <si>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</si>
  <si>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</si>
  <si>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</si>
  <si>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</si>
  <si>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</si>
  <si>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</si>
  <si>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</si>
  <si>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</si>
  <si>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</si>
  <si>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</si>
  <si>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</si>
  <si>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</si>
  <si>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</si>
  <si>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</si>
  <si>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</si>
  <si>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</si>
  <si>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</si>
  <si>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</si>
  <si>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</si>
  <si>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</si>
  <si>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</si>
  <si>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</si>
  <si>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</si>
  <si>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</si>
  <si>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</si>
  <si>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</si>
  <si>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</si>
  <si>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</si>
  <si>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</si>
  <si>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</si>
  <si>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</si>
  <si>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</si>
  <si>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</si>
  <si>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</si>
  <si>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</si>
  <si>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</si>
  <si>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</si>
  <si>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</si>
  <si>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</si>
  <si>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</si>
  <si>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</si>
  <si>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</si>
  <si>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</si>
  <si>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</si>
  <si>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</si>
  <si>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</si>
  <si>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</si>
  <si>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</si>
  <si>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</si>
  <si>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</si>
  <si>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</si>
  <si>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</si>
  <si>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</si>
  <si>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</si>
  <si>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</si>
  <si>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</si>
  <si>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</si>
  <si>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</si>
  <si>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</si>
  <si>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</si>
  <si>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</si>
  <si>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</si>
  <si>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</si>
  <si>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</si>
  <si>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</si>
  <si>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</si>
  <si>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</si>
  <si>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</si>
  <si>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</si>
  <si>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</si>
  <si>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</si>
  <si>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</si>
  <si>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</si>
  <si>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</si>
  <si>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</si>
  <si>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</si>
  <si>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</si>
  <si>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</si>
  <si>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</si>
  <si>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</si>
  <si>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</si>
  <si>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</si>
  <si>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</si>
  <si>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</si>
  <si>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</si>
  <si>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</si>
  <si>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</si>
  <si>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</si>
  <si>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</si>
  <si>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</si>
  <si>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</si>
  <si>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</si>
  <si>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</si>
  <si>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</si>
  <si>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</si>
  <si>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</si>
  <si>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</si>
  <si>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</si>
  <si>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</si>
  <si>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</si>
  <si>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</si>
  <si>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</si>
  <si>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</si>
  <si>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</si>
  <si>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</si>
  <si>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</si>
  <si>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</si>
  <si>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</si>
  <si>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</si>
  <si>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</si>
  <si>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</si>
  <si>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</si>
  <si>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</si>
  <si>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</si>
  <si>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</si>
  <si>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</si>
  <si>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</si>
  <si>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</si>
  <si>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</si>
  <si>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</si>
  <si>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</si>
  <si>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</si>
  <si>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</si>
  <si>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</si>
  <si>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</si>
  <si>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</si>
  <si>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</si>
  <si>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</si>
  <si>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</si>
  <si>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</si>
  <si>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</si>
  <si>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</si>
  <si>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</si>
  <si>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</si>
  <si>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</si>
  <si>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</si>
  <si>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</si>
  <si>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</si>
  <si>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</si>
  <si>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</si>
  <si>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</si>
  <si>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</si>
  <si>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</si>
  <si>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</si>
  <si>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</si>
  <si>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</si>
  <si>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</si>
  <si>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</si>
  <si>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</si>
  <si>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</si>
  <si>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</si>
  <si>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</si>
  <si>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</si>
  <si>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</si>
  <si>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</si>
  <si>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</si>
  <si>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</si>
  <si>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</si>
  <si>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</si>
  <si>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</si>
  <si>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</si>
  <si>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</si>
  <si>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</si>
  <si>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</si>
  <si>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</si>
  <si>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</si>
  <si>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</si>
  <si>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</si>
  <si>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</si>
  <si>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</si>
  <si>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</si>
  <si>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</si>
  <si>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</si>
  <si>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</si>
  <si>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</si>
  <si>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</si>
  <si>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</si>
  <si>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</si>
  <si>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</si>
  <si>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</si>
  <si>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</si>
  <si>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</si>
  <si>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</si>
  <si>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</si>
  <si>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</si>
  <si>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</si>
  <si>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</si>
  <si>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</si>
  <si>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</si>
  <si>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</si>
  <si>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</si>
  <si>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</si>
  <si>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</si>
  <si>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</si>
  <si>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</si>
  <si>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</si>
  <si>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</si>
  <si>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</si>
  <si>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</si>
  <si>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</si>
  <si>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</si>
  <si>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</si>
  <si>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</si>
  <si>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</si>
  <si>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</si>
  <si>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</si>
  <si>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</si>
  <si>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</si>
  <si>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</si>
  <si>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</si>
  <si>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</si>
  <si>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</si>
  <si>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</si>
  <si>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</si>
  <si>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</si>
  <si>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</si>
  <si>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</si>
  <si>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</si>
  <si>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</si>
  <si>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</si>
  <si>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</si>
  <si>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</si>
  <si>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</si>
  <si>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</si>
  <si>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</si>
  <si>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</si>
  <si>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</si>
  <si>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</si>
  <si>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</si>
  <si>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</si>
  <si>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</si>
  <si>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</si>
  <si>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</si>
  <si>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</si>
  <si>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</si>
  <si>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</si>
  <si>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</si>
  <si>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</si>
  <si>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</si>
  <si>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</si>
  <si>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</si>
  <si>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</si>
  <si>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</si>
  <si>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</si>
  <si>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</si>
  <si>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</si>
  <si>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</si>
  <si>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</si>
  <si>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</si>
  <si>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</si>
  <si>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</si>
  <si>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</si>
  <si>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</si>
  <si>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</si>
  <si>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</si>
  <si>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</si>
  <si>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</si>
  <si>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</si>
  <si>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</si>
  <si>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</si>
  <si>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</si>
  <si>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</si>
  <si>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</si>
  <si>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</si>
  <si>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</si>
  <si>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</si>
  <si>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</si>
  <si>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</si>
  <si>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</si>
  <si>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</si>
  <si>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</si>
  <si>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</si>
  <si>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</si>
  <si>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</si>
  <si>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</si>
  <si>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</si>
  <si>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</si>
  <si>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</si>
  <si>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</si>
  <si>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</si>
  <si>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</si>
  <si>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</si>
  <si>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</si>
  <si>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</si>
  <si>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</si>
  <si>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</si>
  <si>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</si>
  <si>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</si>
  <si>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</si>
  <si>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</si>
  <si>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</si>
  <si>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</si>
  <si>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</si>
  <si>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</si>
  <si>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</si>
  <si>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</si>
  <si>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</si>
  <si>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</si>
  <si>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</si>
  <si>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</si>
  <si>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</si>
  <si>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</si>
  <si>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</si>
  <si>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</si>
  <si>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</si>
  <si>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</si>
  <si>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</si>
  <si>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</si>
  <si>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</si>
  <si>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</si>
  <si>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</si>
  <si>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</si>
  <si>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</si>
  <si>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</si>
  <si>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</si>
  <si>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</si>
  <si>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</si>
  <si>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</si>
  <si>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</si>
  <si>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</si>
  <si>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</si>
  <si>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</si>
  <si>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</si>
  <si>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</si>
  <si>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</si>
  <si>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</si>
  <si>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</si>
  <si>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</si>
  <si>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</si>
  <si>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</si>
  <si>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</si>
  <si>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</si>
  <si>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</si>
  <si>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</si>
  <si>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</si>
  <si>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</si>
  <si>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</si>
  <si>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</si>
  <si>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</si>
  <si>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</si>
  <si>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</si>
  <si>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</si>
  <si>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</si>
  <si>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</si>
  <si>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</si>
  <si>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</si>
  <si>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</si>
  <si>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</si>
  <si>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</si>
  <si>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</si>
  <si>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</si>
  <si>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</si>
  <si>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</si>
  <si>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</si>
  <si>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</si>
  <si>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</si>
  <si>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</si>
  <si>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</si>
  <si>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</si>
  <si>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</si>
  <si>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</si>
  <si>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</si>
  <si>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</si>
  <si>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</si>
  <si>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</si>
  <si>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</si>
  <si>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</si>
  <si>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</si>
  <si>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</si>
  <si>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</si>
  <si>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</si>
  <si>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</si>
  <si>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</si>
  <si>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</si>
  <si>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</si>
  <si>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</si>
  <si>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</si>
  <si>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</si>
  <si>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</si>
  <si>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</si>
  <si>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</si>
  <si>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</si>
  <si>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</si>
  <si>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</si>
  <si>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</si>
  <si>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</si>
  <si>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</si>
  <si>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</si>
  <si>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</si>
  <si>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</si>
  <si>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</si>
  <si>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</si>
  <si>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</si>
  <si>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</si>
  <si>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</si>
  <si>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</si>
  <si>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</si>
  <si>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</si>
  <si>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</si>
  <si>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</si>
  <si>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</si>
  <si>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</si>
  <si>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</si>
  <si>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</si>
  <si>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</si>
  <si>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</si>
  <si>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</si>
  <si>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</si>
  <si>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</si>
  <si>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</si>
  <si>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</si>
  <si>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</si>
  <si>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</si>
  <si>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</si>
  <si>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</si>
  <si>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</si>
  <si>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</si>
  <si>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</si>
  <si>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</si>
  <si>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</si>
  <si>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</si>
  <si>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</si>
  <si>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</si>
  <si>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</si>
  <si>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</si>
  <si>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</si>
  <si>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</si>
  <si>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</si>
  <si>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</si>
  <si>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</si>
  <si>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</si>
  <si>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</si>
  <si>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</si>
  <si>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</si>
  <si>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</si>
  <si>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</si>
  <si>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</si>
  <si>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</si>
  <si>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</si>
  <si>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</si>
  <si>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</si>
  <si>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</si>
  <si>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</si>
  <si>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</si>
  <si>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</si>
  <si>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</si>
  <si>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</si>
  <si>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</si>
  <si>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</si>
  <si>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</si>
  <si>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</si>
  <si>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</si>
  <si>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</si>
  <si>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</si>
  <si>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</si>
  <si>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</si>
  <si>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</si>
  <si>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</si>
  <si>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</si>
  <si>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</si>
  <si>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</si>
  <si>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</si>
  <si>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</si>
  <si>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</si>
  <si>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</si>
  <si>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</si>
  <si>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</si>
  <si>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</si>
  <si>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</si>
  <si>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</si>
  <si>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</si>
  <si>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</si>
  <si>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</si>
  <si>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</si>
  <si>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</si>
  <si>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</si>
  <si>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</si>
  <si>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</si>
  <si>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</si>
  <si>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</si>
  <si>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</si>
  <si>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</si>
  <si>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</si>
  <si>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</si>
  <si>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</si>
  <si>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</si>
  <si>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</si>
  <si>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</si>
  <si>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</si>
  <si>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</si>
  <si>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</si>
  <si>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</si>
  <si>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</si>
  <si>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</si>
  <si>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</si>
  <si>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</si>
  <si>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</si>
  <si>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</si>
  <si>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</si>
  <si>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</si>
  <si>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</si>
  <si>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</si>
  <si>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</si>
  <si>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</si>
  <si>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</si>
  <si>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</si>
  <si>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</si>
  <si>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</si>
  <si>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</si>
  <si>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</si>
  <si>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</si>
  <si>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</si>
  <si>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</si>
  <si>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</si>
  <si>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</si>
  <si>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</si>
  <si>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</si>
  <si>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</si>
  <si>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</si>
  <si>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</si>
  <si>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</si>
  <si>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</si>
  <si>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</si>
  <si>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</si>
  <si>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</si>
  <si>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</si>
  <si>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</si>
  <si>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</si>
  <si>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</si>
  <si>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</si>
  <si>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</si>
  <si>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</si>
  <si>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</si>
  <si>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</si>
  <si>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</si>
  <si>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</si>
  <si>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</si>
  <si>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</si>
  <si>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</si>
  <si>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</si>
  <si>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</si>
  <si>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</si>
  <si>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</si>
  <si>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</si>
  <si>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</si>
  <si>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</si>
  <si>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</si>
  <si>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</si>
  <si>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</si>
  <si>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</si>
  <si>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</si>
  <si>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</si>
  <si>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</si>
  <si>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</si>
  <si>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</si>
  <si>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</si>
  <si>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</si>
  <si>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</si>
  <si>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</si>
  <si>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</si>
  <si>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</si>
  <si>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</si>
  <si>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</si>
  <si>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</si>
  <si>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</si>
  <si>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</si>
  <si>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</si>
  <si>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</si>
  <si>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</si>
  <si>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</si>
  <si>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</si>
  <si>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</si>
  <si>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</si>
  <si>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</si>
  <si>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</si>
  <si>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</si>
  <si>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</si>
  <si>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</si>
  <si>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</si>
  <si>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</si>
  <si>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</si>
  <si>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</si>
  <si>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</si>
  <si>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</si>
  <si>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</si>
  <si>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</si>
  <si>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</si>
  <si>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</si>
  <si>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</si>
  <si>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</si>
  <si>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</si>
  <si>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</si>
  <si>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</si>
  <si>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</si>
  <si>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</si>
  <si>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</si>
  <si>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</si>
  <si>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</si>
  <si>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</si>
  <si>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</si>
  <si>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</si>
  <si>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</si>
  <si>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</si>
  <si>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</si>
  <si>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</si>
  <si>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</si>
  <si>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</si>
  <si>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</si>
  <si>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</si>
  <si>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</si>
  <si>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</si>
  <si>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</si>
  <si>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</si>
  <si>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</si>
  <si>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</si>
  <si>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</si>
  <si>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</si>
  <si>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</si>
  <si>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</si>
  <si>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</si>
  <si>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</si>
  <si>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</si>
  <si>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</si>
  <si>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</si>
  <si>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</si>
  <si>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</si>
  <si>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</si>
  <si>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</si>
  <si>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</si>
  <si>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</si>
  <si>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</si>
  <si>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</si>
  <si>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</si>
  <si>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</si>
  <si>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</si>
  <si>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</si>
  <si>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</si>
  <si>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</si>
  <si>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</si>
  <si>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</si>
  <si>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</si>
  <si>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</si>
  <si>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</si>
  <si>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</si>
  <si>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</si>
  <si>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</si>
  <si>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</si>
  <si>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</si>
  <si>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</si>
  <si>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</si>
  <si>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</si>
  <si>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</si>
  <si>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</si>
  <si>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</si>
  <si>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</si>
  <si>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</si>
  <si>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</si>
  <si>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</si>
  <si>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</si>
  <si>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</si>
  <si>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</si>
  <si>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</si>
  <si>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</si>
  <si>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</si>
  <si>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</si>
  <si>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</si>
  <si>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</si>
  <si>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</si>
  <si>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</si>
  <si>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</si>
  <si>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</si>
  <si>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</si>
  <si>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</si>
  <si>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</si>
  <si>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</si>
  <si>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</si>
  <si>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</si>
  <si>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</si>
  <si>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</si>
  <si>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</si>
  <si>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</si>
  <si>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</si>
  <si>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</si>
  <si>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</si>
  <si>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</si>
  <si>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</si>
  <si>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</si>
  <si>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</si>
  <si>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</si>
  <si>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</si>
  <si>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</si>
  <si>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</si>
  <si>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</si>
  <si>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</si>
  <si>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</si>
  <si>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</si>
  <si>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</si>
  <si>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</si>
  <si>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</si>
  <si>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</si>
  <si>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</si>
  <si>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</si>
  <si>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</si>
  <si>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</si>
  <si>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</si>
  <si>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</si>
  <si>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</si>
  <si>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</si>
  <si>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</si>
  <si>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</si>
  <si>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</si>
  <si>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</si>
  <si>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</si>
  <si>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</si>
  <si>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</si>
  <si>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</si>
  <si>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</si>
  <si>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</si>
  <si>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</si>
  <si>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</si>
  <si>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</si>
  <si>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</si>
  <si>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</si>
  <si>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</si>
  <si>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</si>
  <si>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</si>
  <si>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</si>
  <si>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</si>
  <si>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</si>
  <si>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</si>
  <si>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</si>
  <si>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</si>
  <si>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</si>
  <si>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</si>
  <si>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</si>
  <si>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</si>
  <si>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</si>
  <si>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</si>
  <si>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</si>
  <si>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</si>
  <si>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</si>
  <si>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</si>
  <si>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</si>
  <si>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</si>
  <si>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</si>
  <si>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</si>
  <si>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</si>
  <si>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</si>
  <si>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</si>
  <si>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</si>
  <si>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</si>
  <si>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</si>
  <si>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</si>
  <si>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</si>
  <si>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</si>
  <si>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</si>
  <si>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</si>
  <si>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</si>
  <si>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</si>
  <si>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</si>
  <si>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</si>
  <si>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</si>
  <si>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</si>
  <si>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</si>
  <si>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</si>
  <si>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</si>
  <si>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</si>
  <si>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</si>
  <si>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</si>
  <si>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</si>
  <si>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</si>
  <si>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</si>
  <si>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</si>
  <si>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</si>
  <si>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</si>
  <si>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</si>
  <si>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</si>
  <si>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</si>
  <si>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</si>
  <si>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</si>
  <si>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</si>
  <si>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</si>
  <si>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</si>
  <si>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</si>
  <si>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</si>
  <si>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</si>
  <si>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</si>
  <si>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</si>
  <si>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</si>
  <si>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</si>
  <si>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</si>
  <si>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</si>
  <si>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</si>
  <si>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</si>
  <si>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</si>
  <si>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</si>
  <si>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</si>
  <si>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</si>
  <si>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</si>
  <si>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</si>
  <si>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</si>
  <si>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</si>
  <si>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</si>
  <si>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</si>
  <si>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</si>
  <si>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</si>
  <si>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</si>
  <si>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</si>
  <si>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</si>
  <si>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</si>
  <si>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</si>
  <si>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</si>
  <si>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</si>
  <si>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</si>
  <si>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</si>
  <si>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</si>
  <si>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</si>
  <si>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</si>
  <si>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</si>
  <si>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</si>
  <si>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</si>
  <si>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</si>
  <si>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</si>
  <si>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</si>
  <si>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</si>
  <si>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</si>
  <si>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</si>
  <si>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</si>
  <si>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</si>
  <si>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</si>
  <si>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</si>
  <si>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</si>
  <si>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</si>
  <si>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</si>
  <si>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</si>
  <si>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</si>
  <si>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</si>
  <si>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</si>
  <si>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</si>
  <si>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</si>
  <si>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</si>
  <si>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</si>
  <si>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</si>
  <si>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</si>
  <si>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</si>
  <si>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</si>
  <si>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</si>
  <si>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</si>
  <si>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</si>
  <si>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</si>
  <si>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</si>
  <si>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</si>
  <si>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</si>
  <si>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</si>
  <si>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</si>
  <si>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</si>
  <si>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</si>
  <si>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</si>
  <si>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</si>
  <si>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</si>
  <si>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</si>
  <si>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</si>
  <si>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</si>
  <si>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</si>
  <si>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</si>
  <si>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</si>
  <si>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</si>
  <si>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</si>
  <si>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</si>
  <si>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</si>
  <si>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</si>
  <si>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</si>
  <si>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</si>
  <si>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</si>
  <si>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</si>
  <si>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</si>
  <si>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</si>
  <si>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</si>
  <si>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</si>
  <si>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</si>
  <si>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</si>
  <si>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</si>
  <si>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</si>
  <si>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</si>
  <si>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</si>
  <si>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</si>
  <si>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</si>
  <si>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</si>
  <si>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</si>
  <si>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</si>
  <si>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</si>
  <si>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</si>
  <si>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</si>
  <si>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</si>
  <si>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</si>
  <si>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</si>
  <si>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</si>
  <si>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</si>
  <si>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</si>
  <si>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</si>
  <si>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</si>
  <si>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</si>
  <si>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</si>
  <si>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</si>
  <si>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</si>
  <si>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</si>
  <si>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</si>
  <si>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</si>
  <si>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</si>
  <si>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</si>
  <si>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</si>
  <si>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</si>
  <si>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</si>
  <si>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</si>
  <si>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</si>
  <si>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</si>
  <si>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</si>
  <si>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</si>
  <si>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</si>
  <si>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</si>
  <si>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</si>
  <si>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</si>
  <si>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</si>
  <si>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</si>
  <si>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</si>
  <si>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</si>
  <si>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</si>
  <si>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</si>
  <si>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</si>
  <si>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</si>
  <si>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</si>
  <si>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</si>
  <si>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</si>
  <si>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</si>
  <si>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</si>
  <si>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</si>
  <si>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</si>
  <si>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</si>
  <si>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</si>
  <si>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</si>
  <si>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</si>
  <si>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</si>
  <si>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</si>
  <si>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</si>
  <si>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</si>
  <si>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</si>
  <si>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</si>
  <si>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</si>
  <si>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</si>
  <si>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</si>
  <si>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</si>
  <si>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</si>
  <si>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</si>
  <si>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</si>
  <si>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</si>
  <si>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</si>
  <si>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</si>
  <si>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</si>
  <si>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</si>
  <si>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</si>
  <si>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</si>
  <si>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</si>
  <si>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</si>
  <si>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</si>
  <si>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</si>
  <si>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</si>
  <si>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</si>
  <si>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</si>
  <si>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</si>
  <si>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</si>
  <si>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</si>
  <si>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</si>
  <si>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</si>
  <si>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</si>
  <si>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</si>
  <si>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</si>
  <si>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</si>
  <si>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</si>
  <si>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</si>
  <si>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</si>
  <si>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</si>
  <si>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</si>
  <si>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</si>
  <si>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</si>
  <si>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</si>
  <si>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</si>
  <si>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</si>
  <si>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</si>
  <si>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</si>
  <si>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</si>
  <si>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</si>
  <si>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</si>
  <si>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</si>
  <si>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</si>
  <si>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</si>
  <si>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</si>
  <si>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</si>
  <si>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</si>
  <si>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</si>
  <si>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</si>
  <si>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</si>
  <si>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</si>
  <si>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</si>
  <si>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</si>
  <si>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</si>
  <si>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</si>
  <si>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</si>
  <si>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</si>
  <si>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</si>
  <si>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</si>
  <si>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</si>
  <si>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</si>
  <si>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</si>
  <si>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</si>
  <si>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</si>
  <si>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</si>
  <si>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</si>
  <si>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</si>
  <si>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</si>
  <si>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</si>
  <si>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</si>
  <si>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</si>
  <si>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</si>
  <si>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</si>
  <si>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</si>
  <si>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</si>
  <si>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</si>
  <si>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</si>
  <si>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</si>
  <si>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</si>
  <si>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</si>
  <si>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</si>
  <si>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</si>
  <si>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</si>
  <si>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</si>
  <si>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</si>
  <si>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</si>
  <si>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</si>
  <si>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</si>
  <si>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</si>
  <si>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</si>
  <si>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</si>
  <si>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</si>
  <si>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</si>
  <si>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</si>
  <si>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</si>
  <si>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</si>
  <si>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</si>
  <si>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</si>
  <si>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</si>
  <si>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</si>
  <si>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</si>
  <si>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</si>
  <si>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</si>
  <si>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</si>
  <si>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</si>
  <si>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</si>
  <si>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</si>
  <si>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</si>
  <si>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</si>
  <si>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</si>
  <si>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</si>
  <si>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</si>
  <si>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</si>
  <si>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</si>
  <si>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</si>
  <si>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</si>
  <si>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</si>
  <si>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</si>
  <si>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</si>
  <si>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</si>
  <si>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</si>
  <si>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</si>
  <si>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</si>
  <si>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</si>
  <si>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</si>
  <si>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</si>
  <si>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</si>
  <si>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</si>
  <si>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</si>
  <si>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</si>
  <si>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</si>
  <si>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</si>
  <si>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</si>
  <si>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</si>
  <si>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</si>
  <si>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</si>
  <si>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</si>
  <si>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</si>
  <si>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</si>
  <si>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</si>
  <si>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</si>
  <si>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</si>
  <si>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</si>
  <si>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</si>
  <si>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</si>
  <si>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</si>
  <si>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</si>
  <si>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</si>
  <si>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</si>
  <si>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</si>
  <si>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</si>
  <si>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</si>
  <si>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</si>
  <si>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</si>
  <si>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</si>
  <si>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</si>
  <si>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</si>
  <si>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</si>
  <si>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</si>
  <si>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</si>
  <si>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</si>
  <si>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</si>
  <si>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</si>
  <si>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</si>
  <si>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</si>
  <si>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</si>
  <si>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</si>
  <si>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</si>
  <si>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</si>
  <si>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</si>
  <si>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</si>
  <si>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</si>
  <si>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</si>
  <si>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</si>
  <si>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</si>
  <si>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</si>
  <si>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</si>
  <si>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</si>
  <si>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</si>
  <si>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</si>
  <si>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</si>
  <si>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</si>
  <si>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</si>
  <si>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</si>
  <si>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</si>
  <si>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</si>
  <si>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</si>
  <si>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</si>
  <si>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</si>
  <si>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</si>
  <si>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</si>
  <si>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</si>
  <si>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</si>
  <si>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</si>
  <si>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</si>
  <si>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</si>
  <si>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</si>
  <si>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</si>
  <si>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</si>
  <si>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</si>
  <si>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</si>
  <si>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</si>
  <si>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</si>
  <si>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</si>
  <si>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</si>
  <si>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</si>
  <si>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</si>
  <si>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</si>
  <si>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</si>
  <si>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</si>
  <si>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</si>
  <si>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</si>
  <si>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</si>
  <si>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</si>
  <si>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</si>
  <si>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</si>
  <si>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</si>
  <si>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</si>
  <si>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</si>
  <si>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</si>
  <si>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</si>
  <si>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</si>
  <si>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</si>
  <si>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</si>
  <si>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</si>
  <si>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</si>
  <si>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</si>
  <si>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</si>
  <si>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</si>
  <si>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</si>
  <si>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</si>
  <si>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</si>
  <si>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</si>
  <si>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</si>
  <si>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</si>
  <si>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</si>
  <si>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</si>
  <si>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</si>
  <si>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</si>
  <si>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</si>
  <si>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</si>
  <si>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</si>
  <si>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</si>
  <si>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</si>
  <si>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</si>
  <si>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</si>
  <si>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</si>
  <si>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</si>
  <si>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</si>
  <si>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</si>
  <si>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</si>
  <si>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</si>
  <si>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</si>
  <si>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</si>
  <si>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</si>
  <si>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</si>
  <si>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</si>
  <si>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</si>
  <si>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</si>
  <si>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</si>
  <si>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</si>
  <si>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</si>
  <si>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</si>
  <si>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</si>
  <si>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</si>
  <si>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</si>
  <si>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</si>
  <si>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</si>
  <si>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</si>
  <si>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</si>
  <si>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</si>
  <si>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</si>
  <si>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</si>
  <si>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</si>
  <si>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</si>
  <si>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</si>
  <si>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</si>
  <si>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</si>
  <si>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</si>
  <si>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</si>
  <si>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</si>
  <si>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</si>
  <si>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</si>
  <si>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</si>
  <si>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</si>
  <si>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</si>
  <si>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</si>
  <si>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</si>
  <si>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</si>
  <si>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</si>
  <si>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</si>
  <si>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</si>
  <si>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</si>
  <si>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</si>
  <si>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</si>
  <si>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</si>
  <si>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</si>
  <si>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</si>
  <si>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</si>
  <si>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</si>
  <si>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</si>
  <si>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</si>
  <si>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</si>
  <si>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</si>
  <si>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</si>
  <si>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</si>
  <si>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</si>
  <si>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</si>
  <si>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</si>
  <si>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</si>
  <si>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</si>
  <si>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</si>
  <si>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</si>
  <si>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</si>
  <si>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</si>
  <si>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</si>
  <si>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</si>
  <si>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</si>
  <si>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</si>
  <si>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</si>
  <si>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</si>
  <si>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</si>
  <si>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</si>
  <si>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</si>
  <si>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</si>
  <si>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</si>
  <si>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</si>
  <si>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</si>
  <si>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</si>
  <si>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</si>
  <si>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</si>
  <si>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</si>
  <si>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</si>
  <si>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</si>
  <si>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</si>
  <si>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</si>
  <si>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</si>
  <si>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</si>
  <si>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</si>
  <si>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</si>
  <si>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</si>
  <si>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</si>
  <si>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</si>
  <si>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</si>
  <si>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</si>
  <si>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</si>
  <si>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</si>
  <si>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</si>
  <si>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</si>
  <si>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</si>
  <si>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</si>
  <si>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</si>
  <si>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</si>
  <si>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</si>
  <si>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</si>
  <si>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</si>
  <si>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</si>
  <si>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</si>
  <si>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</si>
  <si>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</si>
  <si>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</si>
  <si>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</si>
  <si>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</si>
  <si>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</si>
  <si>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</si>
  <si>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</si>
  <si>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</si>
  <si>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</si>
  <si>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</si>
  <si>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</si>
  <si>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</si>
  <si>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</si>
  <si>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</si>
  <si>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</si>
  <si>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</si>
  <si>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</si>
  <si>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</si>
  <si>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</si>
  <si>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</si>
  <si>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</si>
  <si>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</si>
  <si>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</si>
  <si>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</si>
  <si>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</si>
  <si>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</si>
  <si>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</si>
  <si>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</si>
  <si>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</si>
  <si>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</si>
  <si>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</si>
  <si>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</si>
  <si>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</si>
  <si>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</si>
  <si>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</si>
  <si>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</si>
  <si>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</si>
  <si>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</si>
  <si>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</si>
  <si>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</si>
  <si>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</si>
  <si>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</si>
  <si>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</si>
  <si>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</si>
  <si>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</si>
  <si>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</si>
  <si>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Costa Mesa M6 LP</t>
  </si>
  <si>
    <t xml:space="preserve">City of Costa Mesa </t>
  </si>
  <si>
    <t>Scott Drapkin</t>
  </si>
  <si>
    <t>Assistance Economic and Development Services Director</t>
  </si>
  <si>
    <t>77 Fair Drive, 2nd Floor</t>
  </si>
  <si>
    <t>Costa Mesa</t>
  </si>
  <si>
    <t>(714) 754-5278</t>
  </si>
  <si>
    <t>scottdrapkin@ci.costa-mesa.ca.us</t>
  </si>
  <si>
    <t>Costa Mesa M6</t>
  </si>
  <si>
    <t xml:space="preserve">2274 Newport Blvd. </t>
  </si>
  <si>
    <t xml:space="preserve">Costa Mesa </t>
  </si>
  <si>
    <t>426-053-15</t>
  </si>
  <si>
    <t>40%/60%</t>
  </si>
  <si>
    <t>3416 Via Oporto, Ste 301</t>
  </si>
  <si>
    <t>Newport Beach</t>
  </si>
  <si>
    <t>CDP Costa Mesa M6 LLC</t>
  </si>
  <si>
    <t>CA</t>
  </si>
  <si>
    <t xml:space="preserve">92663		</t>
  </si>
  <si>
    <t>Community Development Partners</t>
  </si>
  <si>
    <t>Administrative GP</t>
  </si>
  <si>
    <t>CM Mercy House CHDO LLC</t>
  </si>
  <si>
    <t>P.O. Box 1905</t>
  </si>
  <si>
    <t>Santa Ana</t>
  </si>
  <si>
    <t>Linda Wilson</t>
  </si>
  <si>
    <t>714-836-7188</t>
  </si>
  <si>
    <t>lindaw@mercyhouse.net</t>
  </si>
  <si>
    <t>Managing GP</t>
  </si>
  <si>
    <t xml:space="preserve">FPI Management </t>
  </si>
  <si>
    <t xml:space="preserve">April </t>
  </si>
  <si>
    <t>Kyle Paine</t>
  </si>
  <si>
    <t>3416 Via Oporto, Suite 301</t>
  </si>
  <si>
    <t>Newport Beach, CA 92663</t>
  </si>
  <si>
    <t>Angela Heyward</t>
  </si>
  <si>
    <t>310-497-3037</t>
  </si>
  <si>
    <t>angela@communitydevpartners.com</t>
  </si>
  <si>
    <t>Sabelhaus &amp; Strain PC</t>
  </si>
  <si>
    <t>1724 10th Street, Suite 110</t>
  </si>
  <si>
    <t>Stephen Strain</t>
  </si>
  <si>
    <t>(916) 444-0286</t>
  </si>
  <si>
    <t>sstrain@sabelhauslaw.com</t>
  </si>
  <si>
    <t xml:space="preserve">Attorney </t>
  </si>
  <si>
    <t xml:space="preserve">Angela Heyward </t>
  </si>
  <si>
    <t>Provided</t>
  </si>
  <si>
    <t>Not Applicable</t>
  </si>
  <si>
    <t>Cox Castle &amp; Nicholson LLP</t>
  </si>
  <si>
    <t>2029 Century Park East Suite 2100</t>
  </si>
  <si>
    <t>Los Angeles, CA 90067</t>
  </si>
  <si>
    <t>Ofer Elitzur</t>
  </si>
  <si>
    <t>oelitzur@coxcastle.com</t>
  </si>
  <si>
    <t>Novogradac &amp; Company LLP</t>
  </si>
  <si>
    <t>211 E Ocean Boulevard, 6th Foor</t>
  </si>
  <si>
    <t>Long Beach, CA 90802</t>
  </si>
  <si>
    <t>Justin Chubb Lurya, CPA</t>
  </si>
  <si>
    <t>justin.chubblurya@novoco.com</t>
  </si>
  <si>
    <t>Bernard E. Rea, CPA</t>
  </si>
  <si>
    <t>P.O. Box 492</t>
  </si>
  <si>
    <t>Aubrey, TX 76227</t>
  </si>
  <si>
    <t>Bernie Rea</t>
  </si>
  <si>
    <t>breacpa@aol.com</t>
  </si>
  <si>
    <t>Sacramento, CA 95811</t>
  </si>
  <si>
    <t>Stephen A. Strain</t>
  </si>
  <si>
    <t>James G. Palmer Appraisals, Inc.</t>
  </si>
  <si>
    <t>1285 W. Shaw Avenue, Suite 108</t>
  </si>
  <si>
    <t>Fresno, Ca 93711</t>
  </si>
  <si>
    <t>Gregg Palmer</t>
  </si>
  <si>
    <t>gregg@jpginc.com</t>
  </si>
  <si>
    <t>California Statewide Communities Development Authority</t>
  </si>
  <si>
    <t>1700 North Broadway, Suite 405</t>
  </si>
  <si>
    <t>Walnut Creek, Ca 94596</t>
  </si>
  <si>
    <t>Jon Penkower</t>
  </si>
  <si>
    <t>jpenkower@cscda.org</t>
  </si>
  <si>
    <t>800 Iron Point Road</t>
  </si>
  <si>
    <t>Folsom, Ca 95630</t>
  </si>
  <si>
    <t>Dennis Treadaway</t>
  </si>
  <si>
    <t>dennis.treadaway@fpimgt.com</t>
  </si>
  <si>
    <t>City Fabrick</t>
  </si>
  <si>
    <t>1444 East 4th Street</t>
  </si>
  <si>
    <t>Eric Gomez</t>
  </si>
  <si>
    <t>eric@cityfabrick.org</t>
  </si>
  <si>
    <t>Partner Energy</t>
  </si>
  <si>
    <t>680 Knox Street, Suite 150</t>
  </si>
  <si>
    <t>Los Angeles, CA 90502</t>
  </si>
  <si>
    <t>Vinh Ngo, PE</t>
  </si>
  <si>
    <t>vngo@ptrenergy.com</t>
  </si>
  <si>
    <t>R4 Capital</t>
  </si>
  <si>
    <t>985 Dove Street, Suite 450</t>
  </si>
  <si>
    <t>Newport Beach, CA 92660</t>
  </si>
  <si>
    <t>Paul Neal</t>
  </si>
  <si>
    <t>pneal@r4cap.com</t>
  </si>
  <si>
    <t>M.E. Shay &amp; Co.</t>
  </si>
  <si>
    <t>Mary Ellen Shay</t>
  </si>
  <si>
    <t>meshayco@gmail.com</t>
  </si>
  <si>
    <t>Lawrence G. Haynes</t>
  </si>
  <si>
    <t>CEO</t>
  </si>
  <si>
    <t>807 North Garfield Street</t>
  </si>
  <si>
    <t>Santa Ana, CA 92701</t>
  </si>
  <si>
    <t>Secured by Leasehold Interest</t>
  </si>
  <si>
    <t>One or Two Story Garden</t>
  </si>
  <si>
    <t>Commercial Residential</t>
  </si>
  <si>
    <t>R2-HD (Multi-Family Residential - High Density)</t>
  </si>
  <si>
    <t>35 feet</t>
  </si>
  <si>
    <t>.5 spaces per unit</t>
  </si>
  <si>
    <t>City of Costa Mesa Loan</t>
  </si>
  <si>
    <t>Orange County Loan</t>
  </si>
  <si>
    <t>Orange County Housing Trust</t>
  </si>
  <si>
    <t>Citibank, N.A</t>
  </si>
  <si>
    <t>City of Costa Mesa</t>
  </si>
  <si>
    <t>County of Orange</t>
  </si>
  <si>
    <t>Cal Optima</t>
  </si>
  <si>
    <t>CM Mercy House CHDO, LLC</t>
  </si>
  <si>
    <t>Citibank, N.A.</t>
  </si>
  <si>
    <t>Fixed</t>
  </si>
  <si>
    <t>325 E. Hillcrest Drive</t>
  </si>
  <si>
    <t>Thousand Oaks</t>
  </si>
  <si>
    <t>Mike Hemmens</t>
  </si>
  <si>
    <t>Tax-Exempt Construction Loan</t>
  </si>
  <si>
    <t>77 Fair Drive</t>
  </si>
  <si>
    <t>Lori Ann Farrell Harrison</t>
  </si>
  <si>
    <t>HOME &amp; LMIHAF Loan</t>
  </si>
  <si>
    <t>1501 E. St. Andrew Place, 1st Floor</t>
  </si>
  <si>
    <t>Jonathan Lee</t>
  </si>
  <si>
    <t>MHSA Loan</t>
  </si>
  <si>
    <t>Seller Note</t>
  </si>
  <si>
    <t>Deferred Reserves</t>
  </si>
  <si>
    <t>895 Dove Street, Suite 450</t>
  </si>
  <si>
    <t>LIHTC Equity</t>
  </si>
  <si>
    <t>Tax-Exempt Permanent Loan</t>
  </si>
  <si>
    <t>HOME &amp; LMIHTF Funds</t>
  </si>
  <si>
    <t>1 League #62335</t>
  </si>
  <si>
    <t>Irvine</t>
  </si>
  <si>
    <t>Grant Henninger</t>
  </si>
  <si>
    <t>Soft Loan</t>
  </si>
  <si>
    <t>Orange County Housing Authority</t>
  </si>
  <si>
    <t>TBD</t>
  </si>
  <si>
    <t>App Fees and Late Fees</t>
  </si>
  <si>
    <t>Office Administration</t>
  </si>
  <si>
    <t>Taxes and Benefits</t>
  </si>
  <si>
    <t>Supplies</t>
  </si>
  <si>
    <t>Above residual receipts line for cash flow</t>
  </si>
  <si>
    <t>Reports and Inspections</t>
  </si>
  <si>
    <t>Bond Issuance Costs</t>
  </si>
  <si>
    <t>Borrower Counsel</t>
  </si>
  <si>
    <t>Project-based vouchers (PBVs)</t>
  </si>
  <si>
    <t>Federal Davis-Bacon - Section 8 PBVs</t>
  </si>
  <si>
    <t>FPI Management</t>
  </si>
  <si>
    <t>Orange County MHSA Loan</t>
  </si>
  <si>
    <t>City of Costs Mesa HOME and LMIHTF Loan</t>
  </si>
  <si>
    <t>Orange County Housing Finance Trust Loan</t>
  </si>
  <si>
    <t>Orange County Housing Finance Trust</t>
  </si>
  <si>
    <t>Development Director SW Region for CDP Manager LLC, Manager of CDP Costa Mesa M6, LLC, the Administrative General Partner</t>
  </si>
  <si>
    <t>Resdual Reciepts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</si>
</sst>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34041">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5"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25"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5" fillId="0" borderId="0"/>
    <xf numFmtId="0" fontId="25"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5" fillId="0" borderId="0"/>
    <xf numFmtId="0" fontId="85" fillId="0" borderId="0"/>
    <xf numFmtId="0" fontId="25"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61" fillId="0" borderId="0">
      <alignment vertical="top"/>
    </xf>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16" fillId="0" borderId="0" applyProtection="0">
      <protection locked="0"/>
    </xf>
    <xf numFmtId="0" fontId="25" fillId="0" borderId="0" applyProtection="0">
      <protection locked="0"/>
    </xf>
    <xf numFmtId="0" fontId="25" fillId="0" borderId="0" applyProtection="0">
      <protection locked="0"/>
    </xf>
    <xf numFmtId="0" fontId="62" fillId="0" borderId="0"/>
    <xf numFmtId="0" fontId="16"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1"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1"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20" fillId="0" borderId="0" applyFont="0" applyFill="0" applyBorder="0" applyAlignment="0" applyProtection="0"/>
    <xf numFmtId="0" fontId="120"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16" fillId="0" borderId="0" applyBorder="0"/>
    <xf numFmtId="43" fontId="158"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6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1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19"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5" fillId="0" borderId="0" xfId="0" applyNumberFormat="1" applyFont="1" applyAlignment="1">
      <alignment horizontal="left"/>
    </xf>
    <xf numFmtId="0" fontId="57"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9" fillId="0" borderId="0" xfId="0" applyFont="1"/>
    <xf numFmtId="0" fontId="34" fillId="0" borderId="0" xfId="0" applyFont="1" applyAlignment="1">
      <alignment horizontal="center"/>
    </xf>
    <xf numFmtId="0" fontId="34" fillId="0" borderId="0" xfId="0" applyFont="1"/>
    <xf numFmtId="0" fontId="34" fillId="0" borderId="0" xfId="0" applyFont="1" applyAlignment="1">
      <alignment horizontal="left"/>
    </xf>
    <xf numFmtId="49" fontId="23" fillId="0" borderId="0" xfId="0" applyNumberFormat="1" applyFont="1" applyAlignment="1">
      <alignment horizontal="center"/>
    </xf>
    <xf numFmtId="0" fontId="51" fillId="0" borderId="0" xfId="0" applyFont="1" applyAlignment="1">
      <alignment horizontal="center"/>
    </xf>
    <xf numFmtId="0" fontId="50" fillId="0" borderId="0" xfId="244" applyFont="1" applyAlignment="1" applyProtection="1">
      <alignment horizontal="center"/>
    </xf>
    <xf numFmtId="0" fontId="25" fillId="0" borderId="0" xfId="0" quotePrefix="1" applyFont="1" applyAlignment="1">
      <alignment horizontal="left"/>
    </xf>
    <xf numFmtId="49" fontId="25" fillId="0" borderId="0" xfId="0" applyNumberFormat="1" applyFont="1" applyAlignment="1">
      <alignment horizontal="center"/>
    </xf>
    <xf numFmtId="0" fontId="23" fillId="0" borderId="0" xfId="0" quotePrefix="1" applyFont="1" applyAlignment="1">
      <alignment horizontal="center"/>
    </xf>
    <xf numFmtId="49" fontId="0" fillId="0" borderId="0" xfId="0" applyNumberFormat="1"/>
    <xf numFmtId="0" fontId="48" fillId="0" borderId="0" xfId="0" applyFont="1" applyAlignment="1">
      <alignment horizontal="left"/>
    </xf>
    <xf numFmtId="49" fontId="25" fillId="0" borderId="0" xfId="0" applyNumberFormat="1" applyFont="1"/>
    <xf numFmtId="49" fontId="23" fillId="0" borderId="0" xfId="0" applyNumberFormat="1" applyFont="1" applyAlignment="1">
      <alignment horizontal="left"/>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4" fillId="0" borderId="4" xfId="0" applyFont="1" applyBorder="1" applyAlignment="1">
      <alignment horizontal="right"/>
    </xf>
    <xf numFmtId="0" fontId="61"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25" fillId="0" borderId="0" xfId="0" applyFont="1" applyAlignment="1">
      <alignment horizontal="center" vertical="center"/>
    </xf>
    <xf numFmtId="0" fontId="25" fillId="0" borderId="0" xfId="0" applyFont="1" applyAlignment="1">
      <alignment vertical="center"/>
    </xf>
    <xf numFmtId="0" fontId="0" fillId="0" borderId="0" xfId="0" applyAlignment="1">
      <alignment vertical="center"/>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4" fontId="25" fillId="0" borderId="0" xfId="0" applyNumberFormat="1" applyFont="1"/>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0" fontId="17" fillId="0" borderId="0" xfId="244" applyFill="1" applyBorder="1" applyProtection="1">
      <protection locked="0"/>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6" fillId="0" borderId="0" xfId="0" applyFont="1"/>
    <xf numFmtId="0" fontId="64"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0" fillId="0" borderId="0" xfId="0" applyNumberFormat="1" applyAlignment="1">
      <alignment horizontal="center"/>
    </xf>
    <xf numFmtId="3" fontId="25" fillId="0" borderId="0" xfId="0" applyNumberFormat="1" applyFont="1"/>
    <xf numFmtId="0" fontId="65" fillId="0" borderId="0" xfId="0" applyFont="1"/>
    <xf numFmtId="168" fontId="21" fillId="0" borderId="0" xfId="0" applyNumberFormat="1" applyFont="1"/>
    <xf numFmtId="10" fontId="21" fillId="0" borderId="0" xfId="0" applyNumberFormat="1" applyFont="1" applyAlignment="1">
      <alignment horizontal="center"/>
    </xf>
    <xf numFmtId="3" fontId="68" fillId="0" borderId="0" xfId="0" applyNumberFormat="1" applyFont="1"/>
    <xf numFmtId="3" fontId="21" fillId="0" borderId="0" xfId="0" applyNumberFormat="1" applyFont="1"/>
    <xf numFmtId="168" fontId="65" fillId="0" borderId="0" xfId="0" applyNumberFormat="1" applyFont="1"/>
    <xf numFmtId="168" fontId="6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4" fillId="0" borderId="6" xfId="0" applyFont="1" applyBorder="1" applyAlignment="1">
      <alignment horizontal="center"/>
    </xf>
    <xf numFmtId="172" fontId="25" fillId="0" borderId="0" xfId="0" applyNumberFormat="1" applyFont="1" applyAlignment="1">
      <alignment horizontal="center"/>
    </xf>
    <xf numFmtId="10" fontId="69" fillId="0" borderId="0" xfId="0" applyNumberFormat="1" applyFont="1" applyAlignment="1">
      <alignment horizontal="center"/>
    </xf>
    <xf numFmtId="4" fontId="25" fillId="0" borderId="0" xfId="271" applyNumberFormat="1" applyAlignment="1">
      <alignment horizontal="left"/>
    </xf>
    <xf numFmtId="0" fontId="25" fillId="0" borderId="0" xfId="27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4" fontId="25" fillId="0" borderId="0" xfId="0" applyNumberFormat="1" applyFont="1" applyAlignment="1">
      <alignment horizontal="center"/>
    </xf>
    <xf numFmtId="4" fontId="0" fillId="0" borderId="0" xfId="0" applyNumberFormat="1"/>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horizontal="right" vertical="top" wrapText="1"/>
      <protection locked="0"/>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62" fillId="0" borderId="0" xfId="542"/>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6"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3" fillId="0" borderId="0" xfId="271" applyFont="1" applyAlignment="1">
      <alignment horizontal="left"/>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49" fontId="25" fillId="0" borderId="0" xfId="271" applyNumberFormat="1"/>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5" fillId="5" borderId="0" xfId="0" applyNumberFormat="1" applyFont="1" applyFill="1" applyAlignment="1">
      <alignment horizontal="center"/>
    </xf>
    <xf numFmtId="0" fontId="25" fillId="0" borderId="0" xfId="271" applyAlignment="1" applyProtection="1">
      <alignment horizontal="left"/>
      <protection locked="0"/>
    </xf>
    <xf numFmtId="0" fontId="25" fillId="0" borderId="0" xfId="0" applyFont="1" applyAlignment="1" applyProtection="1">
      <alignment horizontal="left"/>
      <protection locked="0"/>
    </xf>
    <xf numFmtId="0" fontId="75"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1" fillId="0" borderId="0" xfId="271" applyFont="1" applyAlignment="1">
      <alignment horizontal="center"/>
    </xf>
    <xf numFmtId="49" fontId="25" fillId="0" borderId="0" xfId="271" applyNumberForma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0"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23" fillId="0" borderId="8" xfId="271" applyFont="1" applyBorder="1" applyAlignment="1" applyProtection="1">
      <alignment horizontal="center" wrapText="1"/>
      <protection locked="0"/>
    </xf>
    <xf numFmtId="0" fontId="25" fillId="0" borderId="8" xfId="271" applyBorder="1" applyAlignment="1" applyProtection="1">
      <alignment vertical="top" wrapText="1"/>
      <protection locked="0"/>
    </xf>
    <xf numFmtId="0" fontId="23" fillId="0" borderId="8" xfId="271" applyFont="1" applyBorder="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19"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3"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3" fillId="0" borderId="0" xfId="569" applyFont="1" applyAlignment="1">
      <alignment horizontal="right" vertical="top" wrapText="1"/>
    </xf>
    <xf numFmtId="0" fontId="23" fillId="0" borderId="0" xfId="569" applyFont="1" applyAlignment="1">
      <alignment horizontal="left" vertical="top" wrapText="1"/>
    </xf>
    <xf numFmtId="168" fontId="53"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0"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7"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1" fillId="0" borderId="11" xfId="271" applyNumberFormat="1" applyFont="1" applyBorder="1"/>
    <xf numFmtId="168" fontId="21" fillId="0" borderId="0" xfId="271" applyNumberFormat="1" applyFont="1"/>
    <xf numFmtId="0" fontId="21" fillId="0" borderId="0" xfId="271" applyFont="1"/>
    <xf numFmtId="0" fontId="53" fillId="0" borderId="0" xfId="569" applyFont="1" applyAlignment="1">
      <alignment horizontal="left"/>
    </xf>
    <xf numFmtId="0" fontId="16" fillId="0" borderId="3" xfId="569" applyBorder="1"/>
    <xf numFmtId="0" fontId="0" fillId="5" borderId="6" xfId="0" applyFill="1" applyBorder="1" applyProtection="1">
      <protection locked="0"/>
    </xf>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16" fillId="0" borderId="0" xfId="271"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3"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4"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1"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1"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1"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4"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6" fillId="0" borderId="0" xfId="271" applyFont="1" applyAlignment="1">
      <alignment horizontal="left" vertical="top"/>
    </xf>
    <xf numFmtId="0" fontId="53"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60"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5" fillId="0" borderId="9" xfId="543" applyFont="1" applyBorder="1" applyAlignment="1">
      <alignment vertical="top"/>
    </xf>
    <xf numFmtId="0" fontId="16"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6"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20"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20"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3"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3"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20"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20"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6"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20"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20" fillId="0" borderId="8" xfId="4495" applyBorder="1"/>
    <xf numFmtId="0" fontId="23" fillId="0" borderId="8" xfId="4495" applyFont="1" applyBorder="1" applyAlignment="1">
      <alignment vertical="top"/>
    </xf>
    <xf numFmtId="0" fontId="120" fillId="0" borderId="0" xfId="4495" applyAlignment="1">
      <alignment vertical="top"/>
    </xf>
    <xf numFmtId="0" fontId="23"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20" fillId="0" borderId="12" xfId="4495" applyBorder="1"/>
    <xf numFmtId="0" fontId="24" fillId="0" borderId="9" xfId="4495" applyFont="1" applyBorder="1"/>
    <xf numFmtId="0" fontId="120" fillId="0" borderId="10" xfId="4495" applyBorder="1"/>
    <xf numFmtId="0" fontId="32" fillId="0" borderId="3" xfId="4495" applyFont="1" applyBorder="1"/>
    <xf numFmtId="0" fontId="23" fillId="0" borderId="4" xfId="4495" applyFont="1" applyBorder="1"/>
    <xf numFmtId="0" fontId="120" fillId="0" borderId="12" xfId="4495" applyBorder="1" applyAlignment="1">
      <alignment vertical="top"/>
    </xf>
    <xf numFmtId="0" fontId="32"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2" fillId="0" borderId="9" xfId="4495" applyFont="1" applyBorder="1"/>
    <xf numFmtId="0" fontId="24" fillId="0" borderId="10" xfId="4495" applyFont="1" applyBorder="1"/>
    <xf numFmtId="0" fontId="130"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20"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20" fillId="0" borderId="61" xfId="4495" applyBorder="1"/>
    <xf numFmtId="0" fontId="120"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20"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20"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20"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3" fillId="0" borderId="0" xfId="4495" applyFont="1" applyAlignment="1">
      <alignment horizontal="left" vertical="top"/>
    </xf>
    <xf numFmtId="0" fontId="24"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2"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4"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4"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2" fontId="16" fillId="0" borderId="0" xfId="0" applyNumberFormat="1" applyFont="1"/>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3"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56"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56"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8"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3"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1" fillId="0" borderId="0" xfId="4504" applyFont="1" applyAlignment="1" applyProtection="1">
      <alignment horizontal="center"/>
    </xf>
    <xf numFmtId="43" fontId="16" fillId="0" borderId="0" xfId="4504" applyFont="1" applyAlignment="1" applyProtection="1">
      <alignment horizontal="center"/>
    </xf>
    <xf numFmtId="43" fontId="16" fillId="0" borderId="0" xfId="4504"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1"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2" fillId="0" borderId="0" xfId="4495" applyFont="1"/>
    <xf numFmtId="10" fontId="122"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20" fillId="0" borderId="63" xfId="4495" applyBorder="1"/>
    <xf numFmtId="0" fontId="53"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62"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2"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82" fontId="98" fillId="0" borderId="11" xfId="4496" applyNumberFormat="1" applyFont="1" applyBorder="1" applyAlignment="1">
      <alignment horizontal="left"/>
    </xf>
    <xf numFmtId="1" fontId="98" fillId="0" borderId="0" xfId="4496" applyNumberFormat="1" applyFont="1"/>
    <xf numFmtId="2" fontId="98" fillId="0" borderId="0" xfId="4496" applyNumberFormat="1" applyFont="1" applyAlignment="1">
      <alignment horizontal="center"/>
    </xf>
    <xf numFmtId="2"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2"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9" fontId="98"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Alignment="1" applyProtection="1">
      <alignment horizontal="center"/>
      <protection locked="0"/>
    </xf>
    <xf numFmtId="3" fontId="21" fillId="43" borderId="11" xfId="271" applyNumberFormat="1" applyFont="1" applyFill="1" applyBorder="1" applyProtection="1">
      <protection locked="0"/>
    </xf>
    <xf numFmtId="0" fontId="98" fillId="0" borderId="0" xfId="4496" applyFont="1" applyAlignment="1">
      <alignment horizontal="right"/>
    </xf>
    <xf numFmtId="168" fontId="25"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71" xfId="4496" applyFont="1" applyBorder="1" applyAlignment="1">
      <alignment horizontal="center" vertical="top" wrapText="1"/>
    </xf>
    <xf numFmtId="0" fontId="137" fillId="0" borderId="71" xfId="4496" applyFont="1" applyBorder="1" applyAlignment="1">
      <alignment horizontal="center"/>
    </xf>
    <xf numFmtId="0" fontId="167"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86"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98" fillId="0" borderId="15" xfId="4496" applyNumberFormat="1" applyFont="1" applyBorder="1"/>
    <xf numFmtId="182" fontId="137" fillId="0" borderId="71" xfId="8722" applyNumberFormat="1" applyFont="1" applyBorder="1" applyProtection="1"/>
    <xf numFmtId="9" fontId="98" fillId="0" borderId="15" xfId="4494" applyFont="1" applyFill="1" applyBorder="1" applyAlignment="1" applyProtection="1">
      <alignment horizontal="right"/>
    </xf>
    <xf numFmtId="182" fontId="137" fillId="0" borderId="71" xfId="4496" applyNumberFormat="1" applyFont="1" applyBorder="1"/>
    <xf numFmtId="0" fontId="167" fillId="0" borderId="0" xfId="4496" applyFont="1" applyAlignment="1">
      <alignment horizontal="right"/>
    </xf>
    <xf numFmtId="0" fontId="98" fillId="0" borderId="0" xfId="4496" applyFont="1" applyAlignment="1">
      <alignment horizontal="right" vertical="top" wrapText="1" indent="1"/>
    </xf>
    <xf numFmtId="182" fontId="98" fillId="0" borderId="6" xfId="8722"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2"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2"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70" xfId="4496" applyFont="1" applyBorder="1" applyAlignment="1">
      <alignment horizontal="right" indent="1"/>
    </xf>
    <xf numFmtId="0" fontId="98" fillId="0" borderId="80" xfId="4496" applyFont="1" applyBorder="1" applyAlignment="1">
      <alignment horizontal="right" indent="1"/>
    </xf>
    <xf numFmtId="0" fontId="98" fillId="0" borderId="80" xfId="4496" quotePrefix="1" applyFont="1" applyBorder="1" applyAlignment="1">
      <alignment horizontal="right" indent="1"/>
    </xf>
    <xf numFmtId="0" fontId="98" fillId="0" borderId="72" xfId="4496" applyFont="1" applyBorder="1" applyAlignment="1">
      <alignment horizontal="right" indent="1"/>
    </xf>
    <xf numFmtId="182" fontId="98" fillId="0" borderId="74" xfId="4496" applyNumberFormat="1" applyFont="1" applyBorder="1"/>
    <xf numFmtId="182" fontId="98" fillId="0" borderId="91" xfId="4496" applyNumberFormat="1" applyFont="1" applyBorder="1"/>
    <xf numFmtId="182" fontId="98" fillId="0" borderId="93" xfId="4496" applyNumberFormat="1" applyFont="1" applyBorder="1"/>
    <xf numFmtId="175" fontId="23" fillId="0" borderId="0" xfId="543" applyNumberFormat="1" applyFont="1" applyAlignment="1">
      <alignment vertical="center"/>
    </xf>
    <xf numFmtId="10" fontId="137" fillId="0" borderId="0" xfId="4494" applyNumberFormat="1" applyFont="1" applyProtection="1"/>
    <xf numFmtId="0" fontId="23"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71"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3" xfId="4496" applyNumberFormat="1" applyFont="1" applyBorder="1"/>
    <xf numFmtId="0" fontId="137" fillId="0" borderId="4" xfId="4496" applyFont="1" applyBorder="1" applyAlignment="1">
      <alignment horizontal="left" indent="1"/>
    </xf>
    <xf numFmtId="0" fontId="98" fillId="0" borderId="4" xfId="4496" applyFont="1" applyBorder="1"/>
    <xf numFmtId="0" fontId="34" fillId="0" borderId="0" xfId="4495" applyFont="1" applyAlignment="1">
      <alignment vertical="center"/>
    </xf>
    <xf numFmtId="0" fontId="122" fillId="0" borderId="0" xfId="4496" applyFont="1" applyAlignment="1">
      <alignment vertical="center" wrapText="1"/>
    </xf>
    <xf numFmtId="0" fontId="21" fillId="43" borderId="0" xfId="1192" applyFont="1" applyFill="1"/>
    <xf numFmtId="3" fontId="68" fillId="43" borderId="6" xfId="1192" applyNumberFormat="1" applyFont="1" applyFill="1" applyBorder="1"/>
    <xf numFmtId="0" fontId="169" fillId="0" borderId="0" xfId="0" applyFont="1"/>
    <xf numFmtId="0" fontId="21" fillId="0" borderId="11" xfId="253" applyFont="1" applyBorder="1" applyAlignment="1" applyProtection="1">
      <alignment horizontal="center" wrapText="1"/>
      <protection locked="0"/>
    </xf>
    <xf numFmtId="0" fontId="170" fillId="0" borderId="0" xfId="0" applyFont="1"/>
    <xf numFmtId="0" fontId="171"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6" fillId="43" borderId="3" xfId="569" applyFill="1" applyBorder="1"/>
    <xf numFmtId="0" fontId="176" fillId="0" borderId="0" xfId="0" applyFont="1" applyAlignment="1">
      <alignment horizontal="right"/>
    </xf>
    <xf numFmtId="1" fontId="24"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 fillId="0" borderId="0" xfId="8726"/>
    <xf numFmtId="0" fontId="103" fillId="0" borderId="0" xfId="8726" applyFont="1"/>
    <xf numFmtId="0" fontId="155" fillId="0" borderId="0" xfId="8726" applyFont="1"/>
    <xf numFmtId="0" fontId="4" fillId="48" borderId="44" xfId="8726" applyFill="1" applyBorder="1"/>
    <xf numFmtId="0" fontId="4" fillId="48" borderId="42" xfId="8726" applyFill="1" applyBorder="1"/>
    <xf numFmtId="0" fontId="4" fillId="48" borderId="41" xfId="8726" applyFill="1" applyBorder="1"/>
    <xf numFmtId="0" fontId="4" fillId="44" borderId="44" xfId="8726" applyFill="1" applyBorder="1"/>
    <xf numFmtId="0" fontId="4" fillId="44" borderId="42" xfId="8726" applyFill="1" applyBorder="1"/>
    <xf numFmtId="0" fontId="4" fillId="44" borderId="86" xfId="8726" applyFill="1" applyBorder="1"/>
    <xf numFmtId="0" fontId="4" fillId="48" borderId="0" xfId="8726" applyFill="1"/>
    <xf numFmtId="0" fontId="4" fillId="44" borderId="41" xfId="8726" applyFill="1" applyBorder="1"/>
    <xf numFmtId="0" fontId="4" fillId="44" borderId="0" xfId="8726" applyFill="1"/>
    <xf numFmtId="0" fontId="4" fillId="44" borderId="66" xfId="8726" applyFill="1" applyBorder="1"/>
    <xf numFmtId="0" fontId="4" fillId="44" borderId="0" xfId="8726" applyFill="1" applyAlignment="1">
      <alignment horizontal="left"/>
    </xf>
    <xf numFmtId="0" fontId="4" fillId="48" borderId="86" xfId="8726" applyFill="1" applyBorder="1"/>
    <xf numFmtId="0" fontId="4" fillId="48" borderId="66" xfId="8726" applyFill="1" applyBorder="1"/>
    <xf numFmtId="49" fontId="102" fillId="48" borderId="66" xfId="8726" applyNumberFormat="1" applyFont="1" applyFill="1" applyBorder="1" applyAlignment="1">
      <alignment horizontal="right" vertical="top"/>
    </xf>
    <xf numFmtId="0" fontId="102" fillId="48" borderId="0" xfId="8726" applyFont="1" applyFill="1"/>
    <xf numFmtId="0" fontId="102" fillId="48" borderId="66" xfId="8726" applyFont="1" applyFill="1" applyBorder="1"/>
    <xf numFmtId="0" fontId="102" fillId="48" borderId="41" xfId="8726" applyFont="1" applyFill="1" applyBorder="1" applyAlignment="1">
      <alignment horizontal="center"/>
    </xf>
    <xf numFmtId="0" fontId="103" fillId="48" borderId="0" xfId="8726" applyFont="1" applyFill="1"/>
    <xf numFmtId="0" fontId="4" fillId="48" borderId="69" xfId="8726" applyFill="1" applyBorder="1"/>
    <xf numFmtId="168" fontId="159" fillId="48" borderId="68" xfId="700" applyNumberFormat="1" applyFont="1" applyFill="1" applyBorder="1" applyAlignment="1" applyProtection="1">
      <protection locked="0"/>
    </xf>
    <xf numFmtId="0" fontId="164" fillId="48" borderId="0" xfId="8726" applyFont="1" applyFill="1"/>
    <xf numFmtId="0" fontId="149" fillId="47" borderId="91" xfId="8726" applyFont="1" applyFill="1" applyBorder="1" applyAlignment="1">
      <alignment horizontal="center"/>
    </xf>
    <xf numFmtId="0" fontId="149" fillId="47" borderId="11" xfId="8726" applyFont="1" applyFill="1" applyBorder="1" applyAlignment="1">
      <alignment horizontal="center"/>
    </xf>
    <xf numFmtId="0" fontId="163" fillId="47" borderId="91" xfId="8726" applyFont="1" applyFill="1" applyBorder="1"/>
    <xf numFmtId="0" fontId="163" fillId="47" borderId="11" xfId="8726" applyFont="1" applyFill="1" applyBorder="1"/>
    <xf numFmtId="0" fontId="4" fillId="45" borderId="69" xfId="8726" applyFill="1" applyBorder="1"/>
    <xf numFmtId="0" fontId="4" fillId="45" borderId="68" xfId="8726" applyFill="1" applyBorder="1"/>
    <xf numFmtId="0" fontId="102" fillId="45" borderId="68" xfId="8726" applyFont="1" applyFill="1" applyBorder="1"/>
    <xf numFmtId="0" fontId="102" fillId="45" borderId="67" xfId="8726" applyFont="1" applyFill="1" applyBorder="1"/>
    <xf numFmtId="0" fontId="102" fillId="45" borderId="69" xfId="8726" applyFont="1" applyFill="1" applyBorder="1"/>
    <xf numFmtId="0" fontId="4" fillId="48" borderId="0" xfId="8726" applyFill="1" applyAlignment="1">
      <alignment horizontal="left"/>
    </xf>
    <xf numFmtId="0" fontId="153" fillId="48" borderId="0" xfId="8726" applyFont="1" applyFill="1"/>
    <xf numFmtId="0" fontId="102" fillId="45" borderId="89" xfId="8726" applyFont="1" applyFill="1" applyBorder="1"/>
    <xf numFmtId="0" fontId="102" fillId="45" borderId="76" xfId="8726" applyFont="1" applyFill="1" applyBorder="1"/>
    <xf numFmtId="0" fontId="102" fillId="45" borderId="75" xfId="8726" applyFont="1" applyFill="1" applyBorder="1"/>
    <xf numFmtId="0" fontId="102" fillId="45" borderId="31" xfId="8726" applyFont="1" applyFill="1" applyBorder="1"/>
    <xf numFmtId="0" fontId="102" fillId="45" borderId="29" xfId="8726" applyFont="1" applyFill="1" applyBorder="1"/>
    <xf numFmtId="0" fontId="102" fillId="45" borderId="65" xfId="8726" applyFont="1" applyFill="1" applyBorder="1"/>
    <xf numFmtId="0" fontId="4" fillId="45" borderId="83" xfId="8726" applyFill="1" applyBorder="1"/>
    <xf numFmtId="0" fontId="4" fillId="45" borderId="82" xfId="8726" applyFill="1" applyBorder="1"/>
    <xf numFmtId="0" fontId="4" fillId="45" borderId="81" xfId="8726" applyFill="1" applyBorder="1"/>
    <xf numFmtId="0" fontId="102" fillId="45" borderId="81" xfId="8726" applyFont="1" applyFill="1" applyBorder="1"/>
    <xf numFmtId="0" fontId="4" fillId="45" borderId="31" xfId="8726" applyFill="1" applyBorder="1"/>
    <xf numFmtId="0" fontId="4" fillId="45" borderId="29" xfId="8726" applyFill="1" applyBorder="1"/>
    <xf numFmtId="0" fontId="4" fillId="45" borderId="67" xfId="8726" applyFill="1" applyBorder="1"/>
    <xf numFmtId="0" fontId="86" fillId="0" borderId="0" xfId="8726" applyFont="1"/>
    <xf numFmtId="0" fontId="4" fillId="45" borderId="99" xfId="8726" applyFill="1" applyBorder="1"/>
    <xf numFmtId="0" fontId="4" fillId="45" borderId="65" xfId="8726" applyFill="1" applyBorder="1"/>
    <xf numFmtId="0" fontId="102" fillId="45" borderId="28" xfId="8726" applyFont="1" applyFill="1" applyBorder="1"/>
    <xf numFmtId="0" fontId="4" fillId="52" borderId="101" xfId="8726" applyFill="1" applyBorder="1"/>
    <xf numFmtId="0" fontId="4" fillId="51" borderId="101" xfId="8726" applyFill="1" applyBorder="1"/>
    <xf numFmtId="0" fontId="102" fillId="50" borderId="100" xfId="8726" applyFont="1" applyFill="1" applyBorder="1"/>
    <xf numFmtId="0" fontId="102" fillId="0" borderId="0" xfId="8726" applyFont="1"/>
    <xf numFmtId="0" fontId="102" fillId="48" borderId="41" xfId="8726" applyFont="1" applyFill="1" applyBorder="1"/>
    <xf numFmtId="0" fontId="151" fillId="48" borderId="0" xfId="8726" applyFont="1" applyFill="1"/>
    <xf numFmtId="182" fontId="165" fillId="48" borderId="0" xfId="8727" applyNumberFormat="1" applyFont="1" applyFill="1" applyBorder="1" applyAlignment="1"/>
    <xf numFmtId="0" fontId="23" fillId="0" borderId="4" xfId="569" applyFont="1" applyBorder="1" applyAlignment="1">
      <alignment horizontal="center"/>
    </xf>
    <xf numFmtId="43" fontId="23" fillId="0" borderId="0" xfId="4504"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3"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5" fillId="0" borderId="0" xfId="0" applyFont="1" applyAlignment="1">
      <alignment horizontal="left" vertical="top" wrapText="1"/>
    </xf>
    <xf numFmtId="0" fontId="34" fillId="0" borderId="0" xfId="569" applyFont="1" applyAlignment="1">
      <alignment horizontal="left"/>
    </xf>
    <xf numFmtId="4" fontId="16" fillId="0" borderId="0" xfId="569" applyNumberFormat="1" applyAlignment="1">
      <alignment horizontal="left"/>
    </xf>
    <xf numFmtId="0" fontId="16" fillId="0" borderId="0" xfId="569" applyAlignment="1">
      <alignment horizontal="left" vertical="top" wrapText="1"/>
    </xf>
    <xf numFmtId="4" fontId="34" fillId="0" borderId="0" xfId="569" applyNumberFormat="1" applyFont="1" applyAlignment="1">
      <alignment horizontal="left" vertical="top" wrapText="1"/>
    </xf>
    <xf numFmtId="4" fontId="16" fillId="0" borderId="0" xfId="569" applyNumberFormat="1" applyAlignment="1">
      <alignment horizontal="left" vertical="top" wrapText="1"/>
    </xf>
    <xf numFmtId="0" fontId="25" fillId="0" borderId="0" xfId="0" applyFont="1" applyAlignment="1">
      <alignment horizontal="left" vertical="top"/>
    </xf>
    <xf numFmtId="0" fontId="34" fillId="0" borderId="0" xfId="0" applyFont="1" applyAlignment="1">
      <alignment horizontal="left"/>
    </xf>
    <xf numFmtId="0" fontId="16" fillId="0" borderId="0" xfId="0" applyFont="1" applyAlignment="1">
      <alignment horizontal="left"/>
    </xf>
    <xf numFmtId="0" fontId="23" fillId="0" borderId="4" xfId="569" applyFont="1" applyBorder="1" applyAlignment="1">
      <alignment horizontal="left"/>
    </xf>
    <xf numFmtId="0" fontId="23" fillId="0" borderId="4" xfId="569" applyFont="1" applyBorder="1" applyAlignment="1">
      <alignment horizontal="left" vertical="top"/>
    </xf>
    <xf numFmtId="0" fontId="34" fillId="0" borderId="0" xfId="0" applyFont="1" applyAlignment="1">
      <alignment horizontal="left" wrapText="1"/>
    </xf>
    <xf numFmtId="0" fontId="16" fillId="0" borderId="0" xfId="0" applyFont="1" applyAlignment="1">
      <alignment horizontal="left" vertical="top"/>
    </xf>
    <xf numFmtId="0" fontId="23" fillId="0" borderId="0" xfId="0" applyFont="1" applyAlignment="1">
      <alignment horizontal="left"/>
    </xf>
    <xf numFmtId="0" fontId="25" fillId="0" borderId="0" xfId="0" applyFont="1" applyAlignment="1">
      <alignment horizontal="left"/>
    </xf>
    <xf numFmtId="0" fontId="17" fillId="0" borderId="0" xfId="244" quotePrefix="1" applyAlignment="1" applyProtection="1">
      <alignment horizontal="left"/>
    </xf>
    <xf numFmtId="0" fontId="23" fillId="0" borderId="4" xfId="0" applyFont="1" applyBorder="1" applyAlignment="1">
      <alignment horizontal="left"/>
    </xf>
    <xf numFmtId="0" fontId="34" fillId="0" borderId="0" xfId="569" applyFont="1" applyAlignment="1">
      <alignment horizontal="left" vertical="top"/>
    </xf>
    <xf numFmtId="0" fontId="16" fillId="0" borderId="0" xfId="569" applyAlignment="1">
      <alignment horizontal="left" vertical="top"/>
    </xf>
    <xf numFmtId="0" fontId="23" fillId="0" borderId="0" xfId="569" applyFont="1" applyAlignment="1">
      <alignment horizontal="left" vertical="top"/>
    </xf>
    <xf numFmtId="0" fontId="34" fillId="0" borderId="0" xfId="0" applyFont="1" applyAlignment="1">
      <alignment horizontal="left" vertical="top" wrapText="1"/>
    </xf>
    <xf numFmtId="4" fontId="16" fillId="0" borderId="0" xfId="0" applyNumberFormat="1" applyFont="1" applyAlignment="1">
      <alignment horizontal="left" vertical="top" wrapText="1"/>
    </xf>
    <xf numFmtId="4" fontId="34" fillId="0" borderId="0" xfId="0" applyNumberFormat="1" applyFont="1" applyAlignment="1">
      <alignment horizontal="left"/>
    </xf>
    <xf numFmtId="4" fontId="17" fillId="0" borderId="0" xfId="244" applyNumberFormat="1" applyFill="1" applyAlignment="1" applyProtection="1">
      <alignment horizontal="left"/>
    </xf>
    <xf numFmtId="0" fontId="16" fillId="0" borderId="0" xfId="271" applyFont="1" applyAlignment="1">
      <alignment horizontal="left" vertical="top" wrapText="1"/>
    </xf>
    <xf numFmtId="4" fontId="16" fillId="0" borderId="0" xfId="1192" applyNumberFormat="1" applyAlignment="1">
      <alignment horizontal="left" vertical="top" wrapText="1"/>
    </xf>
    <xf numFmtId="0" fontId="34" fillId="0" borderId="0" xfId="0" applyFont="1" applyAlignment="1">
      <alignment horizontal="center"/>
    </xf>
    <xf numFmtId="0" fontId="0" fillId="0" borderId="0" xfId="0" applyAlignment="1">
      <alignment horizontal="center"/>
    </xf>
    <xf numFmtId="0" fontId="23" fillId="0" borderId="0" xfId="0" applyFont="1" applyAlignment="1">
      <alignment horizontal="center"/>
    </xf>
    <xf numFmtId="49" fontId="16" fillId="0" borderId="0" xfId="0" applyNumberFormat="1" applyFont="1" applyAlignment="1">
      <alignment horizontal="left" vertical="top" wrapText="1"/>
    </xf>
    <xf numFmtId="49" fontId="16" fillId="0" borderId="0" xfId="1192" applyNumberFormat="1" applyAlignment="1">
      <alignment horizontal="left" vertical="top" wrapText="1"/>
    </xf>
    <xf numFmtId="0" fontId="34" fillId="0" borderId="0" xfId="569" applyFont="1" applyAlignment="1">
      <alignment horizontal="left" vertical="top" wrapText="1"/>
    </xf>
    <xf numFmtId="0" fontId="16" fillId="0" borderId="0" xfId="569" applyAlignment="1">
      <alignment horizontal="left"/>
    </xf>
    <xf numFmtId="0" fontId="17" fillId="0" borderId="0" xfId="244" applyAlignment="1">
      <alignment horizontal="left"/>
    </xf>
    <xf numFmtId="0" fontId="23" fillId="0" borderId="16" xfId="0" applyFont="1" applyBorder="1" applyAlignment="1">
      <alignment horizontal="left"/>
    </xf>
    <xf numFmtId="0" fontId="16" fillId="0" borderId="27" xfId="0" applyFont="1" applyBorder="1" applyAlignment="1">
      <alignment horizontal="left"/>
    </xf>
    <xf numFmtId="0" fontId="16" fillId="0" borderId="0" xfId="1192" applyAlignment="1">
      <alignment horizontal="left"/>
    </xf>
    <xf numFmtId="0" fontId="0" fillId="0" borderId="0" xfId="0" applyAlignment="1">
      <alignment horizontal="left" vertical="top" wrapText="1"/>
    </xf>
    <xf numFmtId="0" fontId="16" fillId="0" borderId="0" xfId="271" applyFont="1" applyAlignment="1" applyProtection="1">
      <alignment horizontal="left" vertical="top" wrapText="1"/>
      <protection locked="0"/>
    </xf>
    <xf numFmtId="0" fontId="34" fillId="0" borderId="0" xfId="1192" applyFont="1" applyAlignment="1">
      <alignment horizontal="left"/>
    </xf>
    <xf numFmtId="0" fontId="23" fillId="0" borderId="0" xfId="271" applyFont="1" applyAlignment="1">
      <alignment horizontal="left" vertical="top" wrapText="1"/>
    </xf>
    <xf numFmtId="0" fontId="114" fillId="0" borderId="0" xfId="569" applyFont="1" applyAlignment="1">
      <alignment horizontal="center"/>
    </xf>
    <xf numFmtId="0" fontId="115"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15" xfId="569" applyBorder="1" applyAlignment="1">
      <alignment horizontal="center" vertical="top" wrapText="1"/>
    </xf>
    <xf numFmtId="0" fontId="16" fillId="0" borderId="14" xfId="569" applyBorder="1" applyAlignment="1">
      <alignment horizontal="center" vertical="top" wrapText="1"/>
    </xf>
    <xf numFmtId="0" fontId="16" fillId="0" borderId="13" xfId="569" applyBorder="1" applyAlignment="1">
      <alignment horizontal="center" vertical="top" wrapText="1"/>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23" fillId="0" borderId="4" xfId="0" applyFont="1" applyBorder="1" applyAlignment="1">
      <alignment horizontal="left" vertical="top"/>
    </xf>
    <xf numFmtId="0" fontId="23" fillId="0" borderId="16" xfId="569" applyFont="1" applyBorder="1" applyAlignment="1">
      <alignment horizontal="left"/>
    </xf>
    <xf numFmtId="0" fontId="16" fillId="0" borderId="0" xfId="569" applyAlignment="1">
      <alignment horizontal="left" vertical="center" wrapText="1"/>
    </xf>
    <xf numFmtId="0" fontId="23" fillId="0" borderId="0" xfId="0" applyFont="1" applyAlignment="1">
      <alignment horizontal="left" vertical="top"/>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34" fillId="0" borderId="0" xfId="1192" applyFont="1" applyAlignment="1">
      <alignment horizontal="left" vertical="top" wrapText="1"/>
    </xf>
    <xf numFmtId="0" fontId="23" fillId="0" borderId="0" xfId="1192" applyFont="1" applyAlignment="1">
      <alignment horizontal="left" vertical="top" wrapText="1"/>
    </xf>
    <xf numFmtId="4" fontId="16" fillId="0" borderId="0" xfId="0" applyNumberFormat="1" applyFont="1" applyAlignment="1">
      <alignment horizontal="left"/>
    </xf>
    <xf numFmtId="0" fontId="23" fillId="0" borderId="0" xfId="0" applyFont="1" applyAlignment="1">
      <alignmen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0" applyFont="1" applyAlignment="1">
      <alignment horizontal="left" vertical="top"/>
    </xf>
    <xf numFmtId="0" fontId="0" fillId="0" borderId="11" xfId="0" applyBorder="1" applyAlignment="1">
      <alignment horizontal="center"/>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11" xfId="0" applyNumberFormat="1" applyBorder="1" applyAlignment="1">
      <alignment horizontal="center"/>
    </xf>
    <xf numFmtId="0" fontId="16" fillId="0" borderId="0" xfId="543" applyAlignment="1">
      <alignment horizontal="center"/>
    </xf>
    <xf numFmtId="166" fontId="25"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0" borderId="6" xfId="0" applyBorder="1" applyAlignment="1">
      <alignment horizontal="left"/>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45" borderId="11" xfId="0" applyFont="1" applyFill="1" applyBorder="1" applyAlignment="1">
      <alignment horizontal="center"/>
    </xf>
    <xf numFmtId="0" fontId="25" fillId="0" borderId="3" xfId="0" applyFont="1" applyBorder="1" applyAlignment="1">
      <alignment horizontal="center"/>
    </xf>
    <xf numFmtId="0" fontId="25" fillId="0" borderId="5" xfId="0" applyFont="1" applyBorder="1" applyAlignment="1">
      <alignment horizontal="center"/>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5" fillId="5" borderId="11" xfId="0"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0" borderId="12" xfId="0" applyBorder="1" applyAlignment="1">
      <alignment horizontal="center"/>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0" fontId="16" fillId="5" borderId="6" xfId="0"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23" fillId="0" borderId="4" xfId="0" applyFont="1" applyBorder="1" applyAlignment="1">
      <alignment horizontal="center"/>
    </xf>
    <xf numFmtId="0" fontId="23" fillId="0" borderId="5" xfId="0" applyFont="1" applyBorder="1" applyAlignment="1">
      <alignment horizontal="center"/>
    </xf>
    <xf numFmtId="0" fontId="0" fillId="0" borderId="6" xfId="0" applyBorder="1" applyAlignment="1" applyProtection="1">
      <alignment horizontal="center"/>
      <protection locked="0"/>
    </xf>
    <xf numFmtId="0" fontId="35" fillId="5" borderId="6" xfId="0" applyFont="1" applyFill="1" applyBorder="1" applyAlignment="1" applyProtection="1">
      <alignment horizontal="left"/>
      <protection locked="0"/>
    </xf>
    <xf numFmtId="3" fontId="0" fillId="0" borderId="6" xfId="0" applyNumberFormat="1" applyBorder="1" applyAlignment="1">
      <alignment horizontal="right"/>
    </xf>
    <xf numFmtId="1" fontId="25" fillId="5" borderId="11" xfId="0" quotePrefix="1" applyNumberFormat="1"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5" fillId="5" borderId="6" xfId="0" applyNumberFormat="1" applyFont="1" applyFill="1" applyBorder="1" applyAlignment="1" applyProtection="1">
      <alignment horizontal="right"/>
      <protection locked="0"/>
    </xf>
    <xf numFmtId="0" fontId="0" fillId="0" borderId="4" xfId="0" applyBorder="1" applyAlignment="1">
      <alignment horizontal="left"/>
    </xf>
    <xf numFmtId="0" fontId="0" fillId="0" borderId="5" xfId="0" applyBorder="1" applyAlignment="1">
      <alignment horizontal="left"/>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6" fillId="0" borderId="6" xfId="0" applyFont="1" applyBorder="1" applyAlignment="1" applyProtection="1">
      <alignment horizontal="center"/>
      <protection locked="0"/>
    </xf>
    <xf numFmtId="166" fontId="25" fillId="5" borderId="6"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24"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3" xfId="0" applyBorder="1" applyAlignment="1">
      <alignment horizontal="left"/>
    </xf>
    <xf numFmtId="166" fontId="16" fillId="5" borderId="6" xfId="0" applyNumberFormat="1"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3" fillId="0" borderId="3" xfId="0" applyFont="1" applyBorder="1" applyAlignment="1">
      <alignment horizontal="center"/>
    </xf>
    <xf numFmtId="0" fontId="0" fillId="43" borderId="10" xfId="0"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0" fontId="25" fillId="0" borderId="4" xfId="0" applyFont="1" applyBorder="1" applyAlignment="1">
      <alignment horizontal="center"/>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16" fillId="0" borderId="11" xfId="543" applyBorder="1" applyAlignment="1">
      <alignment horizontal="center"/>
    </xf>
    <xf numFmtId="14"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0" fillId="0" borderId="0" xfId="0" applyAlignment="1">
      <alignment wrapText="1"/>
    </xf>
    <xf numFmtId="0" fontId="25" fillId="0" borderId="0" xfId="0" applyFont="1" applyAlignment="1">
      <alignment horizontal="left" vertical="top" wrapText="1"/>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25" fillId="0" borderId="6" xfId="0" applyFont="1" applyBorder="1" applyAlignment="1">
      <alignment horizontal="left"/>
    </xf>
    <xf numFmtId="166" fontId="25" fillId="5" borderId="4" xfId="271"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2" fillId="3" borderId="0" xfId="0" applyFont="1" applyFill="1" applyAlignment="1">
      <alignment horizontal="center" vertical="center"/>
    </xf>
    <xf numFmtId="0" fontId="169" fillId="0" borderId="0" xfId="0" applyFont="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6"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8" fontId="25" fillId="0" borderId="6" xfId="0" applyNumberFormat="1" applyFont="1" applyBorder="1" applyAlignment="1">
      <alignment horizontal="center"/>
    </xf>
    <xf numFmtId="0" fontId="24" fillId="0" borderId="0" xfId="0" applyFont="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16" fillId="0" borderId="6" xfId="0" applyFont="1" applyBorder="1" applyAlignment="1">
      <alignment horizontal="left"/>
    </xf>
    <xf numFmtId="0" fontId="16" fillId="43" borderId="0" xfId="0" applyFont="1" applyFill="1" applyAlignment="1" applyProtection="1">
      <alignment horizontal="left" vertical="center" wrapText="1"/>
      <protection locked="0"/>
    </xf>
    <xf numFmtId="0" fontId="16" fillId="43" borderId="6" xfId="0" applyFont="1" applyFill="1" applyBorder="1" applyAlignment="1" applyProtection="1">
      <alignment horizontal="left" vertical="center" wrapText="1"/>
      <protection locked="0"/>
    </xf>
    <xf numFmtId="0" fontId="16" fillId="5" borderId="0" xfId="244"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16"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16" fillId="43" borderId="4" xfId="0" applyFont="1" applyFill="1" applyBorder="1" applyAlignment="1" applyProtection="1">
      <alignment horizontal="left" wrapText="1"/>
      <protection locked="0"/>
    </xf>
    <xf numFmtId="168" fontId="172"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0" fontId="0" fillId="5" borderId="4" xfId="0" applyNumberForma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0" fontId="25" fillId="0" borderId="1" xfId="0" applyFont="1" applyBorder="1" applyAlignment="1">
      <alignment horizontal="center" vertical="top"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5" borderId="11" xfId="0" applyFont="1" applyFill="1" applyBorder="1" applyAlignment="1" applyProtection="1">
      <alignment horizontal="center"/>
      <protection locked="0"/>
    </xf>
    <xf numFmtId="168" fontId="0" fillId="0" borderId="11" xfId="0" applyNumberFormat="1" applyBorder="1" applyAlignment="1">
      <alignment horizontal="right"/>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16" fillId="0" borderId="0" xfId="543" applyNumberFormat="1" applyAlignment="1">
      <alignment horizontal="center" vertical="center"/>
    </xf>
    <xf numFmtId="168" fontId="0" fillId="5" borderId="11" xfId="0" applyNumberFormat="1" applyFill="1" applyBorder="1" applyProtection="1">
      <protection locked="0"/>
    </xf>
    <xf numFmtId="2" fontId="16" fillId="0" borderId="0" xfId="543" applyNumberFormat="1" applyAlignment="1">
      <alignment horizontal="center"/>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71" fontId="16" fillId="0" borderId="0" xfId="543" applyNumberFormat="1" applyAlignment="1">
      <alignment horizontal="center"/>
    </xf>
    <xf numFmtId="171" fontId="16" fillId="0" borderId="0" xfId="543" applyNumberFormat="1" applyAlignment="1">
      <alignment horizontal="right"/>
    </xf>
    <xf numFmtId="0" fontId="0" fillId="0" borderId="3" xfId="0" applyBorder="1"/>
    <xf numFmtId="0" fontId="0" fillId="0" borderId="4" xfId="0" applyBorder="1"/>
    <xf numFmtId="0" fontId="0" fillId="0" borderId="5" xfId="0" applyBorder="1"/>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168" fontId="0" fillId="0" borderId="11" xfId="0" applyNumberFormat="1" applyBorder="1"/>
    <xf numFmtId="0" fontId="16" fillId="43" borderId="11" xfId="0" applyFont="1" applyFill="1" applyBorder="1" applyAlignment="1" applyProtection="1">
      <alignment horizontal="center"/>
      <protection locked="0"/>
    </xf>
    <xf numFmtId="0" fontId="25" fillId="5" borderId="6" xfId="271" applyFill="1" applyBorder="1" applyProtection="1">
      <protection locked="0"/>
    </xf>
    <xf numFmtId="0" fontId="23" fillId="0" borderId="11" xfId="0" applyFont="1" applyBorder="1" applyAlignment="1">
      <alignment horizontal="center" vertical="center" wrapText="1"/>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16" fillId="5" borderId="11" xfId="0" applyFont="1" applyFill="1" applyBorder="1" applyAlignment="1" applyProtection="1">
      <alignment horizontal="left" wrapText="1"/>
      <protection locked="0"/>
    </xf>
    <xf numFmtId="178" fontId="25" fillId="5" borderId="4"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3" fillId="0" borderId="9" xfId="0" applyFont="1" applyBorder="1" applyAlignment="1">
      <alignment horizontal="center"/>
    </xf>
    <xf numFmtId="0" fontId="23" fillId="0" borderId="6" xfId="0" applyFont="1" applyBorder="1" applyAlignment="1">
      <alignment horizontal="center"/>
    </xf>
    <xf numFmtId="0" fontId="23" fillId="0" borderId="10" xfId="0" applyFont="1" applyBorder="1" applyAlignment="1">
      <alignment horizontal="center"/>
    </xf>
    <xf numFmtId="3" fontId="25" fillId="0" borderId="11" xfId="0" applyNumberFormat="1" applyFont="1" applyBorder="1" applyAlignment="1">
      <alignment horizontal="center"/>
    </xf>
    <xf numFmtId="10" fontId="25"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6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168" fontId="16"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53" fillId="5" borderId="3" xfId="0" applyFont="1" applyFill="1" applyBorder="1" applyAlignment="1" applyProtection="1">
      <alignment horizontal="center"/>
      <protection locked="0"/>
    </xf>
    <xf numFmtId="0" fontId="53" fillId="5" borderId="4" xfId="0" applyFont="1" applyFill="1" applyBorder="1" applyAlignment="1" applyProtection="1">
      <alignment horizontal="center"/>
      <protection locked="0"/>
    </xf>
    <xf numFmtId="0" fontId="53" fillId="5" borderId="5" xfId="0" applyFont="1" applyFill="1" applyBorder="1" applyAlignment="1" applyProtection="1">
      <alignment horizontal="center"/>
      <protection locked="0"/>
    </xf>
    <xf numFmtId="0" fontId="23" fillId="0" borderId="2" xfId="0" applyFont="1" applyBorder="1" applyAlignment="1">
      <alignment horizontal="right"/>
    </xf>
    <xf numFmtId="0" fontId="23" fillId="0" borderId="7" xfId="0" applyFont="1" applyBorder="1" applyAlignment="1">
      <alignment horizontal="right"/>
    </xf>
    <xf numFmtId="0" fontId="25" fillId="0" borderId="3" xfId="0" applyFont="1" applyBorder="1" applyAlignment="1">
      <alignment horizontal="left"/>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80" fontId="0" fillId="0" borderId="6" xfId="0" applyNumberFormat="1" applyBorder="1" applyAlignment="1">
      <alignment horizontal="center"/>
    </xf>
    <xf numFmtId="0" fontId="16" fillId="0" borderId="0" xfId="0" applyFont="1" applyAlignment="1">
      <alignment wrapText="1"/>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16" fillId="5" borderId="3" xfId="0" applyNumberFormat="1" applyFon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182" fontId="24" fillId="43" borderId="11" xfId="8722" applyNumberFormat="1" applyFont="1" applyFill="1" applyBorder="1" applyAlignment="1" applyProtection="1">
      <alignment horizontal="center" vertical="center" wrapText="1"/>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4" fontId="35" fillId="5" borderId="3" xfId="0" applyNumberFormat="1" applyFont="1" applyFill="1" applyBorder="1" applyAlignment="1" applyProtection="1">
      <alignment horizontal="left"/>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23" fillId="0" borderId="11" xfId="0" applyFont="1" applyBorder="1" applyAlignment="1">
      <alignment horizontal="center" vertical="center"/>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177" fillId="0" borderId="8" xfId="543" applyFont="1" applyBorder="1" applyAlignment="1">
      <alignment horizontal="center" wrapText="1"/>
    </xf>
    <xf numFmtId="0" fontId="177" fillId="0" borderId="0" xfId="543" applyFont="1" applyAlignment="1">
      <alignment horizontal="center" wrapText="1"/>
    </xf>
    <xf numFmtId="0" fontId="177" fillId="0" borderId="12" xfId="543" applyFont="1" applyBorder="1" applyAlignment="1">
      <alignment horizontal="center" wrapText="1"/>
    </xf>
    <xf numFmtId="0" fontId="177" fillId="0" borderId="9" xfId="543" applyFont="1" applyBorder="1" applyAlignment="1">
      <alignment horizontal="center" wrapText="1"/>
    </xf>
    <xf numFmtId="0" fontId="177" fillId="0" borderId="6" xfId="543" applyFont="1" applyBorder="1" applyAlignment="1">
      <alignment horizontal="center" wrapText="1"/>
    </xf>
    <xf numFmtId="0" fontId="177" fillId="0" borderId="10" xfId="543" applyFont="1" applyBorder="1" applyAlignment="1">
      <alignment horizontal="center" wrapText="1"/>
    </xf>
    <xf numFmtId="0" fontId="177" fillId="0" borderId="8" xfId="543" applyFont="1" applyBorder="1" applyAlignment="1">
      <alignment horizontal="center" vertical="top" wrapText="1"/>
    </xf>
    <xf numFmtId="0" fontId="177" fillId="0" borderId="0" xfId="543" applyFont="1" applyAlignment="1">
      <alignment horizontal="center" vertical="top" wrapText="1"/>
    </xf>
    <xf numFmtId="0" fontId="177" fillId="0" borderId="12" xfId="543" applyFont="1" applyBorder="1" applyAlignment="1">
      <alignment horizontal="center" vertical="top" wrapText="1"/>
    </xf>
    <xf numFmtId="0" fontId="177" fillId="0" borderId="9" xfId="543" applyFont="1" applyBorder="1" applyAlignment="1">
      <alignment horizontal="center" vertical="top" wrapText="1"/>
    </xf>
    <xf numFmtId="0" fontId="177" fillId="0" borderId="6" xfId="543" applyFont="1" applyBorder="1" applyAlignment="1">
      <alignment horizontal="center" vertical="top" wrapText="1"/>
    </xf>
    <xf numFmtId="0" fontId="177" fillId="0" borderId="10" xfId="543" applyFont="1" applyBorder="1" applyAlignment="1">
      <alignment horizontal="center" vertical="top" wrapText="1"/>
    </xf>
    <xf numFmtId="0" fontId="172" fillId="0" borderId="0" xfId="0" applyFont="1" applyAlignment="1">
      <alignment horizontal="center" vertical="center" wrapText="1"/>
    </xf>
    <xf numFmtId="3" fontId="44" fillId="10" borderId="0" xfId="543" applyNumberFormat="1" applyFont="1" applyFill="1" applyAlignment="1">
      <alignment horizontal="left" vertical="center" wrapText="1"/>
    </xf>
    <xf numFmtId="0" fontId="168" fillId="0" borderId="8" xfId="543" applyFont="1" applyBorder="1" applyAlignment="1">
      <alignment horizontal="center" vertical="center" wrapText="1"/>
    </xf>
    <xf numFmtId="0" fontId="168" fillId="0" borderId="0" xfId="543" applyFont="1" applyAlignment="1">
      <alignment horizontal="center" vertical="center" wrapText="1"/>
    </xf>
    <xf numFmtId="0" fontId="168" fillId="0" borderId="12" xfId="543" applyFont="1" applyBorder="1" applyAlignment="1">
      <alignment horizontal="center" vertical="center" wrapText="1"/>
    </xf>
    <xf numFmtId="0" fontId="23" fillId="0" borderId="12" xfId="0" applyFont="1" applyBorder="1" applyAlignment="1">
      <alignment horizontal="center" wrapText="1"/>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5"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2"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0" xfId="4495" applyNumberFormat="1" applyFont="1" applyAlignment="1">
      <alignment horizontal="center"/>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3" fillId="0" borderId="0" xfId="4495" applyFont="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0" xfId="4495" applyFont="1" applyAlignment="1">
      <alignment horizontal="right"/>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30"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0" fontId="16" fillId="0" borderId="6" xfId="1192" applyBorder="1" applyAlignment="1">
      <alignment horizontal="left"/>
    </xf>
    <xf numFmtId="9" fontId="16" fillId="5" borderId="4" xfId="1192" applyNumberFormat="1" applyFill="1" applyBorder="1" applyAlignment="1" applyProtection="1">
      <alignment horizontal="left"/>
      <protection locked="0"/>
    </xf>
    <xf numFmtId="0" fontId="16" fillId="0" borderId="6" xfId="1192" applyBorder="1" applyAlignment="1">
      <alignment horizontal="right"/>
    </xf>
    <xf numFmtId="168" fontId="16" fillId="43" borderId="6" xfId="1192" applyNumberFormat="1" applyFill="1" applyBorder="1" applyAlignment="1" applyProtection="1">
      <alignment horizontal="right"/>
      <protection locked="0"/>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5" borderId="50" xfId="4495" applyFill="1" applyBorder="1" applyAlignment="1">
      <alignment horizontal="center"/>
    </xf>
    <xf numFmtId="0" fontId="120" fillId="5" borderId="51" xfId="4495" applyFill="1" applyBorder="1" applyAlignment="1">
      <alignment horizontal="center"/>
    </xf>
    <xf numFmtId="0" fontId="120" fillId="0" borderId="53" xfId="4495" applyBorder="1" applyAlignment="1">
      <alignment horizontal="center"/>
    </xf>
    <xf numFmtId="0" fontId="120" fillId="0" borderId="0" xfId="4495" applyAlignment="1">
      <alignment horizontal="center"/>
    </xf>
    <xf numFmtId="0" fontId="24" fillId="5" borderId="0" xfId="4495" applyFont="1" applyFill="1" applyAlignment="1">
      <alignment horizontal="left" vertical="top"/>
    </xf>
    <xf numFmtId="0" fontId="120" fillId="5" borderId="53" xfId="4495" applyFill="1" applyBorder="1" applyAlignment="1">
      <alignment horizontal="center"/>
    </xf>
    <xf numFmtId="0" fontId="120" fillId="5" borderId="0" xfId="4495" applyFill="1" applyAlignment="1">
      <alignment horizontal="center"/>
    </xf>
    <xf numFmtId="0" fontId="24" fillId="0" borderId="58" xfId="4495" applyFont="1" applyBorder="1" applyAlignment="1">
      <alignment horizontal="left" vertical="top" wrapText="1"/>
    </xf>
    <xf numFmtId="0" fontId="24"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4" fillId="5" borderId="58" xfId="4495" applyNumberFormat="1" applyFont="1" applyFill="1" applyBorder="1" applyAlignment="1">
      <alignment horizontal="left"/>
    </xf>
    <xf numFmtId="0" fontId="120" fillId="5" borderId="55" xfId="4495" applyFill="1" applyBorder="1" applyAlignment="1">
      <alignment horizontal="center"/>
    </xf>
    <xf numFmtId="0" fontId="120"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4"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53" fillId="0" borderId="51" xfId="4495" applyFont="1" applyBorder="1" applyAlignment="1">
      <alignment horizontal="left" wrapText="1"/>
    </xf>
    <xf numFmtId="0" fontId="53" fillId="0" borderId="0" xfId="4495" applyFont="1" applyAlignment="1">
      <alignment horizontal="left" wrapText="1"/>
    </xf>
    <xf numFmtId="0" fontId="23" fillId="0" borderId="54" xfId="4495" applyFont="1" applyBorder="1" applyAlignment="1">
      <alignment horizontal="center" vertical="top"/>
    </xf>
    <xf numFmtId="0" fontId="130"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wrapText="1"/>
    </xf>
    <xf numFmtId="0" fontId="16" fillId="5" borderId="6" xfId="4495" applyFont="1"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75" fillId="0" borderId="0" xfId="0" applyFont="1" applyAlignment="1" applyProtection="1">
      <alignment horizontal="left"/>
      <protection locked="0"/>
    </xf>
    <xf numFmtId="168" fontId="172" fillId="0" borderId="0" xfId="0" applyNumberFormat="1" applyFont="1" applyAlignment="1">
      <alignment horizontal="center" vertical="top" wrapText="1"/>
    </xf>
    <xf numFmtId="168" fontId="172"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20"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8"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16"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168" fontId="98" fillId="0" borderId="84" xfId="4499" applyNumberFormat="1" applyFont="1" applyFill="1" applyBorder="1" applyAlignment="1" applyProtection="1">
      <alignment horizontal="left" vertical="center" indent="1"/>
    </xf>
    <xf numFmtId="168" fontId="98" fillId="0" borderId="83" xfId="4499" applyNumberFormat="1" applyFont="1" applyFill="1" applyBorder="1" applyAlignment="1" applyProtection="1">
      <alignment horizontal="left" vertical="center" indent="1"/>
    </xf>
    <xf numFmtId="0" fontId="98" fillId="0" borderId="11" xfId="4496" applyFont="1" applyBorder="1" applyAlignment="1">
      <alignment horizontal="left" indent="1"/>
    </xf>
    <xf numFmtId="0" fontId="98" fillId="0" borderId="15" xfId="4496" applyFont="1" applyBorder="1" applyAlignment="1">
      <alignment horizontal="left" indent="1"/>
    </xf>
    <xf numFmtId="0" fontId="137" fillId="0" borderId="71" xfId="4496" applyFont="1" applyBorder="1" applyAlignment="1">
      <alignment horizontal="left" indent="1"/>
    </xf>
    <xf numFmtId="168" fontId="98" fillId="0" borderId="11" xfId="4499" applyNumberFormat="1" applyFont="1" applyFill="1" applyBorder="1" applyAlignment="1" applyProtection="1">
      <alignment horizontal="left" vertical="center" indent="1"/>
    </xf>
    <xf numFmtId="168" fontId="98" fillId="0" borderId="13"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137" fillId="0" borderId="90" xfId="4496" applyFont="1" applyBorder="1" applyAlignment="1">
      <alignment horizontal="center" vertical="top" wrapText="1"/>
    </xf>
    <xf numFmtId="0" fontId="137" fillId="0" borderId="89" xfId="4496" applyFont="1" applyBorder="1" applyAlignment="1">
      <alignment horizontal="center" vertical="top" wrapText="1"/>
    </xf>
    <xf numFmtId="0" fontId="98" fillId="0" borderId="71" xfId="4496" applyFont="1" applyBorder="1"/>
    <xf numFmtId="0" fontId="98" fillId="0" borderId="74" xfId="4496" applyFont="1" applyBorder="1"/>
    <xf numFmtId="0" fontId="98" fillId="0" borderId="11" xfId="4496" applyFont="1" applyBorder="1"/>
    <xf numFmtId="0" fontId="98" fillId="0" borderId="91" xfId="4496" applyFont="1" applyBorder="1"/>
    <xf numFmtId="0" fontId="98" fillId="0" borderId="80" xfId="4496" applyFont="1" applyBorder="1" applyAlignment="1">
      <alignment horizontal="right"/>
    </xf>
    <xf numFmtId="0" fontId="98" fillId="0" borderId="11" xfId="4496" applyFont="1" applyBorder="1" applyAlignment="1">
      <alignment horizontal="right"/>
    </xf>
    <xf numFmtId="0" fontId="98" fillId="0" borderId="72" xfId="4496" applyFont="1" applyBorder="1" applyAlignment="1">
      <alignment horizontal="right"/>
    </xf>
    <xf numFmtId="0" fontId="98" fillId="0" borderId="73" xfId="4496" applyFont="1" applyBorder="1" applyAlignment="1">
      <alignment horizontal="right"/>
    </xf>
    <xf numFmtId="0" fontId="98" fillId="0" borderId="73" xfId="4496" applyFont="1" applyBorder="1"/>
    <xf numFmtId="0" fontId="98" fillId="0" borderId="93" xfId="4496" applyFont="1" applyBorder="1"/>
    <xf numFmtId="0" fontId="98" fillId="0" borderId="70" xfId="4496" applyFont="1" applyBorder="1" applyAlignment="1">
      <alignment horizontal="right"/>
    </xf>
    <xf numFmtId="0" fontId="98" fillId="0" borderId="71" xfId="4496" applyFont="1" applyBorder="1" applyAlignment="1">
      <alignment horizontal="right"/>
    </xf>
    <xf numFmtId="0" fontId="149" fillId="45" borderId="72" xfId="8726" applyFont="1" applyFill="1" applyBorder="1" applyAlignment="1">
      <alignment horizontal="center"/>
    </xf>
    <xf numFmtId="0" fontId="149" fillId="45" borderId="73" xfId="8726" applyFont="1" applyFill="1" applyBorder="1" applyAlignment="1">
      <alignment horizontal="center"/>
    </xf>
    <xf numFmtId="0" fontId="4" fillId="49" borderId="73" xfId="8726" applyFill="1" applyBorder="1" applyAlignment="1" applyProtection="1">
      <alignment horizontal="center"/>
      <protection locked="0"/>
    </xf>
    <xf numFmtId="0" fontId="4" fillId="49" borderId="93" xfId="8726" applyFill="1" applyBorder="1" applyAlignment="1" applyProtection="1">
      <alignment horizontal="center"/>
      <protection locked="0"/>
    </xf>
    <xf numFmtId="0" fontId="4" fillId="49" borderId="11" xfId="8726" applyFill="1" applyBorder="1" applyAlignment="1" applyProtection="1">
      <alignment horizontal="center"/>
      <protection locked="0"/>
    </xf>
    <xf numFmtId="0" fontId="4" fillId="49" borderId="91" xfId="8726" applyFill="1" applyBorder="1" applyAlignment="1" applyProtection="1">
      <alignment horizontal="center"/>
      <protection locked="0"/>
    </xf>
    <xf numFmtId="0" fontId="149" fillId="45" borderId="80" xfId="8726" applyFont="1" applyFill="1" applyBorder="1" applyAlignment="1">
      <alignment horizontal="center"/>
    </xf>
    <xf numFmtId="0" fontId="149" fillId="45" borderId="11" xfId="8726" applyFont="1" applyFill="1" applyBorder="1" applyAlignment="1">
      <alignment horizontal="center"/>
    </xf>
    <xf numFmtId="0" fontId="149" fillId="45" borderId="11" xfId="8726" applyFont="1" applyFill="1" applyBorder="1" applyAlignment="1">
      <alignment horizontal="center" wrapText="1"/>
    </xf>
    <xf numFmtId="0" fontId="150" fillId="45" borderId="11" xfId="8726" applyFont="1" applyFill="1" applyBorder="1" applyAlignment="1">
      <alignment horizontal="center"/>
    </xf>
    <xf numFmtId="0" fontId="150" fillId="45" borderId="91" xfId="8726" applyFont="1" applyFill="1" applyBorder="1" applyAlignment="1">
      <alignment horizontal="center"/>
    </xf>
    <xf numFmtId="0" fontId="102" fillId="45" borderId="70" xfId="8726" applyFont="1" applyFill="1" applyBorder="1" applyAlignment="1">
      <alignment horizontal="center"/>
    </xf>
    <xf numFmtId="0" fontId="102" fillId="45" borderId="71" xfId="8726" applyFont="1" applyFill="1" applyBorder="1" applyAlignment="1">
      <alignment horizontal="center"/>
    </xf>
    <xf numFmtId="0" fontId="102" fillId="45" borderId="74" xfId="8726" applyFont="1" applyFill="1" applyBorder="1" applyAlignment="1">
      <alignment horizontal="center"/>
    </xf>
    <xf numFmtId="0" fontId="102" fillId="45" borderId="70" xfId="8726" applyFont="1" applyFill="1" applyBorder="1" applyAlignment="1">
      <alignment horizontal="left" wrapText="1"/>
    </xf>
    <xf numFmtId="0" fontId="102" fillId="45" borderId="71" xfId="8726" applyFont="1" applyFill="1" applyBorder="1" applyAlignment="1">
      <alignment horizontal="left" wrapText="1"/>
    </xf>
    <xf numFmtId="0" fontId="102" fillId="45" borderId="80" xfId="8726" applyFont="1" applyFill="1" applyBorder="1" applyAlignment="1">
      <alignment horizontal="left" wrapText="1"/>
    </xf>
    <xf numFmtId="0" fontId="102" fillId="45" borderId="11" xfId="8726" applyFont="1" applyFill="1" applyBorder="1" applyAlignment="1">
      <alignment horizontal="left" wrapText="1"/>
    </xf>
    <xf numFmtId="0" fontId="163" fillId="49" borderId="80" xfId="8726" applyFont="1" applyFill="1" applyBorder="1" applyAlignment="1">
      <alignment horizontal="left" vertical="top"/>
    </xf>
    <xf numFmtId="0" fontId="163" fillId="49" borderId="11" xfId="8726" applyFont="1" applyFill="1" applyBorder="1" applyAlignment="1">
      <alignment horizontal="left" vertical="top"/>
    </xf>
    <xf numFmtId="0" fontId="163" fillId="49" borderId="91" xfId="8726" applyFont="1" applyFill="1" applyBorder="1" applyAlignment="1">
      <alignment horizontal="left" vertical="top"/>
    </xf>
    <xf numFmtId="0" fontId="163" fillId="49" borderId="72" xfId="8726" applyFont="1" applyFill="1" applyBorder="1" applyAlignment="1">
      <alignment horizontal="left" vertical="top"/>
    </xf>
    <xf numFmtId="0" fontId="163" fillId="49" borderId="73" xfId="8726" applyFont="1" applyFill="1" applyBorder="1" applyAlignment="1">
      <alignment horizontal="left" vertical="top"/>
    </xf>
    <xf numFmtId="0" fontId="163" fillId="49" borderId="93" xfId="8726" applyFont="1" applyFill="1" applyBorder="1" applyAlignment="1">
      <alignment horizontal="left" vertical="top"/>
    </xf>
    <xf numFmtId="10" fontId="4" fillId="49" borderId="84" xfId="8726" applyNumberFormat="1" applyFill="1" applyBorder="1" applyAlignment="1" applyProtection="1">
      <alignment horizontal="center"/>
      <protection locked="0"/>
    </xf>
    <xf numFmtId="10" fontId="4" fillId="49" borderId="82" xfId="8726" applyNumberFormat="1" applyFill="1" applyBorder="1" applyAlignment="1" applyProtection="1">
      <alignment horizontal="center"/>
      <protection locked="0"/>
    </xf>
    <xf numFmtId="10" fontId="4" fillId="49" borderId="85" xfId="8726" applyNumberFormat="1" applyFill="1" applyBorder="1" applyAlignment="1" applyProtection="1">
      <alignment horizontal="center"/>
      <protection locked="0"/>
    </xf>
    <xf numFmtId="0" fontId="4" fillId="49" borderId="3" xfId="8726" applyFill="1" applyBorder="1" applyAlignment="1" applyProtection="1">
      <alignment horizontal="center"/>
      <protection locked="0"/>
    </xf>
    <xf numFmtId="0" fontId="4" fillId="49" borderId="4" xfId="8726" applyFill="1" applyBorder="1" applyAlignment="1" applyProtection="1">
      <alignment horizontal="center"/>
      <protection locked="0"/>
    </xf>
    <xf numFmtId="0" fontId="4" fillId="49" borderId="79" xfId="8726" applyFill="1" applyBorder="1" applyAlignment="1" applyProtection="1">
      <alignment horizontal="center"/>
      <protection locked="0"/>
    </xf>
    <xf numFmtId="0" fontId="148" fillId="49" borderId="3" xfId="8726" applyFont="1" applyFill="1" applyBorder="1" applyAlignment="1" applyProtection="1">
      <alignment horizontal="center"/>
      <protection locked="0"/>
    </xf>
    <xf numFmtId="0" fontId="148" fillId="49" borderId="4" xfId="8726" applyFont="1" applyFill="1" applyBorder="1" applyAlignment="1" applyProtection="1">
      <alignment horizontal="center"/>
      <protection locked="0"/>
    </xf>
    <xf numFmtId="0" fontId="148" fillId="49" borderId="79" xfId="8726" applyFont="1" applyFill="1" applyBorder="1" applyAlignment="1" applyProtection="1">
      <alignment horizontal="center"/>
      <protection locked="0"/>
    </xf>
    <xf numFmtId="10" fontId="4" fillId="0" borderId="84" xfId="8726" applyNumberFormat="1" applyBorder="1" applyAlignment="1">
      <alignment horizontal="center"/>
    </xf>
    <xf numFmtId="10" fontId="4" fillId="0" borderId="82" xfId="8726" applyNumberFormat="1" applyBorder="1" applyAlignment="1">
      <alignment horizontal="center"/>
    </xf>
    <xf numFmtId="10" fontId="4" fillId="0" borderId="85" xfId="8726" applyNumberFormat="1" applyBorder="1" applyAlignment="1">
      <alignment horizontal="center"/>
    </xf>
    <xf numFmtId="0" fontId="148" fillId="49" borderId="71" xfId="8726" applyFont="1" applyFill="1" applyBorder="1" applyAlignment="1" applyProtection="1">
      <alignment horizontal="left" wrapText="1"/>
      <protection locked="0"/>
    </xf>
    <xf numFmtId="0" fontId="148" fillId="49" borderId="74" xfId="8726" applyFont="1" applyFill="1" applyBorder="1" applyAlignment="1" applyProtection="1">
      <alignment horizontal="left" wrapText="1"/>
      <protection locked="0"/>
    </xf>
    <xf numFmtId="0" fontId="148" fillId="49" borderId="11" xfId="8726" applyFont="1" applyFill="1" applyBorder="1" applyAlignment="1" applyProtection="1">
      <alignment horizontal="left" wrapText="1"/>
      <protection locked="0"/>
    </xf>
    <xf numFmtId="0" fontId="148" fillId="49" borderId="91" xfId="8726" applyFont="1" applyFill="1" applyBorder="1" applyAlignment="1" applyProtection="1">
      <alignment horizontal="left" wrapText="1"/>
      <protection locked="0"/>
    </xf>
    <xf numFmtId="168" fontId="165" fillId="49" borderId="11" xfId="700" applyNumberFormat="1" applyFont="1" applyFill="1" applyBorder="1" applyAlignment="1" applyProtection="1">
      <alignment horizontal="left"/>
      <protection locked="0"/>
    </xf>
    <xf numFmtId="168" fontId="165" fillId="49" borderId="91" xfId="700" applyNumberFormat="1" applyFont="1" applyFill="1" applyBorder="1" applyAlignment="1" applyProtection="1">
      <alignment horizontal="left"/>
      <protection locked="0"/>
    </xf>
    <xf numFmtId="0" fontId="146" fillId="45" borderId="95" xfId="8726" applyFont="1" applyFill="1" applyBorder="1" applyAlignment="1">
      <alignment horizontal="center"/>
    </xf>
    <xf numFmtId="0" fontId="146" fillId="45" borderId="13" xfId="8726" applyFont="1" applyFill="1" applyBorder="1" applyAlignment="1">
      <alignment horizontal="center"/>
    </xf>
    <xf numFmtId="0" fontId="146" fillId="45" borderId="71" xfId="8726" applyFont="1" applyFill="1" applyBorder="1" applyAlignment="1">
      <alignment horizontal="center"/>
    </xf>
    <xf numFmtId="0" fontId="146" fillId="45" borderId="74"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168" fontId="146" fillId="45" borderId="43" xfId="8726" applyNumberFormat="1" applyFont="1" applyFill="1" applyBorder="1" applyAlignment="1">
      <alignment horizontal="left"/>
    </xf>
    <xf numFmtId="168" fontId="146" fillId="45" borderId="96" xfId="8726" applyNumberFormat="1" applyFont="1" applyFill="1" applyBorder="1" applyAlignment="1">
      <alignment horizontal="left"/>
    </xf>
    <xf numFmtId="0" fontId="161" fillId="45" borderId="11" xfId="8726" applyFont="1" applyFill="1" applyBorder="1" applyAlignment="1">
      <alignment horizontal="right"/>
    </xf>
    <xf numFmtId="14" fontId="148" fillId="49" borderId="11" xfId="8726" applyNumberFormat="1" applyFont="1" applyFill="1" applyBorder="1" applyAlignment="1" applyProtection="1">
      <alignment horizontal="center"/>
      <protection locked="0"/>
    </xf>
    <xf numFmtId="0" fontId="148" fillId="49" borderId="11" xfId="8726" applyFont="1" applyFill="1" applyBorder="1" applyAlignment="1" applyProtection="1">
      <alignment horizontal="center"/>
      <protection locked="0"/>
    </xf>
    <xf numFmtId="1" fontId="164" fillId="49" borderId="11" xfId="8726" applyNumberFormat="1" applyFont="1" applyFill="1" applyBorder="1" applyAlignment="1" applyProtection="1">
      <alignment horizontal="center"/>
      <protection locked="0"/>
    </xf>
    <xf numFmtId="1" fontId="164" fillId="49" borderId="3" xfId="8726" applyNumberFormat="1" applyFont="1" applyFill="1" applyBorder="1" applyAlignment="1" applyProtection="1">
      <alignment horizontal="center"/>
      <protection locked="0"/>
    </xf>
    <xf numFmtId="1" fontId="164" fillId="49" borderId="4" xfId="8726" applyNumberFormat="1" applyFont="1" applyFill="1" applyBorder="1" applyAlignment="1" applyProtection="1">
      <alignment horizontal="center"/>
      <protection locked="0"/>
    </xf>
    <xf numFmtId="1" fontId="164" fillId="49" borderId="5" xfId="8726" applyNumberFormat="1" applyFont="1" applyFill="1" applyBorder="1" applyAlignment="1" applyProtection="1">
      <alignment horizontal="center"/>
      <protection locked="0"/>
    </xf>
    <xf numFmtId="1" fontId="150" fillId="44" borderId="3" xfId="8726" applyNumberFormat="1" applyFont="1" applyFill="1" applyBorder="1" applyAlignment="1">
      <alignment horizontal="center"/>
    </xf>
    <xf numFmtId="1" fontId="150" fillId="44" borderId="4" xfId="8726" applyNumberFormat="1" applyFont="1" applyFill="1" applyBorder="1" applyAlignment="1">
      <alignment horizontal="center"/>
    </xf>
    <xf numFmtId="1" fontId="150" fillId="44" borderId="5" xfId="8726" applyNumberFormat="1" applyFont="1" applyFill="1" applyBorder="1" applyAlignment="1">
      <alignment horizontal="center"/>
    </xf>
    <xf numFmtId="0" fontId="4" fillId="49" borderId="1" xfId="8726" applyFill="1" applyBorder="1" applyAlignment="1" applyProtection="1">
      <alignment horizontal="center"/>
      <protection locked="0"/>
    </xf>
    <xf numFmtId="0" fontId="4" fillId="49" borderId="2" xfId="8726" applyFill="1" applyBorder="1" applyAlignment="1" applyProtection="1">
      <alignment horizontal="center"/>
      <protection locked="0"/>
    </xf>
    <xf numFmtId="0" fontId="148" fillId="49" borderId="89" xfId="8726" applyFont="1" applyFill="1" applyBorder="1" applyAlignment="1" applyProtection="1">
      <alignment horizontal="left"/>
      <protection locked="0"/>
    </xf>
    <xf numFmtId="0" fontId="148" fillId="49" borderId="71" xfId="8726" applyFont="1" applyFill="1" applyBorder="1" applyAlignment="1" applyProtection="1">
      <alignment horizontal="left"/>
      <protection locked="0"/>
    </xf>
    <xf numFmtId="0" fontId="148" fillId="49" borderId="74" xfId="8726" applyFont="1" applyFill="1" applyBorder="1" applyAlignment="1" applyProtection="1">
      <alignment horizontal="left"/>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79" xfId="8726" applyFont="1" applyFill="1" applyBorder="1" applyAlignment="1">
      <alignment horizontal="center"/>
    </xf>
    <xf numFmtId="0" fontId="102" fillId="45" borderId="72" xfId="8726" applyFont="1" applyFill="1" applyBorder="1" applyAlignment="1">
      <alignment horizontal="center"/>
    </xf>
    <xf numFmtId="0" fontId="102" fillId="45" borderId="73" xfId="8726" applyFont="1" applyFill="1" applyBorder="1" applyAlignment="1">
      <alignment horizontal="center"/>
    </xf>
    <xf numFmtId="14" fontId="148" fillId="49" borderId="83" xfId="8726" applyNumberFormat="1" applyFont="1" applyFill="1" applyBorder="1" applyAlignment="1" applyProtection="1">
      <alignment horizontal="center"/>
      <protection locked="0"/>
    </xf>
    <xf numFmtId="0" fontId="148" fillId="49" borderId="73" xfId="8726" applyFont="1" applyFill="1" applyBorder="1" applyAlignment="1" applyProtection="1">
      <alignment horizontal="center"/>
      <protection locked="0"/>
    </xf>
    <xf numFmtId="0" fontId="148" fillId="49" borderId="93" xfId="8726" applyFont="1" applyFill="1" applyBorder="1" applyAlignment="1" applyProtection="1">
      <alignment horizontal="center"/>
      <protection locked="0"/>
    </xf>
    <xf numFmtId="0" fontId="165" fillId="49" borderId="80" xfId="8726" applyFont="1" applyFill="1" applyBorder="1" applyAlignment="1" applyProtection="1">
      <alignment horizontal="right"/>
      <protection locked="0"/>
    </xf>
    <xf numFmtId="0" fontId="165" fillId="49" borderId="11" xfId="8726" applyFont="1" applyFill="1" applyBorder="1" applyAlignment="1" applyProtection="1">
      <alignment horizontal="right"/>
      <protection locked="0"/>
    </xf>
    <xf numFmtId="43" fontId="146" fillId="53" borderId="3" xfId="698" applyFont="1" applyFill="1" applyBorder="1" applyAlignment="1" applyProtection="1">
      <alignment horizontal="center"/>
      <protection hidden="1"/>
    </xf>
    <xf numFmtId="43" fontId="146" fillId="53" borderId="4" xfId="698" applyFont="1" applyFill="1" applyBorder="1" applyAlignment="1" applyProtection="1">
      <alignment horizontal="center"/>
      <protection hidden="1"/>
    </xf>
    <xf numFmtId="43" fontId="146" fillId="53" borderId="79" xfId="698" applyFont="1" applyFill="1" applyBorder="1" applyAlignment="1" applyProtection="1">
      <alignment horizontal="center"/>
      <protection hidden="1"/>
    </xf>
    <xf numFmtId="0" fontId="178" fillId="54" borderId="3" xfId="698" applyNumberFormat="1" applyFont="1" applyFill="1" applyBorder="1" applyAlignment="1" applyProtection="1">
      <alignment horizontal="center"/>
      <protection locked="0"/>
    </xf>
    <xf numFmtId="0" fontId="178" fillId="54" borderId="4" xfId="698" applyNumberFormat="1" applyFont="1" applyFill="1" applyBorder="1" applyAlignment="1" applyProtection="1">
      <alignment horizontal="center"/>
      <protection locked="0"/>
    </xf>
    <xf numFmtId="0" fontId="178" fillId="54" borderId="79" xfId="698" applyNumberFormat="1" applyFont="1" applyFill="1" applyBorder="1" applyAlignment="1" applyProtection="1">
      <alignment horizontal="center"/>
      <protection locked="0"/>
    </xf>
    <xf numFmtId="44" fontId="147" fillId="0" borderId="8" xfId="700" applyFont="1" applyBorder="1" applyAlignment="1" applyProtection="1">
      <alignment horizontal="center" wrapText="1"/>
      <protection hidden="1"/>
    </xf>
    <xf numFmtId="44" fontId="147" fillId="0" borderId="0" xfId="700" applyFont="1" applyBorder="1" applyAlignment="1" applyProtection="1">
      <alignment horizontal="center" wrapText="1"/>
      <protection hidden="1"/>
    </xf>
    <xf numFmtId="44" fontId="147" fillId="0" borderId="12" xfId="700" applyFont="1" applyBorder="1" applyAlignment="1" applyProtection="1">
      <alignment horizontal="center" wrapText="1"/>
      <protection hidden="1"/>
    </xf>
    <xf numFmtId="44" fontId="147" fillId="0" borderId="9" xfId="700" applyFont="1" applyBorder="1" applyAlignment="1" applyProtection="1">
      <alignment horizontal="center" wrapText="1"/>
      <protection hidden="1"/>
    </xf>
    <xf numFmtId="44" fontId="147" fillId="0" borderId="6" xfId="700" applyFont="1" applyBorder="1" applyAlignment="1" applyProtection="1">
      <alignment horizontal="center" wrapText="1"/>
      <protection hidden="1"/>
    </xf>
    <xf numFmtId="44" fontId="147" fillId="0" borderId="10" xfId="700" applyFont="1" applyBorder="1" applyAlignment="1" applyProtection="1">
      <alignment horizontal="center" wrapText="1"/>
      <protection hidden="1"/>
    </xf>
    <xf numFmtId="43" fontId="147" fillId="53" borderId="8" xfId="698" applyFont="1" applyFill="1" applyBorder="1" applyAlignment="1" applyProtection="1">
      <alignment horizontal="center" wrapText="1"/>
      <protection hidden="1"/>
    </xf>
    <xf numFmtId="43" fontId="147" fillId="53" borderId="0" xfId="698" applyFont="1" applyFill="1" applyBorder="1" applyAlignment="1" applyProtection="1">
      <alignment horizontal="center" wrapText="1"/>
      <protection hidden="1"/>
    </xf>
    <xf numFmtId="43" fontId="147" fillId="53" borderId="41" xfId="698" applyFont="1" applyFill="1" applyBorder="1" applyAlignment="1" applyProtection="1">
      <alignment horizontal="center" wrapText="1"/>
      <protection hidden="1"/>
    </xf>
    <xf numFmtId="43" fontId="147" fillId="53" borderId="9" xfId="698" applyFont="1" applyFill="1" applyBorder="1" applyAlignment="1" applyProtection="1">
      <alignment horizontal="center" wrapText="1"/>
      <protection hidden="1"/>
    </xf>
    <xf numFmtId="43" fontId="147" fillId="53" borderId="6" xfId="698" applyFont="1" applyFill="1" applyBorder="1" applyAlignment="1" applyProtection="1">
      <alignment horizontal="center" wrapText="1"/>
      <protection hidden="1"/>
    </xf>
    <xf numFmtId="43" fontId="147" fillId="53" borderId="103" xfId="698" applyFont="1" applyFill="1" applyBorder="1" applyAlignment="1" applyProtection="1">
      <alignment horizontal="center" wrapText="1"/>
      <protection hidden="1"/>
    </xf>
    <xf numFmtId="0" fontId="148" fillId="53" borderId="80" xfId="698" applyNumberFormat="1" applyFont="1" applyFill="1" applyBorder="1" applyAlignment="1" applyProtection="1">
      <alignment horizontal="center"/>
      <protection hidden="1"/>
    </xf>
    <xf numFmtId="0" fontId="148" fillId="53" borderId="11" xfId="698" applyNumberFormat="1" applyFont="1" applyFill="1" applyBorder="1" applyAlignment="1" applyProtection="1">
      <alignment horizontal="center"/>
      <protection hidden="1"/>
    </xf>
    <xf numFmtId="0" fontId="148" fillId="49" borderId="11" xfId="0" applyFont="1" applyFill="1" applyBorder="1" applyAlignment="1" applyProtection="1">
      <alignment horizontal="center"/>
      <protection locked="0"/>
    </xf>
    <xf numFmtId="14" fontId="178" fillId="49" borderId="11" xfId="700" applyNumberFormat="1" applyFont="1" applyFill="1" applyBorder="1" applyAlignment="1" applyProtection="1">
      <alignment horizontal="center"/>
      <protection locked="0"/>
    </xf>
    <xf numFmtId="44" fontId="178" fillId="49" borderId="11" xfId="700" applyFont="1" applyFill="1" applyBorder="1" applyAlignment="1" applyProtection="1">
      <alignment horizontal="center"/>
      <protection locked="0"/>
    </xf>
    <xf numFmtId="164" fontId="148" fillId="49" borderId="11" xfId="700" applyNumberFormat="1" applyFont="1" applyFill="1" applyBorder="1" applyAlignment="1" applyProtection="1">
      <alignment horizontal="center"/>
      <protection locked="0"/>
    </xf>
    <xf numFmtId="9" fontId="148" fillId="49" borderId="11" xfId="1022" applyFont="1" applyFill="1" applyBorder="1" applyAlignment="1" applyProtection="1">
      <alignment horizontal="center"/>
      <protection locked="0"/>
    </xf>
    <xf numFmtId="0" fontId="102" fillId="44" borderId="0" xfId="8726" applyFont="1" applyFill="1" applyAlignment="1">
      <alignment horizontal="left"/>
    </xf>
    <xf numFmtId="0" fontId="150" fillId="44" borderId="0" xfId="8726" applyFont="1" applyFill="1" applyAlignment="1">
      <alignment horizontal="left" vertical="top"/>
    </xf>
    <xf numFmtId="0" fontId="102" fillId="44" borderId="0" xfId="4503" applyFont="1" applyFill="1" applyBorder="1" applyAlignment="1">
      <alignment horizontal="left" vertical="top"/>
    </xf>
    <xf numFmtId="0" fontId="174" fillId="48" borderId="65" xfId="8726" applyFont="1" applyFill="1" applyBorder="1" applyAlignment="1">
      <alignment horizontal="center"/>
    </xf>
    <xf numFmtId="0" fontId="174" fillId="48" borderId="29" xfId="8726" applyFont="1" applyFill="1" applyBorder="1" applyAlignment="1">
      <alignment horizontal="center"/>
    </xf>
    <xf numFmtId="0" fontId="174" fillId="48" borderId="31" xfId="8726" applyFont="1" applyFill="1" applyBorder="1" applyAlignment="1">
      <alignment horizontal="center"/>
    </xf>
    <xf numFmtId="0" fontId="4" fillId="48" borderId="66" xfId="8726" applyFill="1" applyBorder="1" applyAlignment="1">
      <alignment horizontal="center"/>
    </xf>
    <xf numFmtId="0" fontId="4" fillId="48" borderId="0" xfId="8726" applyFill="1" applyAlignment="1">
      <alignment horizontal="center"/>
    </xf>
    <xf numFmtId="0" fontId="4" fillId="48" borderId="41" xfId="8726" applyFill="1" applyBorder="1" applyAlignment="1">
      <alignment horizontal="center"/>
    </xf>
    <xf numFmtId="0" fontId="146" fillId="48" borderId="66" xfId="8726" applyFont="1" applyFill="1" applyBorder="1" applyAlignment="1">
      <alignment horizontal="center"/>
    </xf>
    <xf numFmtId="0" fontId="146" fillId="48" borderId="0" xfId="8726" applyFont="1" applyFill="1" applyAlignment="1">
      <alignment horizontal="center"/>
    </xf>
    <xf numFmtId="0" fontId="146" fillId="48" borderId="41" xfId="8726" applyFont="1" applyFill="1" applyBorder="1" applyAlignment="1">
      <alignment horizontal="center"/>
    </xf>
    <xf numFmtId="0" fontId="102" fillId="48" borderId="66" xfId="8726" applyFont="1" applyFill="1" applyBorder="1" applyAlignment="1">
      <alignment horizontal="center"/>
    </xf>
    <xf numFmtId="0" fontId="102" fillId="48" borderId="0" xfId="8726" applyFont="1" applyFill="1" applyAlignment="1">
      <alignment horizontal="center"/>
    </xf>
    <xf numFmtId="0" fontId="102" fillId="48" borderId="41" xfId="8726" applyFont="1" applyFill="1" applyBorder="1" applyAlignment="1">
      <alignment horizontal="center"/>
    </xf>
    <xf numFmtId="14" fontId="4" fillId="49" borderId="67" xfId="8726" applyNumberFormat="1" applyFill="1" applyBorder="1" applyAlignment="1" applyProtection="1">
      <alignment horizontal="center"/>
      <protection locked="0"/>
    </xf>
    <xf numFmtId="14" fontId="4" fillId="49" borderId="68" xfId="8726" applyNumberFormat="1" applyFill="1" applyBorder="1" applyAlignment="1" applyProtection="1">
      <alignment horizontal="center"/>
      <protection locked="0"/>
    </xf>
    <xf numFmtId="14" fontId="4" fillId="49" borderId="69" xfId="8726" applyNumberFormat="1" applyFill="1" applyBorder="1" applyAlignment="1" applyProtection="1">
      <alignment horizontal="center"/>
      <protection locked="0"/>
    </xf>
    <xf numFmtId="0" fontId="4" fillId="49" borderId="67" xfId="8726" applyFill="1" applyBorder="1" applyAlignment="1" applyProtection="1">
      <alignment horizontal="left"/>
      <protection locked="0"/>
    </xf>
    <xf numFmtId="0" fontId="4" fillId="49" borderId="68" xfId="8726" applyFill="1" applyBorder="1" applyAlignment="1" applyProtection="1">
      <alignment horizontal="left"/>
      <protection locked="0"/>
    </xf>
    <xf numFmtId="0" fontId="4" fillId="49" borderId="69" xfId="8726" applyFill="1" applyBorder="1" applyAlignment="1" applyProtection="1">
      <alignment horizontal="left"/>
      <protection locked="0"/>
    </xf>
    <xf numFmtId="0" fontId="4" fillId="49" borderId="67" xfId="8726" applyFill="1" applyBorder="1" applyAlignment="1" applyProtection="1">
      <alignment horizontal="center"/>
      <protection locked="0"/>
    </xf>
    <xf numFmtId="0" fontId="4" fillId="49" borderId="68" xfId="8726" applyFill="1" applyBorder="1" applyAlignment="1" applyProtection="1">
      <alignment horizontal="center"/>
      <protection locked="0"/>
    </xf>
    <xf numFmtId="0" fontId="4" fillId="49" borderId="69" xfId="8726" applyFill="1" applyBorder="1" applyAlignment="1" applyProtection="1">
      <alignment horizontal="center"/>
      <protection locked="0"/>
    </xf>
    <xf numFmtId="0" fontId="102" fillId="48" borderId="42" xfId="8726" applyFont="1" applyFill="1" applyBorder="1" applyAlignment="1">
      <alignment horizontal="center"/>
    </xf>
    <xf numFmtId="0" fontId="146" fillId="48" borderId="0" xfId="8726" applyFont="1" applyFill="1" applyAlignment="1">
      <alignment horizontal="left" vertical="top" wrapText="1"/>
    </xf>
    <xf numFmtId="0" fontId="102" fillId="48" borderId="0" xfId="8726" applyFont="1" applyFill="1" applyAlignment="1">
      <alignment horizontal="left"/>
    </xf>
    <xf numFmtId="43" fontId="146" fillId="45" borderId="67" xfId="698" applyFont="1" applyFill="1" applyBorder="1" applyAlignment="1" applyProtection="1">
      <alignment horizontal="center"/>
      <protection hidden="1"/>
    </xf>
    <xf numFmtId="43" fontId="146" fillId="45" borderId="68" xfId="698" applyFont="1" applyFill="1" applyBorder="1" applyAlignment="1" applyProtection="1">
      <alignment horizontal="center"/>
      <protection hidden="1"/>
    </xf>
    <xf numFmtId="43" fontId="146" fillId="45" borderId="69" xfId="698" applyFont="1" applyFill="1" applyBorder="1" applyAlignment="1" applyProtection="1">
      <alignment horizontal="center"/>
      <protection hidden="1"/>
    </xf>
    <xf numFmtId="43" fontId="147" fillId="53" borderId="66" xfId="698" applyFont="1" applyFill="1" applyBorder="1" applyAlignment="1" applyProtection="1">
      <alignment horizontal="center" wrapText="1"/>
      <protection hidden="1"/>
    </xf>
    <xf numFmtId="43" fontId="147" fillId="53" borderId="12" xfId="698" applyFont="1" applyFill="1" applyBorder="1" applyAlignment="1" applyProtection="1">
      <alignment horizontal="center" wrapText="1"/>
      <protection hidden="1"/>
    </xf>
    <xf numFmtId="43" fontId="147" fillId="53" borderId="102" xfId="698" applyFont="1" applyFill="1" applyBorder="1" applyAlignment="1" applyProtection="1">
      <alignment horizontal="center" wrapText="1"/>
      <protection hidden="1"/>
    </xf>
    <xf numFmtId="43" fontId="147" fillId="53" borderId="10" xfId="698" applyFont="1" applyFill="1" applyBorder="1" applyAlignment="1" applyProtection="1">
      <alignment horizontal="center" wrapText="1"/>
      <protection hidden="1"/>
    </xf>
    <xf numFmtId="14" fontId="147" fillId="0" borderId="8" xfId="700" applyNumberFormat="1" applyFont="1" applyFill="1" applyBorder="1" applyAlignment="1" applyProtection="1">
      <alignment horizontal="center" wrapText="1"/>
      <protection hidden="1"/>
    </xf>
    <xf numFmtId="14" fontId="147" fillId="0" borderId="0" xfId="700" applyNumberFormat="1" applyFont="1" applyFill="1" applyBorder="1" applyAlignment="1" applyProtection="1">
      <alignment horizontal="center" wrapText="1"/>
      <protection hidden="1"/>
    </xf>
    <xf numFmtId="14" fontId="147" fillId="0" borderId="12" xfId="700" applyNumberFormat="1" applyFont="1" applyFill="1" applyBorder="1" applyAlignment="1" applyProtection="1">
      <alignment horizontal="center" wrapText="1"/>
      <protection hidden="1"/>
    </xf>
    <xf numFmtId="14" fontId="147" fillId="0" borderId="9" xfId="700" applyNumberFormat="1" applyFont="1" applyFill="1" applyBorder="1" applyAlignment="1" applyProtection="1">
      <alignment horizontal="center" wrapText="1"/>
      <protection hidden="1"/>
    </xf>
    <xf numFmtId="14" fontId="147" fillId="0" borderId="6" xfId="700" applyNumberFormat="1" applyFont="1" applyFill="1" applyBorder="1" applyAlignment="1" applyProtection="1">
      <alignment horizontal="center" wrapText="1"/>
      <protection hidden="1"/>
    </xf>
    <xf numFmtId="14" fontId="147" fillId="0" borderId="10" xfId="700" applyNumberFormat="1" applyFont="1" applyFill="1" applyBorder="1" applyAlignment="1" applyProtection="1">
      <alignment horizontal="center" wrapText="1"/>
      <protection hidden="1"/>
    </xf>
    <xf numFmtId="0" fontId="102" fillId="0" borderId="67" xfId="8726" applyFont="1" applyBorder="1" applyAlignment="1">
      <alignment horizontal="left"/>
    </xf>
    <xf numFmtId="0" fontId="102" fillId="0" borderId="68" xfId="8726" applyFont="1" applyBorder="1" applyAlignment="1">
      <alignment horizontal="left"/>
    </xf>
    <xf numFmtId="0" fontId="149" fillId="45" borderId="72" xfId="8726" applyFont="1" applyFill="1" applyBorder="1" applyAlignment="1">
      <alignment horizontal="right"/>
    </xf>
    <xf numFmtId="0" fontId="149" fillId="45" borderId="73" xfId="8726" applyFont="1" applyFill="1" applyBorder="1" applyAlignment="1">
      <alignment horizontal="right"/>
    </xf>
    <xf numFmtId="0" fontId="150" fillId="44" borderId="73" xfId="700" applyNumberFormat="1" applyFont="1" applyFill="1" applyBorder="1" applyAlignment="1">
      <alignment horizontal="left"/>
    </xf>
    <xf numFmtId="168" fontId="150" fillId="44" borderId="73" xfId="700" applyNumberFormat="1" applyFont="1" applyFill="1" applyBorder="1" applyAlignment="1">
      <alignment horizontal="left"/>
    </xf>
    <xf numFmtId="168" fontId="150" fillId="44" borderId="93" xfId="700" applyNumberFormat="1" applyFont="1" applyFill="1" applyBorder="1" applyAlignment="1">
      <alignment horizontal="left"/>
    </xf>
    <xf numFmtId="0" fontId="146" fillId="48" borderId="0" xfId="8726" applyFont="1" applyFill="1" applyAlignment="1">
      <alignment horizontal="right"/>
    </xf>
    <xf numFmtId="182" fontId="4" fillId="49" borderId="11" xfId="700" applyNumberFormat="1" applyFont="1" applyFill="1" applyBorder="1" applyAlignment="1" applyProtection="1">
      <alignment horizontal="center"/>
      <protection locked="0"/>
    </xf>
    <xf numFmtId="10" fontId="163" fillId="49" borderId="11" xfId="1022" applyNumberFormat="1" applyFont="1" applyFill="1" applyBorder="1" applyAlignment="1" applyProtection="1">
      <alignment horizontal="center"/>
      <protection locked="0"/>
    </xf>
    <xf numFmtId="44" fontId="4" fillId="49" borderId="97" xfId="700" applyFont="1" applyFill="1" applyBorder="1" applyAlignment="1" applyProtection="1">
      <alignment horizontal="center"/>
      <protection locked="0"/>
    </xf>
    <xf numFmtId="168" fontId="147" fillId="48" borderId="0" xfId="700" applyNumberFormat="1" applyFont="1" applyFill="1" applyBorder="1" applyAlignment="1" applyProtection="1">
      <alignment horizontal="left"/>
      <protection locked="0"/>
    </xf>
    <xf numFmtId="0" fontId="150" fillId="45" borderId="67" xfId="0" applyFont="1" applyFill="1" applyBorder="1" applyAlignment="1" applyProtection="1">
      <alignment horizontal="center" wrapText="1"/>
      <protection hidden="1"/>
    </xf>
    <xf numFmtId="0" fontId="150" fillId="45" borderId="68" xfId="0" applyFont="1" applyFill="1" applyBorder="1" applyAlignment="1" applyProtection="1">
      <alignment horizontal="center" wrapText="1"/>
      <protection hidden="1"/>
    </xf>
    <xf numFmtId="0" fontId="150" fillId="45" borderId="69" xfId="0" applyFont="1" applyFill="1" applyBorder="1" applyAlignment="1" applyProtection="1">
      <alignment horizontal="center" wrapText="1"/>
      <protection hidden="1"/>
    </xf>
    <xf numFmtId="44" fontId="4" fillId="44" borderId="11" xfId="700" applyFont="1" applyFill="1" applyBorder="1" applyAlignment="1" applyProtection="1">
      <alignment horizontal="center"/>
      <protection hidden="1"/>
    </xf>
    <xf numFmtId="0" fontId="4" fillId="48" borderId="3" xfId="8726" applyFill="1" applyBorder="1" applyAlignment="1">
      <alignment horizontal="center"/>
    </xf>
    <xf numFmtId="0" fontId="4" fillId="48" borderId="4" xfId="8726" applyFill="1" applyBorder="1" applyAlignment="1">
      <alignment horizontal="center"/>
    </xf>
    <xf numFmtId="0" fontId="4" fillId="48" borderId="5" xfId="8726" applyFill="1" applyBorder="1" applyAlignment="1">
      <alignment horizontal="center"/>
    </xf>
    <xf numFmtId="0" fontId="4" fillId="48" borderId="1" xfId="8726" applyFill="1" applyBorder="1" applyAlignment="1">
      <alignment horizontal="center"/>
    </xf>
    <xf numFmtId="0" fontId="4" fillId="48" borderId="2" xfId="8726" applyFill="1" applyBorder="1" applyAlignment="1">
      <alignment horizontal="center"/>
    </xf>
    <xf numFmtId="0" fontId="4" fillId="48" borderId="7" xfId="8726" applyFill="1" applyBorder="1" applyAlignment="1">
      <alignment horizontal="center"/>
    </xf>
    <xf numFmtId="0" fontId="165" fillId="45" borderId="70" xfId="8726" applyFont="1" applyFill="1" applyBorder="1" applyAlignment="1">
      <alignment horizontal="right"/>
    </xf>
    <xf numFmtId="0" fontId="165" fillId="45" borderId="71" xfId="8726" applyFont="1" applyFill="1" applyBorder="1" applyAlignment="1">
      <alignment horizontal="right"/>
    </xf>
    <xf numFmtId="168" fontId="148" fillId="44" borderId="71" xfId="700" applyNumberFormat="1" applyFont="1" applyFill="1" applyBorder="1" applyAlignment="1">
      <alignment horizontal="left"/>
    </xf>
    <xf numFmtId="168" fontId="148" fillId="44" borderId="74" xfId="700" applyNumberFormat="1" applyFont="1" applyFill="1" applyBorder="1" applyAlignment="1">
      <alignment horizontal="left"/>
    </xf>
    <xf numFmtId="0" fontId="163" fillId="49" borderId="81" xfId="8726" applyFont="1" applyFill="1" applyBorder="1" applyAlignment="1" applyProtection="1">
      <alignment horizontal="center"/>
      <protection locked="0"/>
    </xf>
    <xf numFmtId="0" fontId="163" fillId="49" borderId="82" xfId="8726" applyFont="1" applyFill="1" applyBorder="1" applyAlignment="1" applyProtection="1">
      <alignment horizontal="center"/>
      <protection locked="0"/>
    </xf>
    <xf numFmtId="0" fontId="165" fillId="49" borderId="73" xfId="8726" applyFont="1" applyFill="1" applyBorder="1" applyAlignment="1" applyProtection="1">
      <alignment horizontal="left"/>
      <protection locked="0"/>
    </xf>
    <xf numFmtId="0" fontId="165" fillId="49" borderId="93" xfId="8726" applyFont="1" applyFill="1" applyBorder="1" applyAlignment="1" applyProtection="1">
      <alignment horizontal="left"/>
      <protection locked="0"/>
    </xf>
    <xf numFmtId="168" fontId="163" fillId="49" borderId="82" xfId="700" applyNumberFormat="1" applyFont="1" applyFill="1" applyBorder="1" applyAlignment="1" applyProtection="1">
      <alignment horizontal="left"/>
      <protection locked="0"/>
    </xf>
    <xf numFmtId="168" fontId="163" fillId="49" borderId="85" xfId="700" applyNumberFormat="1" applyFont="1" applyFill="1" applyBorder="1" applyAlignment="1" applyProtection="1">
      <alignment horizontal="left"/>
      <protection locked="0"/>
    </xf>
    <xf numFmtId="0" fontId="163" fillId="49" borderId="81" xfId="8726" applyFont="1" applyFill="1" applyBorder="1" applyAlignment="1" applyProtection="1">
      <alignment horizontal="left"/>
      <protection locked="0"/>
    </xf>
    <xf numFmtId="0" fontId="163" fillId="49" borderId="82" xfId="8726" applyFont="1" applyFill="1" applyBorder="1" applyAlignment="1" applyProtection="1">
      <alignment horizontal="left"/>
      <protection locked="0"/>
    </xf>
    <xf numFmtId="0" fontId="163" fillId="49" borderId="85" xfId="8726" applyFont="1" applyFill="1" applyBorder="1" applyAlignment="1" applyProtection="1">
      <alignment horizontal="left"/>
      <protection locked="0"/>
    </xf>
    <xf numFmtId="0" fontId="173" fillId="48" borderId="0" xfId="8726" applyFont="1" applyFill="1" applyAlignment="1">
      <alignment horizontal="left" wrapText="1"/>
    </xf>
    <xf numFmtId="0" fontId="173" fillId="48" borderId="41" xfId="8726" applyFont="1" applyFill="1" applyBorder="1" applyAlignment="1">
      <alignment horizontal="left" wrapText="1"/>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0" fontId="165" fillId="49" borderId="11" xfId="8726"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5" fillId="49" borderId="80" xfId="8726" applyFont="1" applyFill="1" applyBorder="1" applyAlignment="1" applyProtection="1">
      <alignment horizontal="center"/>
      <protection locked="0"/>
    </xf>
    <xf numFmtId="0" fontId="165" fillId="49" borderId="11" xfId="8726" applyFont="1" applyFill="1" applyBorder="1" applyAlignment="1" applyProtection="1">
      <alignment horizontal="center"/>
      <protection locked="0"/>
    </xf>
    <xf numFmtId="44" fontId="4" fillId="49" borderId="11" xfId="700" applyFont="1" applyFill="1" applyBorder="1" applyAlignment="1" applyProtection="1">
      <alignment horizontal="center"/>
      <protection locked="0"/>
    </xf>
    <xf numFmtId="0" fontId="163" fillId="45" borderId="80" xfId="8726" applyFont="1" applyFill="1" applyBorder="1" applyAlignment="1">
      <alignment horizontal="right"/>
    </xf>
    <xf numFmtId="0" fontId="163" fillId="45" borderId="11" xfId="8726" applyFont="1" applyFill="1" applyBorder="1" applyAlignment="1">
      <alignment horizontal="right"/>
    </xf>
    <xf numFmtId="168" fontId="163" fillId="44" borderId="11" xfId="700" applyNumberFormat="1" applyFont="1" applyFill="1" applyBorder="1" applyAlignment="1">
      <alignment horizontal="left"/>
    </xf>
    <xf numFmtId="43" fontId="146" fillId="55" borderId="104" xfId="698" applyFont="1" applyFill="1" applyBorder="1" applyAlignment="1" applyProtection="1">
      <alignment horizontal="center"/>
      <protection hidden="1"/>
    </xf>
    <xf numFmtId="43" fontId="146" fillId="55" borderId="97" xfId="698" applyFont="1" applyFill="1" applyBorder="1" applyAlignment="1" applyProtection="1">
      <alignment horizontal="center"/>
      <protection hidden="1"/>
    </xf>
    <xf numFmtId="43" fontId="146" fillId="55" borderId="98" xfId="698" applyFont="1" applyFill="1" applyBorder="1" applyAlignment="1" applyProtection="1">
      <alignment horizontal="center"/>
      <protection hidden="1"/>
    </xf>
    <xf numFmtId="43" fontId="148" fillId="53" borderId="13" xfId="698" applyFont="1" applyFill="1" applyBorder="1" applyAlignment="1" applyProtection="1">
      <alignment horizontal="left"/>
      <protection hidden="1"/>
    </xf>
    <xf numFmtId="44" fontId="4" fillId="49" borderId="13" xfId="700" applyFont="1" applyFill="1" applyBorder="1" applyAlignment="1" applyProtection="1">
      <alignment horizontal="center"/>
      <protection locked="0"/>
    </xf>
    <xf numFmtId="0" fontId="163" fillId="48" borderId="9" xfId="8726" applyFont="1" applyFill="1" applyBorder="1" applyAlignment="1">
      <alignment horizontal="center"/>
    </xf>
    <xf numFmtId="0" fontId="163" fillId="48" borderId="6" xfId="8726" applyFont="1" applyFill="1" applyBorder="1" applyAlignment="1">
      <alignment horizontal="center"/>
    </xf>
    <xf numFmtId="0" fontId="163" fillId="48" borderId="10" xfId="8726" applyFont="1" applyFill="1" applyBorder="1" applyAlignment="1">
      <alignment horizontal="center"/>
    </xf>
    <xf numFmtId="43" fontId="148" fillId="53" borderId="11" xfId="698" applyFont="1" applyFill="1" applyBorder="1" applyAlignment="1" applyProtection="1">
      <alignment horizontal="left"/>
      <protection hidden="1"/>
    </xf>
    <xf numFmtId="14" fontId="163" fillId="49" borderId="11" xfId="8726" applyNumberFormat="1" applyFont="1" applyFill="1" applyBorder="1" applyAlignment="1" applyProtection="1">
      <alignment horizontal="center"/>
      <protection locked="0"/>
    </xf>
    <xf numFmtId="14" fontId="163" fillId="49" borderId="91" xfId="8726" applyNumberFormat="1" applyFont="1" applyFill="1" applyBorder="1" applyAlignment="1" applyProtection="1">
      <alignment horizontal="center"/>
      <protection locked="0"/>
    </xf>
    <xf numFmtId="168" fontId="165" fillId="44" borderId="11" xfId="700" applyNumberFormat="1" applyFont="1" applyFill="1" applyBorder="1" applyAlignment="1">
      <alignment horizontal="left"/>
    </xf>
    <xf numFmtId="0" fontId="149" fillId="47" borderId="11" xfId="8726" applyFont="1" applyFill="1" applyBorder="1" applyAlignment="1">
      <alignment horizontal="center"/>
    </xf>
    <xf numFmtId="0" fontId="149" fillId="47" borderId="91" xfId="8726" applyFont="1" applyFill="1" applyBorder="1" applyAlignment="1">
      <alignment horizontal="center"/>
    </xf>
    <xf numFmtId="0" fontId="165" fillId="45" borderId="80" xfId="8726" applyFont="1" applyFill="1" applyBorder="1" applyAlignment="1">
      <alignment horizontal="right"/>
    </xf>
    <xf numFmtId="0" fontId="165" fillId="45" borderId="11" xfId="8726" applyFont="1" applyFill="1" applyBorder="1" applyAlignment="1">
      <alignment horizontal="right"/>
    </xf>
    <xf numFmtId="0" fontId="173" fillId="45" borderId="72" xfId="8726" applyFont="1" applyFill="1" applyBorder="1" applyAlignment="1">
      <alignment horizontal="center"/>
    </xf>
    <xf numFmtId="0" fontId="173" fillId="45" borderId="73" xfId="8726" applyFont="1" applyFill="1" applyBorder="1" applyAlignment="1">
      <alignment horizontal="center"/>
    </xf>
    <xf numFmtId="0" fontId="159" fillId="49" borderId="73" xfId="8726" applyFont="1" applyFill="1" applyBorder="1" applyAlignment="1" applyProtection="1">
      <alignment horizontal="left"/>
      <protection locked="0"/>
    </xf>
    <xf numFmtId="0" fontId="165" fillId="49" borderId="73" xfId="8726" applyFont="1" applyFill="1" applyBorder="1" applyAlignment="1" applyProtection="1">
      <alignment horizontal="center"/>
      <protection locked="0"/>
    </xf>
    <xf numFmtId="14" fontId="165" fillId="49" borderId="73" xfId="8726" applyNumberFormat="1" applyFont="1" applyFill="1" applyBorder="1" applyAlignment="1" applyProtection="1">
      <alignment horizontal="center"/>
      <protection locked="0"/>
    </xf>
    <xf numFmtId="168" fontId="165" fillId="49" borderId="73" xfId="8727" applyNumberFormat="1" applyFont="1" applyFill="1" applyBorder="1" applyAlignment="1" applyProtection="1">
      <alignment horizontal="center"/>
      <protection locked="0"/>
    </xf>
    <xf numFmtId="168" fontId="165" fillId="49" borderId="93" xfId="8727" applyNumberFormat="1" applyFont="1" applyFill="1" applyBorder="1" applyAlignment="1" applyProtection="1">
      <alignment horizontal="center"/>
      <protection locked="0"/>
    </xf>
    <xf numFmtId="0" fontId="163" fillId="49" borderId="72" xfId="8726" applyFont="1" applyFill="1" applyBorder="1" applyAlignment="1" applyProtection="1">
      <alignment horizontal="center"/>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4" fontId="163" fillId="49" borderId="93" xfId="8726" applyNumberFormat="1" applyFont="1" applyFill="1" applyBorder="1" applyAlignment="1" applyProtection="1">
      <alignment horizontal="center"/>
      <protection locked="0"/>
    </xf>
    <xf numFmtId="0" fontId="102" fillId="45" borderId="65" xfId="8726" applyFont="1" applyFill="1" applyBorder="1" applyAlignment="1">
      <alignment horizontal="left" wrapText="1"/>
    </xf>
    <xf numFmtId="0" fontId="102" fillId="45" borderId="29" xfId="8726" applyFont="1" applyFill="1" applyBorder="1" applyAlignment="1">
      <alignment horizontal="left" wrapText="1"/>
    </xf>
    <xf numFmtId="0" fontId="102" fillId="45" borderId="31" xfId="8726" applyFont="1" applyFill="1" applyBorder="1" applyAlignment="1">
      <alignment horizontal="left" wrapText="1"/>
    </xf>
    <xf numFmtId="0" fontId="102" fillId="45" borderId="86" xfId="8726" applyFont="1" applyFill="1" applyBorder="1" applyAlignment="1">
      <alignment horizontal="left" wrapText="1"/>
    </xf>
    <xf numFmtId="0" fontId="102" fillId="45" borderId="42" xfId="8726" applyFont="1" applyFill="1" applyBorder="1" applyAlignment="1">
      <alignment horizontal="left" wrapText="1"/>
    </xf>
    <xf numFmtId="0" fontId="102" fillId="45" borderId="44" xfId="8726" applyFont="1" applyFill="1" applyBorder="1" applyAlignment="1">
      <alignment horizontal="left" wrapText="1"/>
    </xf>
    <xf numFmtId="0" fontId="146" fillId="45" borderId="70" xfId="8726" applyFont="1" applyFill="1" applyBorder="1" applyAlignment="1">
      <alignment horizontal="left"/>
    </xf>
    <xf numFmtId="0" fontId="146" fillId="45" borderId="71" xfId="8726" applyFont="1" applyFill="1" applyBorder="1" applyAlignment="1">
      <alignment horizontal="left"/>
    </xf>
    <xf numFmtId="0" fontId="146" fillId="45" borderId="74" xfId="8726" applyFont="1" applyFill="1" applyBorder="1" applyAlignment="1">
      <alignment horizontal="left"/>
    </xf>
    <xf numFmtId="0" fontId="102" fillId="45" borderId="80" xfId="8726" applyFont="1" applyFill="1" applyBorder="1" applyAlignment="1">
      <alignment horizontal="center"/>
    </xf>
    <xf numFmtId="0" fontId="102" fillId="45" borderId="11" xfId="8726" applyFont="1" applyFill="1" applyBorder="1" applyAlignment="1">
      <alignment horizontal="center"/>
    </xf>
    <xf numFmtId="0" fontId="102" fillId="45" borderId="91" xfId="8726" applyFont="1" applyFill="1" applyBorder="1" applyAlignment="1">
      <alignment horizontal="center"/>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73" fillId="45" borderId="80" xfId="8726" applyFont="1" applyFill="1" applyBorder="1" applyAlignment="1">
      <alignment horizontal="center"/>
    </xf>
    <xf numFmtId="0" fontId="173" fillId="45" borderId="11" xfId="8726" applyFont="1" applyFill="1" applyBorder="1" applyAlignment="1">
      <alignment horizontal="center"/>
    </xf>
    <xf numFmtId="0" fontId="159" fillId="49" borderId="11" xfId="8726" applyFont="1" applyFill="1" applyBorder="1" applyAlignment="1" applyProtection="1">
      <alignment horizontal="left"/>
      <protection locked="0"/>
    </xf>
    <xf numFmtId="14" fontId="165" fillId="49" borderId="11" xfId="8726" applyNumberFormat="1" applyFont="1" applyFill="1" applyBorder="1" applyAlignment="1" applyProtection="1">
      <alignment horizontal="center"/>
      <protection locked="0"/>
    </xf>
    <xf numFmtId="168" fontId="165" fillId="49" borderId="11" xfId="8727" applyNumberFormat="1" applyFont="1" applyFill="1" applyBorder="1" applyAlignment="1" applyProtection="1">
      <alignment horizontal="center"/>
      <protection locked="0"/>
    </xf>
    <xf numFmtId="168" fontId="165" fillId="49" borderId="91" xfId="8727" applyNumberFormat="1" applyFont="1" applyFill="1" applyBorder="1" applyAlignment="1" applyProtection="1">
      <alignment horizontal="center"/>
      <protection locked="0"/>
    </xf>
    <xf numFmtId="0" fontId="150" fillId="45" borderId="11" xfId="8726" applyFont="1" applyFill="1" applyBorder="1" applyAlignment="1">
      <alignment horizontal="center" wrapText="1"/>
    </xf>
    <xf numFmtId="0" fontId="150" fillId="45" borderId="91" xfId="8726" applyFont="1" applyFill="1" applyBorder="1" applyAlignment="1">
      <alignment horizontal="center" wrapText="1"/>
    </xf>
    <xf numFmtId="0" fontId="161" fillId="45" borderId="80" xfId="8726" applyFont="1" applyFill="1" applyBorder="1" applyAlignment="1">
      <alignment horizontal="left"/>
    </xf>
    <xf numFmtId="0" fontId="161" fillId="45" borderId="11" xfId="8726" applyFont="1" applyFill="1" applyBorder="1" applyAlignment="1">
      <alignment horizontal="left"/>
    </xf>
    <xf numFmtId="0" fontId="161" fillId="45" borderId="72" xfId="8726" applyFont="1" applyFill="1" applyBorder="1" applyAlignment="1">
      <alignment horizontal="left"/>
    </xf>
    <xf numFmtId="0" fontId="161" fillId="45" borderId="73" xfId="8726" applyFont="1" applyFill="1" applyBorder="1" applyAlignment="1">
      <alignment horizontal="left"/>
    </xf>
    <xf numFmtId="0" fontId="146" fillId="45" borderId="70" xfId="8726" applyFont="1" applyFill="1" applyBorder="1" applyAlignment="1">
      <alignment horizontal="center"/>
    </xf>
    <xf numFmtId="0" fontId="154" fillId="45" borderId="80" xfId="8726" applyFont="1" applyFill="1" applyBorder="1" applyAlignment="1">
      <alignment horizontal="left"/>
    </xf>
    <xf numFmtId="0" fontId="154" fillId="45" borderId="11" xfId="8726" applyFont="1" applyFill="1" applyBorder="1" applyAlignment="1">
      <alignment horizontal="left"/>
    </xf>
    <xf numFmtId="0" fontId="164" fillId="49" borderId="11" xfId="8726" applyFont="1" applyFill="1" applyBorder="1" applyAlignment="1" applyProtection="1">
      <alignment horizontal="left"/>
      <protection locked="0"/>
    </xf>
    <xf numFmtId="0" fontId="164" fillId="49" borderId="91" xfId="8726" applyFont="1" applyFill="1" applyBorder="1" applyAlignment="1" applyProtection="1">
      <alignment horizontal="left"/>
      <protection locked="0"/>
    </xf>
    <xf numFmtId="0" fontId="165" fillId="49" borderId="80" xfId="8726" applyFont="1" applyFill="1" applyBorder="1" applyAlignment="1" applyProtection="1">
      <alignment horizontal="left" vertical="top"/>
      <protection locked="0"/>
    </xf>
    <xf numFmtId="0" fontId="165" fillId="49" borderId="11" xfId="8726" applyFont="1" applyFill="1" applyBorder="1" applyAlignment="1" applyProtection="1">
      <alignment horizontal="left" vertical="top"/>
      <protection locked="0"/>
    </xf>
    <xf numFmtId="0" fontId="165" fillId="49" borderId="91" xfId="8726" applyFont="1" applyFill="1" applyBorder="1" applyAlignment="1" applyProtection="1">
      <alignment horizontal="left" vertical="top"/>
      <protection locked="0"/>
    </xf>
    <xf numFmtId="0" fontId="165" fillId="49" borderId="72" xfId="8726" applyFont="1" applyFill="1" applyBorder="1" applyAlignment="1" applyProtection="1">
      <alignment horizontal="left" vertical="top"/>
      <protection locked="0"/>
    </xf>
    <xf numFmtId="0" fontId="165" fillId="49" borderId="73" xfId="8726" applyFont="1" applyFill="1" applyBorder="1" applyAlignment="1" applyProtection="1">
      <alignment horizontal="left" vertical="top"/>
      <protection locked="0"/>
    </xf>
    <xf numFmtId="0" fontId="165" fillId="49" borderId="93" xfId="8726" applyFont="1" applyFill="1" applyBorder="1" applyAlignment="1" applyProtection="1">
      <alignment horizontal="left" vertical="top"/>
      <protection locked="0"/>
    </xf>
    <xf numFmtId="0" fontId="146" fillId="45" borderId="75" xfId="8726" applyFont="1" applyFill="1" applyBorder="1" applyAlignment="1">
      <alignment horizontal="center"/>
    </xf>
    <xf numFmtId="0" fontId="146" fillId="45" borderId="76" xfId="8726" applyFont="1" applyFill="1" applyBorder="1" applyAlignment="1">
      <alignment horizontal="center"/>
    </xf>
    <xf numFmtId="0" fontId="146" fillId="45" borderId="77" xfId="8726" applyFont="1" applyFill="1" applyBorder="1" applyAlignment="1">
      <alignment horizontal="center"/>
    </xf>
    <xf numFmtId="0" fontId="102" fillId="45" borderId="74" xfId="8726" applyFont="1" applyFill="1" applyBorder="1" applyAlignment="1">
      <alignment horizontal="left" wrapText="1"/>
    </xf>
    <xf numFmtId="0" fontId="102" fillId="45" borderId="91" xfId="8726" applyFont="1" applyFill="1" applyBorder="1" applyAlignment="1">
      <alignment horizontal="left" wrapText="1"/>
    </xf>
    <xf numFmtId="0" fontId="102" fillId="45" borderId="65" xfId="8726" applyFont="1" applyFill="1" applyBorder="1" applyAlignment="1">
      <alignment horizontal="center"/>
    </xf>
    <xf numFmtId="0" fontId="102" fillId="45" borderId="29" xfId="8726" applyFont="1" applyFill="1" applyBorder="1" applyAlignment="1">
      <alignment horizontal="center"/>
    </xf>
    <xf numFmtId="0" fontId="102" fillId="45" borderId="31" xfId="8726" applyFont="1" applyFill="1" applyBorder="1" applyAlignment="1">
      <alignment horizontal="center"/>
    </xf>
    <xf numFmtId="0" fontId="160" fillId="45" borderId="11" xfId="8726" applyFont="1" applyFill="1" applyBorder="1" applyAlignment="1">
      <alignment horizontal="left"/>
    </xf>
    <xf numFmtId="0" fontId="160" fillId="45" borderId="91" xfId="8726" applyFont="1" applyFill="1" applyBorder="1" applyAlignment="1">
      <alignment horizontal="left"/>
    </xf>
    <xf numFmtId="0" fontId="4" fillId="47" borderId="73" xfId="8726" applyFill="1" applyBorder="1" applyAlignment="1" applyProtection="1">
      <alignment horizontal="center"/>
      <protection locked="0"/>
    </xf>
    <xf numFmtId="0" fontId="4" fillId="47" borderId="93" xfId="8726" applyFill="1" applyBorder="1" applyAlignment="1" applyProtection="1">
      <alignment horizontal="center"/>
      <protection locked="0"/>
    </xf>
    <xf numFmtId="0" fontId="146" fillId="45" borderId="94" xfId="8726" applyFont="1" applyFill="1" applyBorder="1" applyAlignment="1">
      <alignment horizontal="right"/>
    </xf>
    <xf numFmtId="0" fontId="146" fillId="45" borderId="43" xfId="8726" applyFont="1" applyFill="1" applyBorder="1" applyAlignment="1">
      <alignment horizontal="right"/>
    </xf>
    <xf numFmtId="0" fontId="163" fillId="49" borderId="71" xfId="8726" applyFont="1" applyFill="1" applyBorder="1" applyAlignment="1" applyProtection="1">
      <alignment horizontal="left"/>
      <protection locked="0"/>
    </xf>
    <xf numFmtId="0" fontId="163" fillId="49" borderId="74" xfId="8726" applyFont="1" applyFill="1" applyBorder="1" applyAlignment="1" applyProtection="1">
      <alignment horizontal="left"/>
      <protection locked="0"/>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0" fontId="163" fillId="44" borderId="80" xfId="8726" applyFont="1" applyFill="1" applyBorder="1" applyAlignment="1" applyProtection="1">
      <alignment horizontal="right"/>
      <protection locked="0"/>
    </xf>
    <xf numFmtId="0" fontId="163" fillId="44" borderId="11" xfId="8726" applyFont="1" applyFill="1" applyBorder="1" applyAlignment="1" applyProtection="1">
      <alignment horizontal="right"/>
      <protection locked="0"/>
    </xf>
    <xf numFmtId="0" fontId="163" fillId="44" borderId="91" xfId="8726" applyFont="1" applyFill="1" applyBorder="1" applyAlignment="1" applyProtection="1">
      <alignment horizontal="right"/>
      <protection locked="0"/>
    </xf>
    <xf numFmtId="0" fontId="163" fillId="49" borderId="5" xfId="8726" applyFont="1" applyFill="1" applyBorder="1" applyAlignment="1" applyProtection="1">
      <alignment horizontal="left"/>
      <protection locked="0"/>
    </xf>
    <xf numFmtId="0" fontId="163" fillId="44" borderId="72" xfId="8726" applyFont="1" applyFill="1" applyBorder="1" applyAlignment="1" applyProtection="1">
      <alignment horizontal="right"/>
      <protection locked="0"/>
    </xf>
    <xf numFmtId="0" fontId="163" fillId="44" borderId="73" xfId="8726" applyFont="1" applyFill="1" applyBorder="1" applyAlignment="1" applyProtection="1">
      <alignment horizontal="right"/>
      <protection locked="0"/>
    </xf>
    <xf numFmtId="0" fontId="163" fillId="44" borderId="93" xfId="8726" applyFont="1" applyFill="1" applyBorder="1" applyAlignment="1" applyProtection="1">
      <alignment horizontal="right"/>
      <protection locked="0"/>
    </xf>
    <xf numFmtId="168" fontId="163" fillId="49" borderId="11" xfId="8727" applyNumberFormat="1"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0" fontId="163" fillId="49" borderId="11" xfId="700" applyNumberFormat="1" applyFont="1" applyFill="1" applyBorder="1" applyAlignment="1" applyProtection="1">
      <alignment horizontal="left"/>
      <protection locked="0"/>
    </xf>
    <xf numFmtId="0" fontId="163" fillId="49" borderId="91" xfId="700" applyNumberFormat="1" applyFont="1" applyFill="1" applyBorder="1" applyAlignment="1" applyProtection="1">
      <alignment horizontal="left"/>
      <protection locked="0"/>
    </xf>
    <xf numFmtId="168" fontId="149" fillId="45" borderId="73" xfId="8727" applyNumberFormat="1" applyFont="1" applyFill="1" applyBorder="1" applyAlignment="1">
      <alignment horizontal="center"/>
    </xf>
    <xf numFmtId="1" fontId="149" fillId="45" borderId="73" xfId="8727" applyNumberFormat="1" applyFont="1" applyFill="1" applyBorder="1" applyAlignment="1">
      <alignment horizontal="center"/>
    </xf>
    <xf numFmtId="0" fontId="149" fillId="45" borderId="73" xfId="8727" applyNumberFormat="1" applyFont="1" applyFill="1" applyBorder="1" applyAlignment="1">
      <alignment horizontal="center"/>
    </xf>
    <xf numFmtId="0" fontId="149" fillId="45" borderId="93" xfId="8727" applyNumberFormat="1" applyFont="1" applyFill="1" applyBorder="1" applyAlignment="1">
      <alignment horizontal="center"/>
    </xf>
    <xf numFmtId="0" fontId="146" fillId="45" borderId="65" xfId="8726" applyFont="1" applyFill="1" applyBorder="1" applyAlignment="1">
      <alignment horizontal="center"/>
    </xf>
    <xf numFmtId="0" fontId="146" fillId="45" borderId="29" xfId="8726" applyFont="1" applyFill="1" applyBorder="1" applyAlignment="1">
      <alignment horizontal="center"/>
    </xf>
    <xf numFmtId="0" fontId="146" fillId="45" borderId="31" xfId="8726" applyFont="1" applyFill="1" applyBorder="1" applyAlignment="1">
      <alignment horizontal="center"/>
    </xf>
    <xf numFmtId="0" fontId="163" fillId="49" borderId="83" xfId="8726" applyFont="1" applyFill="1" applyBorder="1" applyAlignment="1" applyProtection="1">
      <alignment horizontal="left"/>
      <protection locked="0"/>
    </xf>
    <xf numFmtId="0" fontId="150" fillId="45" borderId="11" xfId="8726" applyFont="1" applyFill="1" applyBorder="1" applyAlignment="1">
      <alignment horizontal="center" vertical="center" wrapText="1"/>
    </xf>
    <xf numFmtId="0" fontId="150" fillId="45" borderId="91" xfId="8726" applyFont="1" applyFill="1" applyBorder="1" applyAlignment="1">
      <alignment horizontal="center" vertical="center" wrapText="1"/>
    </xf>
    <xf numFmtId="1" fontId="164" fillId="49" borderId="73" xfId="8726" applyNumberFormat="1" applyFont="1" applyFill="1" applyBorder="1" applyAlignment="1" applyProtection="1">
      <alignment horizontal="center"/>
      <protection locked="0"/>
    </xf>
    <xf numFmtId="1" fontId="164" fillId="49" borderId="84" xfId="8726" applyNumberFormat="1" applyFont="1" applyFill="1" applyBorder="1" applyAlignment="1" applyProtection="1">
      <alignment horizontal="center"/>
      <protection locked="0"/>
    </xf>
    <xf numFmtId="1" fontId="164" fillId="49" borderId="82" xfId="8726" applyNumberFormat="1" applyFont="1" applyFill="1" applyBorder="1" applyAlignment="1" applyProtection="1">
      <alignment horizontal="center"/>
      <protection locked="0"/>
    </xf>
    <xf numFmtId="1" fontId="164" fillId="49" borderId="83" xfId="8726" applyNumberFormat="1" applyFont="1" applyFill="1" applyBorder="1" applyAlignment="1" applyProtection="1">
      <alignment horizontal="center"/>
      <protection locked="0"/>
    </xf>
    <xf numFmtId="0" fontId="163" fillId="49" borderId="72" xfId="8726" applyFont="1" applyFill="1" applyBorder="1" applyAlignment="1" applyProtection="1">
      <alignment horizontal="right"/>
      <protection locked="0"/>
    </xf>
    <xf numFmtId="0" fontId="163" fillId="49" borderId="73" xfId="8726" applyFont="1" applyFill="1" applyBorder="1" applyAlignment="1" applyProtection="1">
      <alignment horizontal="right"/>
      <protection locked="0"/>
    </xf>
    <xf numFmtId="0" fontId="164" fillId="49" borderId="73" xfId="8726" applyFont="1" applyFill="1" applyBorder="1" applyAlignment="1" applyProtection="1">
      <alignment horizontal="center"/>
      <protection locked="0"/>
    </xf>
    <xf numFmtId="0" fontId="164" fillId="49" borderId="11" xfId="8726" applyFont="1" applyFill="1" applyBorder="1" applyAlignment="1" applyProtection="1">
      <alignment horizontal="center"/>
      <protection locked="0"/>
    </xf>
    <xf numFmtId="9" fontId="150" fillId="44" borderId="84" xfId="8728" applyFont="1" applyFill="1" applyBorder="1" applyAlignment="1">
      <alignment horizontal="center"/>
    </xf>
    <xf numFmtId="9" fontId="150" fillId="44" borderId="82" xfId="8728" applyFont="1" applyFill="1" applyBorder="1" applyAlignment="1">
      <alignment horizontal="center"/>
    </xf>
    <xf numFmtId="9" fontId="150" fillId="44" borderId="85" xfId="8728" applyFont="1" applyFill="1" applyBorder="1" applyAlignment="1">
      <alignment horizontal="center"/>
    </xf>
    <xf numFmtId="9" fontId="150" fillId="44" borderId="3" xfId="8728" applyFont="1" applyFill="1" applyBorder="1" applyAlignment="1">
      <alignment horizontal="center"/>
    </xf>
    <xf numFmtId="9" fontId="150" fillId="44" borderId="4" xfId="8728" applyFont="1" applyFill="1" applyBorder="1" applyAlignment="1">
      <alignment horizontal="center"/>
    </xf>
    <xf numFmtId="9" fontId="150" fillId="44" borderId="79" xfId="8728" applyFont="1" applyFill="1" applyBorder="1" applyAlignment="1">
      <alignment horizontal="center"/>
    </xf>
    <xf numFmtId="0" fontId="149" fillId="44" borderId="88" xfId="8726" applyFont="1" applyFill="1" applyBorder="1" applyAlignment="1">
      <alignment horizontal="center"/>
    </xf>
    <xf numFmtId="0" fontId="149" fillId="44" borderId="42" xfId="8726" applyFont="1" applyFill="1" applyBorder="1" applyAlignment="1">
      <alignment horizontal="center"/>
    </xf>
    <xf numFmtId="0" fontId="149" fillId="44" borderId="87" xfId="8726" applyFont="1" applyFill="1" applyBorder="1" applyAlignment="1">
      <alignment horizontal="center"/>
    </xf>
    <xf numFmtId="9" fontId="149" fillId="49" borderId="13" xfId="8726" applyNumberFormat="1" applyFont="1" applyFill="1" applyBorder="1" applyAlignment="1" applyProtection="1">
      <alignment horizontal="center"/>
      <protection locked="0"/>
    </xf>
    <xf numFmtId="0" fontId="146" fillId="45" borderId="67" xfId="8726" applyFont="1" applyFill="1" applyBorder="1" applyAlignment="1">
      <alignment horizontal="center"/>
    </xf>
    <xf numFmtId="0" fontId="146" fillId="45" borderId="68" xfId="8726" applyFont="1" applyFill="1" applyBorder="1" applyAlignment="1">
      <alignment horizontal="center"/>
    </xf>
    <xf numFmtId="0" fontId="146" fillId="45" borderId="69" xfId="8726" applyFont="1" applyFill="1" applyBorder="1" applyAlignment="1">
      <alignment horizontal="center"/>
    </xf>
    <xf numFmtId="0" fontId="150" fillId="45" borderId="65" xfId="8726" applyFont="1" applyFill="1" applyBorder="1" applyAlignment="1">
      <alignment horizontal="center" vertical="center" wrapText="1"/>
    </xf>
    <xf numFmtId="0" fontId="150" fillId="45" borderId="29" xfId="8726" applyFont="1" applyFill="1" applyBorder="1" applyAlignment="1">
      <alignment horizontal="center" vertical="center" wrapText="1"/>
    </xf>
    <xf numFmtId="0" fontId="150" fillId="45" borderId="31" xfId="8726" applyFont="1" applyFill="1" applyBorder="1" applyAlignment="1">
      <alignment horizontal="center" vertical="center" wrapText="1"/>
    </xf>
    <xf numFmtId="0" fontId="150" fillId="45" borderId="86" xfId="8726" applyFont="1" applyFill="1" applyBorder="1" applyAlignment="1">
      <alignment horizontal="center" vertical="center" wrapText="1"/>
    </xf>
    <xf numFmtId="0" fontId="150" fillId="45" borderId="42" xfId="8726" applyFont="1" applyFill="1" applyBorder="1" applyAlignment="1">
      <alignment horizontal="center" vertical="center" wrapText="1"/>
    </xf>
    <xf numFmtId="0" fontId="150" fillId="45" borderId="44" xfId="8726" applyFont="1" applyFill="1" applyBorder="1" applyAlignment="1">
      <alignment horizontal="center" vertical="center" wrapText="1"/>
    </xf>
    <xf numFmtId="0" fontId="150" fillId="45" borderId="67" xfId="8726" applyFont="1" applyFill="1" applyBorder="1" applyAlignment="1">
      <alignment horizontal="center"/>
    </xf>
    <xf numFmtId="0" fontId="150" fillId="45" borderId="68" xfId="8726" applyFont="1" applyFill="1" applyBorder="1" applyAlignment="1">
      <alignment horizontal="center"/>
    </xf>
    <xf numFmtId="0" fontId="150" fillId="45" borderId="69" xfId="8726" applyFont="1" applyFill="1" applyBorder="1" applyAlignment="1">
      <alignment horizontal="center"/>
    </xf>
    <xf numFmtId="9" fontId="149" fillId="44" borderId="88" xfId="1022" applyFont="1" applyFill="1" applyBorder="1" applyAlignment="1">
      <alignment horizontal="center"/>
    </xf>
    <xf numFmtId="9" fontId="149" fillId="44" borderId="42" xfId="1022" applyFont="1" applyFill="1" applyBorder="1" applyAlignment="1">
      <alignment horizontal="center"/>
    </xf>
    <xf numFmtId="9" fontId="149" fillId="44" borderId="44" xfId="1022" applyFont="1" applyFill="1" applyBorder="1" applyAlignment="1">
      <alignment horizontal="center"/>
    </xf>
    <xf numFmtId="0" fontId="150" fillId="45" borderId="95" xfId="8726" applyFont="1" applyFill="1" applyBorder="1" applyAlignment="1">
      <alignment horizontal="center" vertical="center" wrapText="1"/>
    </xf>
    <xf numFmtId="0" fontId="150" fillId="45" borderId="13" xfId="8726" applyFont="1" applyFill="1" applyBorder="1" applyAlignment="1">
      <alignment horizontal="center" vertical="center"/>
    </xf>
    <xf numFmtId="0" fontId="150" fillId="45" borderId="80" xfId="8726" applyFont="1" applyFill="1" applyBorder="1" applyAlignment="1">
      <alignment horizontal="center" vertical="center"/>
    </xf>
    <xf numFmtId="0" fontId="150" fillId="45" borderId="11" xfId="8726" applyFont="1" applyFill="1" applyBorder="1" applyAlignment="1">
      <alignment horizontal="center" vertical="center"/>
    </xf>
    <xf numFmtId="0" fontId="149" fillId="44" borderId="86" xfId="8726" applyFont="1" applyFill="1" applyBorder="1" applyAlignment="1">
      <alignment horizontal="center"/>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9" fontId="150" fillId="49" borderId="9" xfId="8726" applyNumberFormat="1" applyFont="1" applyFill="1" applyBorder="1" applyAlignment="1" applyProtection="1">
      <alignment horizontal="center"/>
      <protection locked="0"/>
    </xf>
    <xf numFmtId="9" fontId="150" fillId="49" borderId="6" xfId="8726" applyNumberFormat="1" applyFont="1" applyFill="1" applyBorder="1" applyAlignment="1" applyProtection="1">
      <alignment horizontal="center"/>
      <protection locked="0"/>
    </xf>
    <xf numFmtId="9" fontId="150" fillId="49" borderId="10" xfId="8726" applyNumberFormat="1" applyFont="1" applyFill="1" applyBorder="1" applyAlignment="1" applyProtection="1">
      <alignment horizontal="center"/>
      <protection locked="0"/>
    </xf>
    <xf numFmtId="0" fontId="150" fillId="44" borderId="9" xfId="8726" applyFont="1" applyFill="1" applyBorder="1" applyAlignment="1">
      <alignment horizontal="center"/>
    </xf>
    <xf numFmtId="0" fontId="150" fillId="44" borderId="6" xfId="8726" applyFont="1" applyFill="1" applyBorder="1" applyAlignment="1">
      <alignment horizontal="center"/>
    </xf>
    <xf numFmtId="0" fontId="150" fillId="44" borderId="10" xfId="8726" applyFont="1" applyFill="1" applyBorder="1" applyAlignment="1">
      <alignment horizontal="center"/>
    </xf>
    <xf numFmtId="0" fontId="150" fillId="44" borderId="103" xfId="8726" applyFont="1" applyFill="1" applyBorder="1" applyAlignment="1">
      <alignment horizontal="center"/>
    </xf>
    <xf numFmtId="9" fontId="163" fillId="49" borderId="92" xfId="8726" applyNumberFormat="1" applyFont="1" applyFill="1" applyBorder="1" applyAlignment="1">
      <alignment horizontal="center"/>
    </xf>
    <xf numFmtId="9" fontId="163" fillId="49" borderId="4" xfId="8726" applyNumberFormat="1" applyFont="1" applyFill="1" applyBorder="1" applyAlignment="1">
      <alignment horizontal="center"/>
    </xf>
    <xf numFmtId="9" fontId="163" fillId="49" borderId="5" xfId="8726" applyNumberFormat="1" applyFont="1" applyFill="1" applyBorder="1" applyAlignment="1">
      <alignment horizontal="center"/>
    </xf>
    <xf numFmtId="0" fontId="163" fillId="44" borderId="3" xfId="8726" applyFont="1" applyFill="1" applyBorder="1" applyAlignment="1">
      <alignment horizontal="center"/>
    </xf>
    <xf numFmtId="0" fontId="163" fillId="44" borderId="4" xfId="8726" applyFont="1" applyFill="1" applyBorder="1" applyAlignment="1">
      <alignment horizontal="center"/>
    </xf>
    <xf numFmtId="0" fontId="163" fillId="44" borderId="5" xfId="8726" applyFont="1" applyFill="1" applyBorder="1" applyAlignment="1">
      <alignment horizontal="center"/>
    </xf>
    <xf numFmtId="9" fontId="149" fillId="44" borderId="3" xfId="8726" applyNumberFormat="1" applyFont="1" applyFill="1" applyBorder="1" applyAlignment="1">
      <alignment horizontal="center"/>
    </xf>
    <xf numFmtId="9" fontId="149" fillId="44" borderId="4" xfId="8726" applyNumberFormat="1" applyFont="1" applyFill="1" applyBorder="1" applyAlignment="1">
      <alignment horizontal="center"/>
    </xf>
    <xf numFmtId="9" fontId="149" fillId="44" borderId="79" xfId="8726" applyNumberFormat="1" applyFont="1" applyFill="1" applyBorder="1" applyAlignment="1">
      <alignment horizontal="center"/>
    </xf>
    <xf numFmtId="0" fontId="149" fillId="44" borderId="81" xfId="8726" applyFont="1" applyFill="1" applyBorder="1" applyAlignment="1">
      <alignment horizontal="center"/>
    </xf>
    <xf numFmtId="0" fontId="149" fillId="44" borderId="82" xfId="8726" applyFont="1" applyFill="1" applyBorder="1" applyAlignment="1">
      <alignment horizontal="center"/>
    </xf>
    <xf numFmtId="0" fontId="149" fillId="44" borderId="83" xfId="8726" applyFont="1" applyFill="1" applyBorder="1" applyAlignment="1">
      <alignment horizontal="center"/>
    </xf>
    <xf numFmtId="0" fontId="163" fillId="44" borderId="84" xfId="8726" applyFont="1" applyFill="1" applyBorder="1" applyAlignment="1">
      <alignment horizontal="center"/>
    </xf>
    <xf numFmtId="0" fontId="163" fillId="44" borderId="82" xfId="8726" applyFont="1" applyFill="1" applyBorder="1" applyAlignment="1">
      <alignment horizontal="center"/>
    </xf>
    <xf numFmtId="0" fontId="163" fillId="44" borderId="83" xfId="8726" applyFont="1" applyFill="1" applyBorder="1" applyAlignment="1">
      <alignment horizontal="center"/>
    </xf>
    <xf numFmtId="9" fontId="149" fillId="44" borderId="84" xfId="8726" applyNumberFormat="1" applyFont="1" applyFill="1" applyBorder="1" applyAlignment="1">
      <alignment horizontal="center"/>
    </xf>
    <xf numFmtId="9" fontId="149" fillId="44" borderId="82" xfId="8726" applyNumberFormat="1" applyFont="1" applyFill="1" applyBorder="1" applyAlignment="1">
      <alignment horizontal="center"/>
    </xf>
    <xf numFmtId="9" fontId="149" fillId="44" borderId="85" xfId="8726" applyNumberFormat="1" applyFont="1" applyFill="1" applyBorder="1" applyAlignment="1">
      <alignment horizontal="center"/>
    </xf>
    <xf numFmtId="0" fontId="149" fillId="45" borderId="13"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11" xfId="8726" applyFont="1" applyFill="1" applyBorder="1" applyAlignment="1">
      <alignment horizontal="center" vertical="center"/>
    </xf>
    <xf numFmtId="0" fontId="149" fillId="45" borderId="9" xfId="8726" applyFont="1" applyFill="1" applyBorder="1" applyAlignment="1">
      <alignment horizontal="center" vertical="center"/>
    </xf>
    <xf numFmtId="0" fontId="149" fillId="45" borderId="3" xfId="8726" applyFont="1" applyFill="1" applyBorder="1" applyAlignment="1">
      <alignment horizontal="center" vertical="center"/>
    </xf>
    <xf numFmtId="0" fontId="149" fillId="45" borderId="78" xfId="8726" applyFont="1" applyFill="1" applyBorder="1" applyAlignment="1">
      <alignment horizontal="center"/>
    </xf>
    <xf numFmtId="0" fontId="149" fillId="45" borderId="2" xfId="8726" applyFont="1" applyFill="1" applyBorder="1" applyAlignment="1">
      <alignment horizontal="center"/>
    </xf>
    <xf numFmtId="0" fontId="149" fillId="45" borderId="7" xfId="8726" applyFont="1" applyFill="1" applyBorder="1" applyAlignment="1">
      <alignment horizontal="center"/>
    </xf>
    <xf numFmtId="0" fontId="149" fillId="45" borderId="3" xfId="8726" applyFont="1" applyFill="1" applyBorder="1" applyAlignment="1">
      <alignment horizontal="center"/>
    </xf>
    <xf numFmtId="0" fontId="149" fillId="45" borderId="4" xfId="8726" applyFont="1" applyFill="1" applyBorder="1" applyAlignment="1">
      <alignment horizontal="center"/>
    </xf>
    <xf numFmtId="0" fontId="149" fillId="45" borderId="5" xfId="8726" applyFont="1" applyFill="1" applyBorder="1" applyAlignment="1">
      <alignment horizontal="center"/>
    </xf>
    <xf numFmtId="0" fontId="149" fillId="45" borderId="79" xfId="8726" applyFont="1" applyFill="1" applyBorder="1" applyAlignment="1">
      <alignment horizontal="center"/>
    </xf>
    <xf numFmtId="168" fontId="165" fillId="44" borderId="11" xfId="8727" applyNumberFormat="1" applyFont="1" applyFill="1" applyBorder="1" applyAlignment="1" applyProtection="1">
      <alignment horizontal="left"/>
    </xf>
    <xf numFmtId="0" fontId="149" fillId="45" borderId="11" xfId="8726" applyFont="1" applyFill="1" applyBorder="1" applyAlignment="1">
      <alignment horizontal="right"/>
    </xf>
    <xf numFmtId="1" fontId="4" fillId="44" borderId="11" xfId="8726" applyNumberFormat="1" applyFill="1" applyBorder="1" applyAlignment="1">
      <alignment horizontal="center"/>
    </xf>
    <xf numFmtId="0" fontId="4" fillId="44" borderId="11" xfId="8726" applyFill="1" applyBorder="1" applyAlignment="1">
      <alignment horizontal="center"/>
    </xf>
    <xf numFmtId="0" fontId="147" fillId="45" borderId="11" xfId="8726" applyFont="1" applyFill="1" applyBorder="1" applyAlignment="1">
      <alignment horizontal="right" wrapText="1"/>
    </xf>
    <xf numFmtId="14" fontId="148" fillId="49" borderId="11" xfId="8726" applyNumberFormat="1" applyFont="1" applyFill="1" applyBorder="1" applyAlignment="1" applyProtection="1">
      <alignment horizontal="center" vertical="center"/>
      <protection locked="0"/>
    </xf>
    <xf numFmtId="0" fontId="148" fillId="49" borderId="11" xfId="8726" applyFont="1" applyFill="1" applyBorder="1" applyAlignment="1" applyProtection="1">
      <alignment horizontal="center" vertical="center"/>
      <protection locked="0"/>
    </xf>
    <xf numFmtId="0" fontId="102" fillId="45" borderId="67" xfId="8726" applyFont="1" applyFill="1" applyBorder="1" applyAlignment="1">
      <alignment horizontal="center"/>
    </xf>
    <xf numFmtId="0" fontId="102" fillId="45" borderId="68" xfId="8726" applyFont="1" applyFill="1" applyBorder="1" applyAlignment="1">
      <alignment horizontal="center"/>
    </xf>
    <xf numFmtId="0" fontId="102" fillId="45" borderId="69" xfId="8726" applyFont="1" applyFill="1" applyBorder="1" applyAlignment="1">
      <alignment horizontal="center"/>
    </xf>
    <xf numFmtId="0" fontId="148" fillId="49" borderId="67" xfId="8726" applyFont="1" applyFill="1" applyBorder="1" applyAlignment="1" applyProtection="1">
      <alignment horizontal="center"/>
      <protection locked="0"/>
    </xf>
    <xf numFmtId="0" fontId="148" fillId="49" borderId="68" xfId="8726" applyFont="1" applyFill="1" applyBorder="1" applyAlignment="1" applyProtection="1">
      <alignment horizontal="center"/>
      <protection locked="0"/>
    </xf>
    <xf numFmtId="0" fontId="148" fillId="49" borderId="69" xfId="8726" applyFont="1" applyFill="1" applyBorder="1" applyAlignment="1" applyProtection="1">
      <alignment horizontal="center"/>
      <protection locked="0"/>
    </xf>
    <xf numFmtId="0" fontId="102" fillId="45" borderId="67" xfId="8726" applyFont="1" applyFill="1" applyBorder="1" applyAlignment="1">
      <alignment horizontal="right"/>
    </xf>
    <xf numFmtId="0" fontId="102" fillId="45" borderId="68" xfId="8726" applyFont="1" applyFill="1" applyBorder="1" applyAlignment="1">
      <alignment horizontal="right"/>
    </xf>
    <xf numFmtId="0" fontId="102" fillId="45" borderId="99" xfId="8726" applyFont="1" applyFill="1" applyBorder="1" applyAlignment="1">
      <alignment horizontal="right"/>
    </xf>
    <xf numFmtId="0" fontId="4" fillId="44" borderId="97" xfId="8726" applyFill="1" applyBorder="1" applyAlignment="1">
      <alignment horizontal="center"/>
    </xf>
    <xf numFmtId="0" fontId="4" fillId="44" borderId="98" xfId="8726" applyFill="1" applyBorder="1" applyAlignment="1">
      <alignment horizontal="center"/>
    </xf>
    <xf numFmtId="1" fontId="148" fillId="49" borderId="11" xfId="8726" applyNumberFormat="1" applyFont="1" applyFill="1" applyBorder="1" applyAlignment="1" applyProtection="1">
      <alignment horizontal="center"/>
      <protection locked="0"/>
    </xf>
    <xf numFmtId="0" fontId="145" fillId="47" borderId="65" xfId="8726" applyFont="1" applyFill="1" applyBorder="1" applyAlignment="1">
      <alignment horizontal="center"/>
    </xf>
    <xf numFmtId="0" fontId="145" fillId="47" borderId="29" xfId="8726" applyFont="1" applyFill="1" applyBorder="1" applyAlignment="1">
      <alignment horizontal="center"/>
    </xf>
    <xf numFmtId="0" fontId="145" fillId="47" borderId="31" xfId="8726" applyFont="1" applyFill="1" applyBorder="1" applyAlignment="1">
      <alignment horizontal="center"/>
    </xf>
    <xf numFmtId="0" fontId="146" fillId="49" borderId="66" xfId="8726" applyFont="1" applyFill="1" applyBorder="1" applyAlignment="1">
      <alignment horizontal="center"/>
    </xf>
    <xf numFmtId="0" fontId="146" fillId="49" borderId="0" xfId="8726" applyFont="1" applyFill="1" applyAlignment="1">
      <alignment horizontal="center"/>
    </xf>
    <xf numFmtId="0" fontId="146" fillId="49" borderId="41" xfId="8726" applyFont="1" applyFill="1" applyBorder="1" applyAlignment="1">
      <alignment horizontal="center"/>
    </xf>
    <xf numFmtId="0" fontId="148" fillId="44" borderId="67" xfId="8726" applyFont="1" applyFill="1" applyBorder="1" applyAlignment="1">
      <alignment horizontal="left"/>
    </xf>
    <xf numFmtId="0" fontId="148" fillId="44" borderId="68" xfId="8726" applyFont="1" applyFill="1" applyBorder="1" applyAlignment="1">
      <alignment horizontal="left"/>
    </xf>
    <xf numFmtId="0" fontId="148" fillId="44" borderId="69" xfId="8726" applyFont="1" applyFill="1" applyBorder="1" applyAlignment="1">
      <alignment horizontal="left"/>
    </xf>
    <xf numFmtId="0" fontId="147" fillId="45" borderId="11" xfId="8726" applyFont="1" applyFill="1" applyBorder="1" applyAlignment="1">
      <alignment horizontal="right"/>
    </xf>
    <xf numFmtId="0" fontId="4" fillId="44" borderId="67" xfId="8726" applyFill="1" applyBorder="1" applyAlignment="1">
      <alignment horizontal="center"/>
    </xf>
    <xf numFmtId="0" fontId="4" fillId="44" borderId="68" xfId="8726" applyFill="1" applyBorder="1" applyAlignment="1">
      <alignment horizontal="center"/>
    </xf>
    <xf numFmtId="0" fontId="4" fillId="44" borderId="69" xfId="8726" applyFill="1" applyBorder="1" applyAlignment="1">
      <alignment horizontal="center"/>
    </xf>
    <xf numFmtId="0" fontId="102" fillId="45" borderId="70" xfId="8726" applyFont="1" applyFill="1" applyBorder="1" applyAlignment="1">
      <alignment horizontal="center" wrapText="1"/>
    </xf>
    <xf numFmtId="0" fontId="102" fillId="45" borderId="71" xfId="8726" applyFont="1" applyFill="1" applyBorder="1" applyAlignment="1">
      <alignment horizontal="center" wrapText="1"/>
    </xf>
    <xf numFmtId="0" fontId="102" fillId="45" borderId="74" xfId="8726" applyFont="1" applyFill="1" applyBorder="1" applyAlignment="1">
      <alignment horizontal="center" wrapText="1"/>
    </xf>
    <xf numFmtId="0" fontId="102" fillId="45" borderId="104" xfId="8726" applyFont="1" applyFill="1" applyBorder="1" applyAlignment="1">
      <alignment horizontal="center"/>
    </xf>
    <xf numFmtId="0" fontId="102" fillId="45" borderId="97" xfId="8726" applyFont="1" applyFill="1" applyBorder="1" applyAlignment="1">
      <alignment horizontal="center"/>
    </xf>
    <xf numFmtId="0" fontId="102" fillId="45" borderId="98" xfId="8726" applyFont="1" applyFill="1" applyBorder="1" applyAlignment="1">
      <alignment horizontal="center"/>
    </xf>
    <xf numFmtId="43" fontId="146" fillId="56" borderId="13" xfId="698" applyFont="1" applyFill="1" applyBorder="1" applyAlignment="1" applyProtection="1">
      <alignment horizontal="center"/>
      <protection hidden="1"/>
    </xf>
    <xf numFmtId="43" fontId="148" fillId="53" borderId="11" xfId="698" applyFont="1" applyFill="1" applyBorder="1" applyAlignment="1" applyProtection="1">
      <alignment horizontal="left" wrapText="1"/>
      <protection hidden="1"/>
    </xf>
    <xf numFmtId="0" fontId="163" fillId="45" borderId="11" xfId="8726" applyFont="1" applyFill="1" applyBorder="1" applyAlignment="1">
      <alignment horizontal="left"/>
    </xf>
    <xf numFmtId="0" fontId="173" fillId="45" borderId="11" xfId="8726" applyFont="1" applyFill="1" applyBorder="1" applyAlignment="1">
      <alignment horizontal="left" wrapText="1"/>
    </xf>
    <xf numFmtId="0" fontId="150" fillId="45" borderId="13" xfId="0" applyFont="1" applyFill="1" applyBorder="1" applyAlignment="1" applyProtection="1">
      <alignment horizontal="left" wrapText="1"/>
      <protection hidden="1"/>
    </xf>
    <xf numFmtId="0" fontId="150" fillId="45" borderId="13" xfId="0" applyFont="1" applyFill="1" applyBorder="1" applyAlignment="1" applyProtection="1">
      <alignment horizontal="center" wrapText="1"/>
      <protection hidden="1"/>
    </xf>
    <xf numFmtId="182" fontId="4" fillId="0" borderId="13" xfId="8726" applyNumberFormat="1" applyBorder="1" applyAlignment="1">
      <alignment horizontal="center"/>
    </xf>
    <xf numFmtId="0" fontId="4" fillId="0" borderId="13" xfId="8726" applyBorder="1" applyAlignment="1">
      <alignment horizontal="center"/>
    </xf>
    <xf numFmtId="44" fontId="4" fillId="0" borderId="11" xfId="700" applyFont="1" applyBorder="1" applyAlignment="1" applyProtection="1">
      <alignment horizontal="center"/>
      <protection hidden="1"/>
    </xf>
    <xf numFmtId="44" fontId="4" fillId="49" borderId="11" xfId="700" applyFont="1" applyFill="1" applyBorder="1" applyAlignment="1" applyProtection="1">
      <alignment horizontal="center"/>
      <protection hidden="1"/>
    </xf>
    <xf numFmtId="168" fontId="148" fillId="49" borderId="11" xfId="8727" applyNumberFormat="1" applyFont="1" applyFill="1" applyBorder="1" applyAlignment="1">
      <alignment horizontal="center"/>
    </xf>
    <xf numFmtId="0" fontId="146" fillId="44" borderId="11" xfId="8726" applyFont="1" applyFill="1" applyBorder="1" applyAlignment="1">
      <alignment horizontal="left"/>
    </xf>
    <xf numFmtId="0" fontId="163" fillId="48" borderId="3" xfId="8726" applyFont="1" applyFill="1" applyBorder="1" applyAlignment="1">
      <alignment horizontal="center"/>
    </xf>
    <xf numFmtId="0" fontId="163" fillId="48" borderId="4" xfId="8726" applyFont="1" applyFill="1" applyBorder="1" applyAlignment="1">
      <alignment horizontal="center"/>
    </xf>
    <xf numFmtId="0" fontId="163" fillId="48" borderId="5" xfId="8726" applyFont="1" applyFill="1" applyBorder="1" applyAlignment="1">
      <alignment horizontal="center"/>
    </xf>
    <xf numFmtId="0" fontId="148" fillId="49" borderId="3" xfId="0" applyFont="1" applyFill="1" applyBorder="1" applyAlignment="1" applyProtection="1">
      <alignment horizontal="center"/>
      <protection locked="0"/>
    </xf>
    <xf numFmtId="0" fontId="148" fillId="49" borderId="4" xfId="0" applyFont="1" applyFill="1" applyBorder="1" applyAlignment="1" applyProtection="1">
      <alignment horizontal="center"/>
      <protection locked="0"/>
    </xf>
    <xf numFmtId="0" fontId="148" fillId="49" borderId="5" xfId="0" applyFont="1" applyFill="1" applyBorder="1" applyAlignment="1" applyProtection="1">
      <alignment horizontal="center"/>
      <protection locked="0"/>
    </xf>
    <xf numFmtId="43" fontId="146" fillId="53" borderId="80" xfId="698" applyFont="1" applyFill="1" applyBorder="1" applyAlignment="1" applyProtection="1">
      <alignment horizontal="right"/>
      <protection hidden="1"/>
    </xf>
    <xf numFmtId="43" fontId="146" fillId="53" borderId="11" xfId="698" applyFont="1" applyFill="1" applyBorder="1" applyAlignment="1" applyProtection="1">
      <alignment horizontal="right"/>
      <protection hidden="1"/>
    </xf>
    <xf numFmtId="44" fontId="146" fillId="0" borderId="11" xfId="700" applyFont="1" applyBorder="1" applyAlignment="1" applyProtection="1">
      <alignment horizontal="center"/>
      <protection hidden="1"/>
    </xf>
    <xf numFmtId="164" fontId="146" fillId="0" borderId="11" xfId="700" applyNumberFormat="1" applyFont="1" applyBorder="1" applyAlignment="1" applyProtection="1">
      <alignment horizontal="center"/>
      <protection hidden="1"/>
    </xf>
    <xf numFmtId="9" fontId="146" fillId="0" borderId="11" xfId="1022" applyFont="1" applyBorder="1" applyAlignment="1" applyProtection="1">
      <alignment horizontal="center"/>
      <protection hidden="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3"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7" fillId="0" borderId="0" xfId="569" applyFont="1" applyAlignment="1">
      <alignment horizontal="left" wrapText="1"/>
    </xf>
    <xf numFmtId="168" fontId="16" fillId="0" borderId="3" xfId="569" applyNumberFormat="1" applyBorder="1" applyAlignment="1" applyProtection="1">
      <alignment horizontal="right"/>
      <protection locked="0"/>
    </xf>
    <xf numFmtId="168" fontId="16" fillId="0" borderId="4" xfId="569" applyNumberFormat="1" applyBorder="1" applyAlignment="1" applyProtection="1">
      <alignment horizontal="right"/>
      <protection locked="0"/>
    </xf>
    <xf numFmtId="168" fontId="16" fillId="0" borderId="5" xfId="569" applyNumberFormat="1" applyBorder="1" applyAlignment="1" applyProtection="1">
      <alignment horizontal="right"/>
      <protection locked="0"/>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7" fillId="0" borderId="0" xfId="0" applyFont="1" applyAlignment="1">
      <alignment horizontal="left" vertical="top" wrapText="1"/>
    </xf>
    <xf numFmtId="0" fontId="21" fillId="0" borderId="6" xfId="271" applyFont="1" applyBorder="1" applyAlignment="1">
      <alignment horizontal="center"/>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34041">
    <cellStyle name="20% - Accent1" xfId="1" builtinId="30" customBuiltin="1"/>
    <cellStyle name="20% - Accent1 10" xfId="4505" xr:uid="{00000000-0005-0000-0000-000001000000}"/>
    <cellStyle name="20% - Accent1 10 2" xfId="12947" xr:uid="{F424F534-5031-4BA3-80D2-708C1B212CC3}"/>
    <cellStyle name="20% - Accent1 10 3" xfId="21384" xr:uid="{F2328B17-E0D4-4687-88A6-E2617427CE43}"/>
    <cellStyle name="20% - Accent1 10 4" xfId="29821" xr:uid="{4DDCBF7E-EB45-41F0-A0E3-00617104C9EF}"/>
    <cellStyle name="20% - Accent1 11" xfId="8729" xr:uid="{0CD7C2F4-336A-4BD5-A071-A1387EE6E0F6}"/>
    <cellStyle name="20% - Accent1 12" xfId="17167" xr:uid="{D1E67FD6-404E-43A2-9A0F-548E375BC97F}"/>
    <cellStyle name="20% - Accent1 13" xfId="25604" xr:uid="{7BCA5841-E08F-40C2-B980-AE3A930704EB}"/>
    <cellStyle name="20% - Accent1 2" xfId="2" xr:uid="{00000000-0005-0000-0000-000002000000}"/>
    <cellStyle name="20% - Accent1 2 10" xfId="8730" xr:uid="{43786746-A8F1-4950-B7CA-DD90681AC5D0}"/>
    <cellStyle name="20% - Accent1 2 11" xfId="17168" xr:uid="{1C2ABB7E-8F47-4801-A7E6-8CFF2675B584}"/>
    <cellStyle name="20% - Accent1 2 12" xfId="25605" xr:uid="{02BAE31A-4929-4B98-B576-93B9783F0A8C}"/>
    <cellStyle name="20% - Accent1 2 2" xfId="3" xr:uid="{00000000-0005-0000-0000-000003000000}"/>
    <cellStyle name="20% - Accent1 2 2 10" xfId="17169" xr:uid="{6BDCF155-EDAE-4350-90FE-4B2941FF8A75}"/>
    <cellStyle name="20% - Accent1 2 2 11" xfId="25606" xr:uid="{9291ADC8-288B-4BE8-A89E-AE7F92479260}"/>
    <cellStyle name="20% - Accent1 2 2 2" xfId="4" xr:uid="{00000000-0005-0000-0000-000004000000}"/>
    <cellStyle name="20% - Accent1 2 2 2 10" xfId="25607" xr:uid="{1BDA550B-9FBA-42BB-A326-03B771624A7B}"/>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D6E8ED17-B56E-401C-A520-2B4ECE92350E}"/>
    <cellStyle name="20% - Accent1 2 2 2 2 2 2 3" xfId="23946" xr:uid="{85C8E4BE-2BD2-4B01-BB71-48C40A072642}"/>
    <cellStyle name="20% - Accent1 2 2 2 2 2 2 4" xfId="32383" xr:uid="{DEE79A87-59C8-41F4-9869-E87EB55CD1F7}"/>
    <cellStyle name="20% - Accent1 2 2 2 2 2 3" xfId="11291" xr:uid="{A062DE8F-6F2E-4A06-ADFB-91EA28A2E339}"/>
    <cellStyle name="20% - Accent1 2 2 2 2 2 4" xfId="19729" xr:uid="{32EF21FF-5D66-4606-9CC6-B12964E7EB5A}"/>
    <cellStyle name="20% - Accent1 2 2 2 2 2 5" xfId="28166" xr:uid="{64318A1D-342E-4839-8D35-82CE3961D4E5}"/>
    <cellStyle name="20% - Accent1 2 2 2 2 3" xfId="4922" xr:uid="{00000000-0005-0000-0000-000008000000}"/>
    <cellStyle name="20% - Accent1 2 2 2 2 3 2" xfId="13364" xr:uid="{1B5106AF-F3A9-46A0-A4C3-1E1D49372B95}"/>
    <cellStyle name="20% - Accent1 2 2 2 2 3 3" xfId="21801" xr:uid="{FE492D2E-0B98-4809-B674-A644C795B1BE}"/>
    <cellStyle name="20% - Accent1 2 2 2 2 3 4" xfId="30238" xr:uid="{361A154E-A5B6-4AF1-9BF7-7278497490A0}"/>
    <cellStyle name="20% - Accent1 2 2 2 2 4" xfId="9146" xr:uid="{65DB8692-33D6-4F18-8A2B-ECC28BFCA34D}"/>
    <cellStyle name="20% - Accent1 2 2 2 2 5" xfId="17584" xr:uid="{0A080F89-016D-4BD9-9900-A85635BC61A0}"/>
    <cellStyle name="20% - Accent1 2 2 2 2 6" xfId="26021" xr:uid="{6467C9A2-3A00-4888-A99D-F1CB68DE2DDE}"/>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40E04724-7EC9-43E2-9889-8BDD4F7EA010}"/>
    <cellStyle name="20% - Accent1 2 2 2 3 2 2 3" xfId="24359" xr:uid="{A82C492E-71E5-4F1A-A596-DF4317639AE4}"/>
    <cellStyle name="20% - Accent1 2 2 2 3 2 2 4" xfId="32796" xr:uid="{043C8BE8-9A25-4B19-8E31-8AE62EA2B59E}"/>
    <cellStyle name="20% - Accent1 2 2 2 3 2 3" xfId="11704" xr:uid="{571B92C6-6764-4943-A560-7E54EECF892D}"/>
    <cellStyle name="20% - Accent1 2 2 2 3 2 4" xfId="20142" xr:uid="{7B72621A-E4C4-4A4A-AB73-DAC84E029524}"/>
    <cellStyle name="20% - Accent1 2 2 2 3 2 5" xfId="28579" xr:uid="{B532FAED-6C85-4602-B2A5-86626BD5BDC4}"/>
    <cellStyle name="20% - Accent1 2 2 2 3 3" xfId="5335" xr:uid="{00000000-0005-0000-0000-00000C000000}"/>
    <cellStyle name="20% - Accent1 2 2 2 3 3 2" xfId="13777" xr:uid="{6AA0F9F0-4B58-4FBE-A6CA-7D449A23AB05}"/>
    <cellStyle name="20% - Accent1 2 2 2 3 3 3" xfId="22214" xr:uid="{0E88F703-F5C6-4D9B-9EA5-49AFD408A862}"/>
    <cellStyle name="20% - Accent1 2 2 2 3 3 4" xfId="30651" xr:uid="{D49259F0-FFCC-42A5-A8C9-2734C4E424F3}"/>
    <cellStyle name="20% - Accent1 2 2 2 3 4" xfId="9559" xr:uid="{247BF784-8836-4BF7-8951-2B6C71FEDA24}"/>
    <cellStyle name="20% - Accent1 2 2 2 3 5" xfId="17997" xr:uid="{F8B68AF9-D9AB-4940-9EF4-C8739621333C}"/>
    <cellStyle name="20% - Accent1 2 2 2 3 6" xfId="26434" xr:uid="{9611DA31-38D8-4F59-96EC-FC595AD48D0F}"/>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D6A29172-7906-4AB9-8921-B8C6F919A712}"/>
    <cellStyle name="20% - Accent1 2 2 2 4 2 2 3" xfId="24772" xr:uid="{DCB8F4C5-ACDA-4915-B7B9-CC8701EA4D78}"/>
    <cellStyle name="20% - Accent1 2 2 2 4 2 2 4" xfId="33209" xr:uid="{63E6EC7E-772C-42A9-A17D-B7F8D977091E}"/>
    <cellStyle name="20% - Accent1 2 2 2 4 2 3" xfId="12117" xr:uid="{586BAE4D-AD31-44E3-9EBA-2E344855AD87}"/>
    <cellStyle name="20% - Accent1 2 2 2 4 2 4" xfId="20555" xr:uid="{D9990337-064C-4396-836B-A8F8FC007956}"/>
    <cellStyle name="20% - Accent1 2 2 2 4 2 5" xfId="28992" xr:uid="{6663B1DC-6834-4F99-8CB3-2E9B51E0BB8A}"/>
    <cellStyle name="20% - Accent1 2 2 2 4 3" xfId="5748" xr:uid="{00000000-0005-0000-0000-000010000000}"/>
    <cellStyle name="20% - Accent1 2 2 2 4 3 2" xfId="14190" xr:uid="{1AF27FDC-4973-4BA7-85D0-6C50175703A9}"/>
    <cellStyle name="20% - Accent1 2 2 2 4 3 3" xfId="22627" xr:uid="{85137FC8-1F01-4D23-8F67-95C82920E13B}"/>
    <cellStyle name="20% - Accent1 2 2 2 4 3 4" xfId="31064" xr:uid="{4948DE67-88D2-4CB1-9C5E-0477EC1462E9}"/>
    <cellStyle name="20% - Accent1 2 2 2 4 4" xfId="9972" xr:uid="{ECEF0B13-22A6-4D63-9FAB-A4BC366C1C01}"/>
    <cellStyle name="20% - Accent1 2 2 2 4 5" xfId="18410" xr:uid="{BA64BF9C-B54D-4BE7-BD85-75E459521177}"/>
    <cellStyle name="20% - Accent1 2 2 2 4 6" xfId="26847" xr:uid="{48E512F6-7B5D-4F00-B4E9-C6ADC79970F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2BE04D33-D2DB-4B1D-9027-3CC29B9C5E33}"/>
    <cellStyle name="20% - Accent1 2 2 2 5 2 2 3" xfId="25185" xr:uid="{79798D9A-A0C6-4F35-BD4A-8E103B99B3AD}"/>
    <cellStyle name="20% - Accent1 2 2 2 5 2 2 4" xfId="33622" xr:uid="{D468C3E6-6614-4815-94E4-357AADC8C2EA}"/>
    <cellStyle name="20% - Accent1 2 2 2 5 2 3" xfId="12530" xr:uid="{9B57011A-851D-48C3-AC26-7B48BA1082E6}"/>
    <cellStyle name="20% - Accent1 2 2 2 5 2 4" xfId="20968" xr:uid="{2FC34EC0-F9C1-48D0-A982-803D27EA10B2}"/>
    <cellStyle name="20% - Accent1 2 2 2 5 2 5" xfId="29405" xr:uid="{BBB9B2B9-AF20-464B-96B3-5334349F0C03}"/>
    <cellStyle name="20% - Accent1 2 2 2 5 3" xfId="6161" xr:uid="{00000000-0005-0000-0000-000014000000}"/>
    <cellStyle name="20% - Accent1 2 2 2 5 3 2" xfId="14603" xr:uid="{D9F1F4EF-EFEC-4B35-A9B1-46CEC5E1612F}"/>
    <cellStyle name="20% - Accent1 2 2 2 5 3 3" xfId="23040" xr:uid="{925BF59F-1255-4F0C-95F9-D28B5709FD2B}"/>
    <cellStyle name="20% - Accent1 2 2 2 5 3 4" xfId="31477" xr:uid="{B8D0EE1E-73B8-4432-82F2-AA14143B2A2F}"/>
    <cellStyle name="20% - Accent1 2 2 2 5 4" xfId="10385" xr:uid="{2043BF2B-D144-4B0B-9100-AFD71898467A}"/>
    <cellStyle name="20% - Accent1 2 2 2 5 5" xfId="18823" xr:uid="{F1835AD6-7DF1-4F25-B5C1-83A654488C6E}"/>
    <cellStyle name="20% - Accent1 2 2 2 5 6" xfId="27260" xr:uid="{EC34B734-BC4C-4F76-B5AC-A874D7663CD3}"/>
    <cellStyle name="20% - Accent1 2 2 2 6" xfId="2267" xr:uid="{00000000-0005-0000-0000-000015000000}"/>
    <cellStyle name="20% - Accent1 2 2 2 6 2" xfId="6574" xr:uid="{00000000-0005-0000-0000-000016000000}"/>
    <cellStyle name="20% - Accent1 2 2 2 6 2 2" xfId="15016" xr:uid="{56CB892B-5E28-4BDE-B239-A49E6961F55A}"/>
    <cellStyle name="20% - Accent1 2 2 2 6 2 3" xfId="23453" xr:uid="{BCC377A1-2DE1-483F-8E6C-39D9497D0E66}"/>
    <cellStyle name="20% - Accent1 2 2 2 6 2 4" xfId="31890" xr:uid="{194D3C40-B949-468E-9EE0-013F8D03FDEC}"/>
    <cellStyle name="20% - Accent1 2 2 2 6 3" xfId="10798" xr:uid="{CA3BD17A-45AD-46F4-95C6-024A1F86503A}"/>
    <cellStyle name="20% - Accent1 2 2 2 6 4" xfId="19236" xr:uid="{CEC9D210-9596-4EAC-8E1C-6F63DF3A9E23}"/>
    <cellStyle name="20% - Accent1 2 2 2 6 5" xfId="27673" xr:uid="{26C70CB4-DAF6-475F-A890-34EEDE9E0DF0}"/>
    <cellStyle name="20% - Accent1 2 2 2 7" xfId="4508" xr:uid="{00000000-0005-0000-0000-000017000000}"/>
    <cellStyle name="20% - Accent1 2 2 2 7 2" xfId="12950" xr:uid="{A333424F-C483-4DB7-8CB3-6273CAE4F16B}"/>
    <cellStyle name="20% - Accent1 2 2 2 7 3" xfId="21387" xr:uid="{82C0FB16-A001-4C6C-B844-C573830B6005}"/>
    <cellStyle name="20% - Accent1 2 2 2 7 4" xfId="29824" xr:uid="{ACBA5B07-EADC-4D3B-8001-AC2BA99E1E1A}"/>
    <cellStyle name="20% - Accent1 2 2 2 8" xfId="8732" xr:uid="{ECD3C24A-1718-4577-9455-FF39F6A9D3B4}"/>
    <cellStyle name="20% - Accent1 2 2 2 9" xfId="17170" xr:uid="{E71466EE-AD54-4B4D-985F-5B3AA1A27A09}"/>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2538B1BE-B162-4D44-AB0B-DEDB556B834B}"/>
    <cellStyle name="20% - Accent1 2 2 3 2 2 3" xfId="23945" xr:uid="{0D104469-FC69-4EAB-A470-26D3AF22315B}"/>
    <cellStyle name="20% - Accent1 2 2 3 2 2 4" xfId="32382" xr:uid="{48D933AC-A211-44F4-BF16-7E0C9FDD871F}"/>
    <cellStyle name="20% - Accent1 2 2 3 2 3" xfId="11290" xr:uid="{7902D3FE-F4D6-4C36-9098-7AB286626BB2}"/>
    <cellStyle name="20% - Accent1 2 2 3 2 4" xfId="19728" xr:uid="{711B06C0-C4D3-44AC-A7DE-257FFE1ACDBD}"/>
    <cellStyle name="20% - Accent1 2 2 3 2 5" xfId="28165" xr:uid="{169F7603-4DE2-4D32-A564-D7C37D2FAF87}"/>
    <cellStyle name="20% - Accent1 2 2 3 3" xfId="4921" xr:uid="{00000000-0005-0000-0000-00001B000000}"/>
    <cellStyle name="20% - Accent1 2 2 3 3 2" xfId="13363" xr:uid="{2C40848B-DD7A-4759-AC2C-2497CA9789A7}"/>
    <cellStyle name="20% - Accent1 2 2 3 3 3" xfId="21800" xr:uid="{8BD7C92F-09D8-41EB-AB62-4299FD670738}"/>
    <cellStyle name="20% - Accent1 2 2 3 3 4" xfId="30237" xr:uid="{C4F02BB2-F8BC-43FB-A8AC-6905F731BA5A}"/>
    <cellStyle name="20% - Accent1 2 2 3 4" xfId="9145" xr:uid="{4714CD89-B366-4675-8CF8-23485E8E6A47}"/>
    <cellStyle name="20% - Accent1 2 2 3 5" xfId="17583" xr:uid="{40578CB4-EAA3-4945-B0F3-80AB69ABCC32}"/>
    <cellStyle name="20% - Accent1 2 2 3 6" xfId="26020" xr:uid="{6D83E2BB-382E-4043-AACB-A517E660FE26}"/>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67C561AC-10FF-4B63-9F1E-E2810924E872}"/>
    <cellStyle name="20% - Accent1 2 2 4 2 2 3" xfId="24358" xr:uid="{7EBF56D5-0A19-42B5-B2FC-2F7390A14F69}"/>
    <cellStyle name="20% - Accent1 2 2 4 2 2 4" xfId="32795" xr:uid="{B38587DA-D419-4DFB-BE32-614BBDEF86FC}"/>
    <cellStyle name="20% - Accent1 2 2 4 2 3" xfId="11703" xr:uid="{F397A351-6190-4287-BB8E-E03D5823B1B0}"/>
    <cellStyle name="20% - Accent1 2 2 4 2 4" xfId="20141" xr:uid="{650184DE-ECCC-4D1B-B138-69AF5CCEF393}"/>
    <cellStyle name="20% - Accent1 2 2 4 2 5" xfId="28578" xr:uid="{1650C208-975E-43A7-8BF5-26ECF5C7CC66}"/>
    <cellStyle name="20% - Accent1 2 2 4 3" xfId="5334" xr:uid="{00000000-0005-0000-0000-00001F000000}"/>
    <cellStyle name="20% - Accent1 2 2 4 3 2" xfId="13776" xr:uid="{A310C6E1-CBD8-4E9F-B657-E5AC95C81734}"/>
    <cellStyle name="20% - Accent1 2 2 4 3 3" xfId="22213" xr:uid="{1F8B1520-889F-4490-BB3E-9FE02C9391F7}"/>
    <cellStyle name="20% - Accent1 2 2 4 3 4" xfId="30650" xr:uid="{E5A3BAE7-5FD7-4C50-A151-BC1D6F6C9EE7}"/>
    <cellStyle name="20% - Accent1 2 2 4 4" xfId="9558" xr:uid="{9D44723D-F2B9-4449-8B16-C8A9DEABFC39}"/>
    <cellStyle name="20% - Accent1 2 2 4 5" xfId="17996" xr:uid="{86798E74-6CC5-4BBE-8532-85BCE23EE8FD}"/>
    <cellStyle name="20% - Accent1 2 2 4 6" xfId="26433" xr:uid="{B0B94098-A48C-425B-8283-2216B2410886}"/>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5CBE7ADC-008E-44EB-B61B-E7B8BCBAC04E}"/>
    <cellStyle name="20% - Accent1 2 2 5 2 2 3" xfId="24771" xr:uid="{841F9A16-FEF3-43D4-97EC-2494C7CE2D63}"/>
    <cellStyle name="20% - Accent1 2 2 5 2 2 4" xfId="33208" xr:uid="{46005339-FFFB-4033-938E-10E4A148D4FF}"/>
    <cellStyle name="20% - Accent1 2 2 5 2 3" xfId="12116" xr:uid="{406A3B55-15A2-4436-B666-0519E3E519CE}"/>
    <cellStyle name="20% - Accent1 2 2 5 2 4" xfId="20554" xr:uid="{9D35EF4F-EEBE-4392-9FD7-CABF8F1B0D92}"/>
    <cellStyle name="20% - Accent1 2 2 5 2 5" xfId="28991" xr:uid="{2496BDC2-2E82-4346-9AFA-075F0CCCFC4E}"/>
    <cellStyle name="20% - Accent1 2 2 5 3" xfId="5747" xr:uid="{00000000-0005-0000-0000-000023000000}"/>
    <cellStyle name="20% - Accent1 2 2 5 3 2" xfId="14189" xr:uid="{1F67951E-4553-45C3-A000-2EB49A92EFC0}"/>
    <cellStyle name="20% - Accent1 2 2 5 3 3" xfId="22626" xr:uid="{6F7DEBB7-D3D0-41A3-B214-F44E7B446877}"/>
    <cellStyle name="20% - Accent1 2 2 5 3 4" xfId="31063" xr:uid="{0CE0B1C5-8811-4C5C-90DC-BFBDEEFE8201}"/>
    <cellStyle name="20% - Accent1 2 2 5 4" xfId="9971" xr:uid="{609561B5-1C23-4A8E-A903-F896F41279D9}"/>
    <cellStyle name="20% - Accent1 2 2 5 5" xfId="18409" xr:uid="{3D1FCB97-867F-4F54-ADD5-CD405BFBD8E3}"/>
    <cellStyle name="20% - Accent1 2 2 5 6" xfId="26846" xr:uid="{BD73D81B-C59D-4C6C-B9A7-D596A3A603E1}"/>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44E2E821-C1F1-43AA-98B9-B2C8FE13AD8E}"/>
    <cellStyle name="20% - Accent1 2 2 6 2 2 3" xfId="25184" xr:uid="{41A4926D-F491-4A32-A3B8-C2008B7B54D5}"/>
    <cellStyle name="20% - Accent1 2 2 6 2 2 4" xfId="33621" xr:uid="{78F90197-2DA5-4910-BE44-0E8A20B6F286}"/>
    <cellStyle name="20% - Accent1 2 2 6 2 3" xfId="12529" xr:uid="{699CE5D0-9CEA-4273-8DBC-FF3C1A2B472A}"/>
    <cellStyle name="20% - Accent1 2 2 6 2 4" xfId="20967" xr:uid="{8B2DB177-E008-48EB-9F35-5C8459F05CD9}"/>
    <cellStyle name="20% - Accent1 2 2 6 2 5" xfId="29404" xr:uid="{DD1634D1-5F98-4CC1-ACE6-A86D076D7E30}"/>
    <cellStyle name="20% - Accent1 2 2 6 3" xfId="6160" xr:uid="{00000000-0005-0000-0000-000027000000}"/>
    <cellStyle name="20% - Accent1 2 2 6 3 2" xfId="14602" xr:uid="{B090BEB9-45E2-48C1-8A96-3C0E535100A3}"/>
    <cellStyle name="20% - Accent1 2 2 6 3 3" xfId="23039" xr:uid="{4EEFCD5E-981E-4836-993C-314CCD37A747}"/>
    <cellStyle name="20% - Accent1 2 2 6 3 4" xfId="31476" xr:uid="{C9F60965-E713-45E9-8598-CDC27C3821BF}"/>
    <cellStyle name="20% - Accent1 2 2 6 4" xfId="10384" xr:uid="{9E3D05EB-A0A8-4BC5-AB65-B30EE599B471}"/>
    <cellStyle name="20% - Accent1 2 2 6 5" xfId="18822" xr:uid="{C57BB8E5-DD9B-4C48-8B1C-2C0F2A351CDF}"/>
    <cellStyle name="20% - Accent1 2 2 6 6" xfId="27259" xr:uid="{EA74D7D2-781F-4DC6-A874-2D1E6B40D36C}"/>
    <cellStyle name="20% - Accent1 2 2 7" xfId="2266" xr:uid="{00000000-0005-0000-0000-000028000000}"/>
    <cellStyle name="20% - Accent1 2 2 7 2" xfId="6573" xr:uid="{00000000-0005-0000-0000-000029000000}"/>
    <cellStyle name="20% - Accent1 2 2 7 2 2" xfId="15015" xr:uid="{FD6B9F7B-8B5E-47C1-B227-C887AF1C766D}"/>
    <cellStyle name="20% - Accent1 2 2 7 2 3" xfId="23452" xr:uid="{59C3B9DF-B500-40B3-AE80-22E83ABBFA32}"/>
    <cellStyle name="20% - Accent1 2 2 7 2 4" xfId="31889" xr:uid="{90A1DDA5-3C77-4764-AEFD-04974A5B25EC}"/>
    <cellStyle name="20% - Accent1 2 2 7 3" xfId="10797" xr:uid="{8A86F360-7634-4125-9A15-339FEFD81AAE}"/>
    <cellStyle name="20% - Accent1 2 2 7 4" xfId="19235" xr:uid="{F4B7B80C-8CD3-4F0D-B2D5-67225512BF76}"/>
    <cellStyle name="20% - Accent1 2 2 7 5" xfId="27672" xr:uid="{0E1DD039-6C6F-4C09-84AA-F9800415A9D0}"/>
    <cellStyle name="20% - Accent1 2 2 8" xfId="4507" xr:uid="{00000000-0005-0000-0000-00002A000000}"/>
    <cellStyle name="20% - Accent1 2 2 8 2" xfId="12949" xr:uid="{B63A65FA-75C6-4B71-9706-EB64AFDCCD7E}"/>
    <cellStyle name="20% - Accent1 2 2 8 3" xfId="21386" xr:uid="{732EA1B7-3ECE-4CB8-AA13-56043C2EBA19}"/>
    <cellStyle name="20% - Accent1 2 2 8 4" xfId="29823" xr:uid="{C5E2DDD1-5914-4F0A-B61A-30209018AFE3}"/>
    <cellStyle name="20% - Accent1 2 2 9" xfId="8731" xr:uid="{E90F8124-F512-4ACB-8964-C39F4B2987B5}"/>
    <cellStyle name="20% - Accent1 2 3" xfId="5" xr:uid="{00000000-0005-0000-0000-00002B000000}"/>
    <cellStyle name="20% - Accent1 2 3 10" xfId="25608" xr:uid="{9082CB2F-D957-488C-8284-AB7527AE5AA1}"/>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FD953636-77E6-4342-92E8-39E7E358630B}"/>
    <cellStyle name="20% - Accent1 2 3 2 2 2 3" xfId="23947" xr:uid="{57AD33B8-5F5F-4579-B1CC-392B3D8D602A}"/>
    <cellStyle name="20% - Accent1 2 3 2 2 2 4" xfId="32384" xr:uid="{F51E44F8-CB1C-4127-8949-8149E35F4CBA}"/>
    <cellStyle name="20% - Accent1 2 3 2 2 3" xfId="11292" xr:uid="{3A59B950-54B9-460B-A2AA-705CC0F7845D}"/>
    <cellStyle name="20% - Accent1 2 3 2 2 4" xfId="19730" xr:uid="{A1754FC0-51F6-4C3A-8077-ADA7EC0F3116}"/>
    <cellStyle name="20% - Accent1 2 3 2 2 5" xfId="28167" xr:uid="{5B1F53F6-C63F-4D4D-BB3F-777B72799877}"/>
    <cellStyle name="20% - Accent1 2 3 2 3" xfId="4923" xr:uid="{00000000-0005-0000-0000-00002F000000}"/>
    <cellStyle name="20% - Accent1 2 3 2 3 2" xfId="13365" xr:uid="{99838D03-44F8-4904-AA01-FE69293A9967}"/>
    <cellStyle name="20% - Accent1 2 3 2 3 3" xfId="21802" xr:uid="{FFD23DE0-EEA6-4A9E-BAAC-B4EC7FE879BC}"/>
    <cellStyle name="20% - Accent1 2 3 2 3 4" xfId="30239" xr:uid="{90586443-2D07-44D2-B8D3-21726331CFD3}"/>
    <cellStyle name="20% - Accent1 2 3 2 4" xfId="9147" xr:uid="{EC0381C8-853A-4BE5-A49A-3853213A09A0}"/>
    <cellStyle name="20% - Accent1 2 3 2 5" xfId="17585" xr:uid="{1694AD30-F5C9-451D-8778-2CD8D3998B8B}"/>
    <cellStyle name="20% - Accent1 2 3 2 6" xfId="26022" xr:uid="{414D38D5-F5BE-417D-9751-CCC3423484EA}"/>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4118BBF7-FC30-4E4F-AC8E-87196DA30BD4}"/>
    <cellStyle name="20% - Accent1 2 3 3 2 2 3" xfId="24360" xr:uid="{49FC7065-2252-4950-8B04-11D005E164DD}"/>
    <cellStyle name="20% - Accent1 2 3 3 2 2 4" xfId="32797" xr:uid="{8F5D0F75-733C-458B-841A-AEAA01AB5E37}"/>
    <cellStyle name="20% - Accent1 2 3 3 2 3" xfId="11705" xr:uid="{93BF7668-A20F-45F9-8A5B-B11D36709E2A}"/>
    <cellStyle name="20% - Accent1 2 3 3 2 4" xfId="20143" xr:uid="{D3AAF913-7F31-4C64-B402-F5C596D15FD3}"/>
    <cellStyle name="20% - Accent1 2 3 3 2 5" xfId="28580" xr:uid="{52674C44-EFDC-49AF-8079-762CEE157230}"/>
    <cellStyle name="20% - Accent1 2 3 3 3" xfId="5336" xr:uid="{00000000-0005-0000-0000-000033000000}"/>
    <cellStyle name="20% - Accent1 2 3 3 3 2" xfId="13778" xr:uid="{CCEA1406-FA5D-48B4-A86F-C1B4FF89813C}"/>
    <cellStyle name="20% - Accent1 2 3 3 3 3" xfId="22215" xr:uid="{EC779B50-15D2-4828-867E-14A69CB83AEF}"/>
    <cellStyle name="20% - Accent1 2 3 3 3 4" xfId="30652" xr:uid="{2D886ACB-3D69-43C0-BB31-BE4561EB38A5}"/>
    <cellStyle name="20% - Accent1 2 3 3 4" xfId="9560" xr:uid="{EE9FF40E-3F1B-4E33-971E-2802131B0AF2}"/>
    <cellStyle name="20% - Accent1 2 3 3 5" xfId="17998" xr:uid="{235ABF53-999E-4E74-B665-FA212DCE0D66}"/>
    <cellStyle name="20% - Accent1 2 3 3 6" xfId="26435" xr:uid="{EE1D7582-C130-4591-B423-0A778E80139D}"/>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1851CFD7-3DEA-4107-B1BE-374538854006}"/>
    <cellStyle name="20% - Accent1 2 3 4 2 2 3" xfId="24773" xr:uid="{9E09A17A-F0A5-4692-9D69-E7F8F90E682B}"/>
    <cellStyle name="20% - Accent1 2 3 4 2 2 4" xfId="33210" xr:uid="{1D9E881B-D52C-4F49-ADB6-74935EC94811}"/>
    <cellStyle name="20% - Accent1 2 3 4 2 3" xfId="12118" xr:uid="{69E05C3D-E5C3-491B-BDFD-02D2E9AB6270}"/>
    <cellStyle name="20% - Accent1 2 3 4 2 4" xfId="20556" xr:uid="{37B40183-B90F-47DD-B3FF-1E8647C7458C}"/>
    <cellStyle name="20% - Accent1 2 3 4 2 5" xfId="28993" xr:uid="{1E0CF1BD-A48A-4250-8B1D-8897A70E7323}"/>
    <cellStyle name="20% - Accent1 2 3 4 3" xfId="5749" xr:uid="{00000000-0005-0000-0000-000037000000}"/>
    <cellStyle name="20% - Accent1 2 3 4 3 2" xfId="14191" xr:uid="{5C8D5335-8ADA-45DE-A56F-11A7A12DA985}"/>
    <cellStyle name="20% - Accent1 2 3 4 3 3" xfId="22628" xr:uid="{24C67AAF-A566-465B-9076-470D16AFDA9F}"/>
    <cellStyle name="20% - Accent1 2 3 4 3 4" xfId="31065" xr:uid="{51CD8CB7-AFD7-456D-86AE-C91F61882524}"/>
    <cellStyle name="20% - Accent1 2 3 4 4" xfId="9973" xr:uid="{882CAE1B-C1DC-4DC1-8898-646796A7D08E}"/>
    <cellStyle name="20% - Accent1 2 3 4 5" xfId="18411" xr:uid="{AEED61BD-D9C2-447C-8E2B-C960227EBC09}"/>
    <cellStyle name="20% - Accent1 2 3 4 6" xfId="26848" xr:uid="{64B4784C-6D24-431C-B310-C4A0B49FDD52}"/>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7B4AAF29-6B63-4637-B4AC-56CE991C0B7E}"/>
    <cellStyle name="20% - Accent1 2 3 5 2 2 3" xfId="25186" xr:uid="{F907E7A2-DA13-42C9-A486-63ABB727DED3}"/>
    <cellStyle name="20% - Accent1 2 3 5 2 2 4" xfId="33623" xr:uid="{FC4A47FD-AEE0-494D-956E-FD6E483604F5}"/>
    <cellStyle name="20% - Accent1 2 3 5 2 3" xfId="12531" xr:uid="{01DDAE92-6372-4EA6-B730-0D34DE765871}"/>
    <cellStyle name="20% - Accent1 2 3 5 2 4" xfId="20969" xr:uid="{7E12699D-CC79-4F80-80E7-55D1704EF637}"/>
    <cellStyle name="20% - Accent1 2 3 5 2 5" xfId="29406" xr:uid="{C5A47553-0A44-45B7-835D-7CA8CFBDF306}"/>
    <cellStyle name="20% - Accent1 2 3 5 3" xfId="6162" xr:uid="{00000000-0005-0000-0000-00003B000000}"/>
    <cellStyle name="20% - Accent1 2 3 5 3 2" xfId="14604" xr:uid="{BE12B235-F856-4F32-9A97-1B2C1FAAA712}"/>
    <cellStyle name="20% - Accent1 2 3 5 3 3" xfId="23041" xr:uid="{43387F09-B082-45C2-AB30-E4651FB7C380}"/>
    <cellStyle name="20% - Accent1 2 3 5 3 4" xfId="31478" xr:uid="{B0FFCE53-7080-4F04-8089-FF9A8C1874C9}"/>
    <cellStyle name="20% - Accent1 2 3 5 4" xfId="10386" xr:uid="{9304816A-61DC-41B2-9F46-BDE5D48447D3}"/>
    <cellStyle name="20% - Accent1 2 3 5 5" xfId="18824" xr:uid="{C58F3D2A-FA08-4562-8DE4-9505BD89FDF5}"/>
    <cellStyle name="20% - Accent1 2 3 5 6" xfId="27261" xr:uid="{94AA003B-337F-4C01-99F0-A751B788134D}"/>
    <cellStyle name="20% - Accent1 2 3 6" xfId="2268" xr:uid="{00000000-0005-0000-0000-00003C000000}"/>
    <cellStyle name="20% - Accent1 2 3 6 2" xfId="6575" xr:uid="{00000000-0005-0000-0000-00003D000000}"/>
    <cellStyle name="20% - Accent1 2 3 6 2 2" xfId="15017" xr:uid="{03A6AC69-B1D5-4E3A-8365-E4D7CBAAEC6F}"/>
    <cellStyle name="20% - Accent1 2 3 6 2 3" xfId="23454" xr:uid="{B07BC8B0-C3D5-4B2F-AC11-E85801B46201}"/>
    <cellStyle name="20% - Accent1 2 3 6 2 4" xfId="31891" xr:uid="{A33021C2-1338-4B1F-8E41-D2FF3CA76E49}"/>
    <cellStyle name="20% - Accent1 2 3 6 3" xfId="10799" xr:uid="{2B687AE3-D5DB-4783-9786-D68E30F16133}"/>
    <cellStyle name="20% - Accent1 2 3 6 4" xfId="19237" xr:uid="{6D9C6886-DA0B-4576-8780-53DEA10EC5F8}"/>
    <cellStyle name="20% - Accent1 2 3 6 5" xfId="27674" xr:uid="{4FD77598-42D5-45A5-BDA7-741B7B12C555}"/>
    <cellStyle name="20% - Accent1 2 3 7" xfId="4509" xr:uid="{00000000-0005-0000-0000-00003E000000}"/>
    <cellStyle name="20% - Accent1 2 3 7 2" xfId="12951" xr:uid="{C2EDEEDB-E7E3-4AC8-978A-0884E32E5282}"/>
    <cellStyle name="20% - Accent1 2 3 7 3" xfId="21388" xr:uid="{DB48E9B5-4B64-4F63-A9EC-669250FF781B}"/>
    <cellStyle name="20% - Accent1 2 3 7 4" xfId="29825" xr:uid="{BA568319-6FB6-4723-8568-A830A1C581D2}"/>
    <cellStyle name="20% - Accent1 2 3 8" xfId="8733" xr:uid="{2E41E0F6-F861-4A74-81F3-272CF6AE8576}"/>
    <cellStyle name="20% - Accent1 2 3 9" xfId="17171" xr:uid="{BB4A5465-F249-47AF-9A69-BC48285A6D00}"/>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B670789B-A08F-4CC4-B3E7-C594E6124177}"/>
    <cellStyle name="20% - Accent1 2 4 2 2 3" xfId="23944" xr:uid="{745F26AF-0F3E-436A-8826-C9B1ADB08B76}"/>
    <cellStyle name="20% - Accent1 2 4 2 2 4" xfId="32381" xr:uid="{CDD2BD60-8BF5-4B24-95E4-924F93BE5277}"/>
    <cellStyle name="20% - Accent1 2 4 2 3" xfId="11289" xr:uid="{405D7558-18C3-4B03-BA9B-C6A29B6E85CA}"/>
    <cellStyle name="20% - Accent1 2 4 2 4" xfId="19727" xr:uid="{645738F7-3E65-46D3-B8F8-53425B5D2572}"/>
    <cellStyle name="20% - Accent1 2 4 2 5" xfId="28164" xr:uid="{5316E408-E725-4B44-9C21-AF2E8B8F8E56}"/>
    <cellStyle name="20% - Accent1 2 4 3" xfId="4920" xr:uid="{00000000-0005-0000-0000-000042000000}"/>
    <cellStyle name="20% - Accent1 2 4 3 2" xfId="13362" xr:uid="{26BFEF6F-D857-40E5-9EA0-86D41FD83B68}"/>
    <cellStyle name="20% - Accent1 2 4 3 3" xfId="21799" xr:uid="{5605D72C-8B8A-4DFD-8441-FF181B09B9F3}"/>
    <cellStyle name="20% - Accent1 2 4 3 4" xfId="30236" xr:uid="{22E442D4-A45F-490B-B229-A0B778173DAB}"/>
    <cellStyle name="20% - Accent1 2 4 4" xfId="9144" xr:uid="{662A54C7-0251-4BBB-8A42-938B493218E3}"/>
    <cellStyle name="20% - Accent1 2 4 5" xfId="17582" xr:uid="{692DF9C6-C8D6-44D4-9B32-B3D210A96594}"/>
    <cellStyle name="20% - Accent1 2 4 6" xfId="26019" xr:uid="{FFC6F1CB-5CC8-4075-B145-B62FFBCD1539}"/>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3007E189-2EA7-47D6-891A-89D511523027}"/>
    <cellStyle name="20% - Accent1 2 5 2 2 3" xfId="24357" xr:uid="{DF6B5D58-587F-4769-9F18-320C3EDFB996}"/>
    <cellStyle name="20% - Accent1 2 5 2 2 4" xfId="32794" xr:uid="{35007E99-EF0B-4369-972D-255EB429D004}"/>
    <cellStyle name="20% - Accent1 2 5 2 3" xfId="11702" xr:uid="{43604171-33C2-4D66-9CA4-3CE085EA28C3}"/>
    <cellStyle name="20% - Accent1 2 5 2 4" xfId="20140" xr:uid="{E3CB115F-80F0-4B94-88EB-9DA732BF49FE}"/>
    <cellStyle name="20% - Accent1 2 5 2 5" xfId="28577" xr:uid="{669543E7-68E3-4B63-BD85-5854836814E2}"/>
    <cellStyle name="20% - Accent1 2 5 3" xfId="5333" xr:uid="{00000000-0005-0000-0000-000046000000}"/>
    <cellStyle name="20% - Accent1 2 5 3 2" xfId="13775" xr:uid="{5C25C637-B9BE-4A11-87CF-0DC48ED27584}"/>
    <cellStyle name="20% - Accent1 2 5 3 3" xfId="22212" xr:uid="{0A6FEA71-F079-456A-B141-CD16240F1150}"/>
    <cellStyle name="20% - Accent1 2 5 3 4" xfId="30649" xr:uid="{692F8359-58D9-4C7F-97E0-89B9DA532377}"/>
    <cellStyle name="20% - Accent1 2 5 4" xfId="9557" xr:uid="{F834CD51-BBB8-44F0-9C4E-8DD264431E58}"/>
    <cellStyle name="20% - Accent1 2 5 5" xfId="17995" xr:uid="{04E46A17-D790-4CDD-9E21-2976FA6DC8EE}"/>
    <cellStyle name="20% - Accent1 2 5 6" xfId="26432" xr:uid="{FA50A38B-1F95-45E1-817C-9FA78D8ADF4C}"/>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9CAD76ED-C960-452C-B772-1F1A3ECBA720}"/>
    <cellStyle name="20% - Accent1 2 6 2 2 3" xfId="24770" xr:uid="{B5F78D88-204B-45A0-A34C-7033FF5305E2}"/>
    <cellStyle name="20% - Accent1 2 6 2 2 4" xfId="33207" xr:uid="{1C734745-8133-473F-B95E-3C2DD0D6419E}"/>
    <cellStyle name="20% - Accent1 2 6 2 3" xfId="12115" xr:uid="{57842492-A4BE-4556-859B-887C98905EE5}"/>
    <cellStyle name="20% - Accent1 2 6 2 4" xfId="20553" xr:uid="{583315AC-57BE-4410-AE15-8B9DE9D84937}"/>
    <cellStyle name="20% - Accent1 2 6 2 5" xfId="28990" xr:uid="{0D098BC0-5994-4E49-B53E-3819D7568F72}"/>
    <cellStyle name="20% - Accent1 2 6 3" xfId="5746" xr:uid="{00000000-0005-0000-0000-00004A000000}"/>
    <cellStyle name="20% - Accent1 2 6 3 2" xfId="14188" xr:uid="{A6BF03FC-55C6-4CE3-AC2C-D94CA14CC458}"/>
    <cellStyle name="20% - Accent1 2 6 3 3" xfId="22625" xr:uid="{42552EFD-928E-4D12-B4CA-B977A7D8B14D}"/>
    <cellStyle name="20% - Accent1 2 6 3 4" xfId="31062" xr:uid="{A5EDF166-4263-41F5-A360-B33CD6403CED}"/>
    <cellStyle name="20% - Accent1 2 6 4" xfId="9970" xr:uid="{FDEF0707-BA7C-400D-B91E-B77C65F9E07B}"/>
    <cellStyle name="20% - Accent1 2 6 5" xfId="18408" xr:uid="{0BBE9C86-7E09-442D-8E2F-77045380B1DA}"/>
    <cellStyle name="20% - Accent1 2 6 6" xfId="26845" xr:uid="{EF47BD63-57CA-4BD9-BC43-B496529703DB}"/>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370A0046-53AD-4DAB-8613-8CCD078118C5}"/>
    <cellStyle name="20% - Accent1 2 7 2 2 3" xfId="25183" xr:uid="{73E88C1A-B223-4576-B61B-A409D888BF8B}"/>
    <cellStyle name="20% - Accent1 2 7 2 2 4" xfId="33620" xr:uid="{163F6F05-ED30-42EC-A25D-B4EEFCE6E6E9}"/>
    <cellStyle name="20% - Accent1 2 7 2 3" xfId="12528" xr:uid="{CDB58F35-2FE2-404C-9E4D-3EEC16A9533B}"/>
    <cellStyle name="20% - Accent1 2 7 2 4" xfId="20966" xr:uid="{C586DD1A-B78F-47B4-945B-213506993579}"/>
    <cellStyle name="20% - Accent1 2 7 2 5" xfId="29403" xr:uid="{A7828C78-032A-42FA-A273-C556E533A46B}"/>
    <cellStyle name="20% - Accent1 2 7 3" xfId="6159" xr:uid="{00000000-0005-0000-0000-00004E000000}"/>
    <cellStyle name="20% - Accent1 2 7 3 2" xfId="14601" xr:uid="{06C9A50C-137C-48CD-9B1E-5CD83DAC98BC}"/>
    <cellStyle name="20% - Accent1 2 7 3 3" xfId="23038" xr:uid="{5EF2FFEE-5750-4B40-AE90-BD3EAA2BB7AB}"/>
    <cellStyle name="20% - Accent1 2 7 3 4" xfId="31475" xr:uid="{E0A51A94-D094-4EFF-ABE8-F3089710066C}"/>
    <cellStyle name="20% - Accent1 2 7 4" xfId="10383" xr:uid="{C40B2EFB-AE39-4B20-B0F5-B47E69E5F9C8}"/>
    <cellStyle name="20% - Accent1 2 7 5" xfId="18821" xr:uid="{76D124BC-DBAC-4F21-B1BF-D7CA256F70A2}"/>
    <cellStyle name="20% - Accent1 2 7 6" xfId="27258" xr:uid="{142D8040-69E8-499B-A32F-3418DC758FD3}"/>
    <cellStyle name="20% - Accent1 2 8" xfId="2265" xr:uid="{00000000-0005-0000-0000-00004F000000}"/>
    <cellStyle name="20% - Accent1 2 8 2" xfId="6572" xr:uid="{00000000-0005-0000-0000-000050000000}"/>
    <cellStyle name="20% - Accent1 2 8 2 2" xfId="15014" xr:uid="{670086A2-9B32-4FC7-8360-A79D4F00E7E3}"/>
    <cellStyle name="20% - Accent1 2 8 2 3" xfId="23451" xr:uid="{D1058D68-5E17-4E12-9144-8EBE4D56EC86}"/>
    <cellStyle name="20% - Accent1 2 8 2 4" xfId="31888" xr:uid="{0B897744-614E-4FCF-A699-AB226574DD47}"/>
    <cellStyle name="20% - Accent1 2 8 3" xfId="10796" xr:uid="{DF41FFEF-9B63-452A-B2B9-57A495D34193}"/>
    <cellStyle name="20% - Accent1 2 8 4" xfId="19234" xr:uid="{CD11C91B-926E-4BF6-A1A3-541CA5C2BD8A}"/>
    <cellStyle name="20% - Accent1 2 8 5" xfId="27671" xr:uid="{F6F5D553-FBF1-43A6-B2BD-244E0B73BBA4}"/>
    <cellStyle name="20% - Accent1 2 9" xfId="4506" xr:uid="{00000000-0005-0000-0000-000051000000}"/>
    <cellStyle name="20% - Accent1 2 9 2" xfId="12948" xr:uid="{363F64AB-ADCA-4950-BB43-D36C55D8A301}"/>
    <cellStyle name="20% - Accent1 2 9 3" xfId="21385" xr:uid="{AD3F9C3F-C741-41FD-897C-3E298858522D}"/>
    <cellStyle name="20% - Accent1 2 9 4" xfId="29822" xr:uid="{17CBCCD1-D68B-4582-8B63-93220299A350}"/>
    <cellStyle name="20% - Accent1 3" xfId="6" xr:uid="{00000000-0005-0000-0000-000052000000}"/>
    <cellStyle name="20% - Accent1 3 10" xfId="17172" xr:uid="{8A2044B0-4BB3-4C70-AD03-7AA2AA3259C0}"/>
    <cellStyle name="20% - Accent1 3 11" xfId="25609" xr:uid="{949384F2-7408-4E78-8978-EFD6CF7EDAE8}"/>
    <cellStyle name="20% - Accent1 3 2" xfId="7" xr:uid="{00000000-0005-0000-0000-000053000000}"/>
    <cellStyle name="20% - Accent1 3 2 10" xfId="25610" xr:uid="{740926BE-C1FD-4E99-9EEB-C24AB3B2355D}"/>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C44CA579-F86C-47A9-8F25-5B071B88D09E}"/>
    <cellStyle name="20% - Accent1 3 2 2 2 2 3" xfId="23949" xr:uid="{AE233ABC-410B-43B0-A06F-88C2B06D0083}"/>
    <cellStyle name="20% - Accent1 3 2 2 2 2 4" xfId="32386" xr:uid="{660EE945-ACB7-4A62-99D3-18F7968FA668}"/>
    <cellStyle name="20% - Accent1 3 2 2 2 3" xfId="11294" xr:uid="{3C6F7233-A101-47A2-A498-FB997DBF420C}"/>
    <cellStyle name="20% - Accent1 3 2 2 2 4" xfId="19732" xr:uid="{AD72D9A2-8063-4C6E-8C44-F23D8263676F}"/>
    <cellStyle name="20% - Accent1 3 2 2 2 5" xfId="28169" xr:uid="{A16445E8-6F99-4496-ACE9-487426367EEA}"/>
    <cellStyle name="20% - Accent1 3 2 2 3" xfId="4925" xr:uid="{00000000-0005-0000-0000-000057000000}"/>
    <cellStyle name="20% - Accent1 3 2 2 3 2" xfId="13367" xr:uid="{81F3B670-4C1A-4306-8E26-B1C78946E978}"/>
    <cellStyle name="20% - Accent1 3 2 2 3 3" xfId="21804" xr:uid="{9436D1BB-7C33-4FE3-AD37-20C629CA9448}"/>
    <cellStyle name="20% - Accent1 3 2 2 3 4" xfId="30241" xr:uid="{EEA1FCA5-FF23-405E-8054-0251C6011F70}"/>
    <cellStyle name="20% - Accent1 3 2 2 4" xfId="9149" xr:uid="{88DD3CCF-79C7-4F9D-B7A1-A59DFB0B5EC6}"/>
    <cellStyle name="20% - Accent1 3 2 2 5" xfId="17587" xr:uid="{1760DEB7-807D-4E86-BCB2-263179AED9D2}"/>
    <cellStyle name="20% - Accent1 3 2 2 6" xfId="26024" xr:uid="{492E9174-65B2-4979-8E35-1C382397487E}"/>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92AAFA6E-7EA5-494C-AE13-42FD059ECC64}"/>
    <cellStyle name="20% - Accent1 3 2 3 2 2 3" xfId="24362" xr:uid="{D2462534-14AA-4147-BF1F-D0EA73EFA32B}"/>
    <cellStyle name="20% - Accent1 3 2 3 2 2 4" xfId="32799" xr:uid="{A9B6D29A-D231-476A-8ACB-9FC69FEEF90C}"/>
    <cellStyle name="20% - Accent1 3 2 3 2 3" xfId="11707" xr:uid="{F5CA43F9-E21B-4FC6-9BA6-03F9DF40FDE2}"/>
    <cellStyle name="20% - Accent1 3 2 3 2 4" xfId="20145" xr:uid="{4157ADD1-73A4-4B35-928F-93591BA427C2}"/>
    <cellStyle name="20% - Accent1 3 2 3 2 5" xfId="28582" xr:uid="{816C9A38-37F5-44E8-9079-C84657886071}"/>
    <cellStyle name="20% - Accent1 3 2 3 3" xfId="5338" xr:uid="{00000000-0005-0000-0000-00005B000000}"/>
    <cellStyle name="20% - Accent1 3 2 3 3 2" xfId="13780" xr:uid="{2D9E58E5-F677-4956-8EF4-7F740E818DAB}"/>
    <cellStyle name="20% - Accent1 3 2 3 3 3" xfId="22217" xr:uid="{BB0F3F2C-A039-42DD-993B-EC8F86FC2797}"/>
    <cellStyle name="20% - Accent1 3 2 3 3 4" xfId="30654" xr:uid="{4249C195-58AF-4384-B916-D2E1F845BF0A}"/>
    <cellStyle name="20% - Accent1 3 2 3 4" xfId="9562" xr:uid="{FCAEAB64-CCB9-444B-A69A-9B4CD0306E48}"/>
    <cellStyle name="20% - Accent1 3 2 3 5" xfId="18000" xr:uid="{FAEED903-2EE6-4722-A950-5A31006BB6B2}"/>
    <cellStyle name="20% - Accent1 3 2 3 6" xfId="26437" xr:uid="{5E7B2658-BA9F-4371-BF1A-2CC8D74B87A3}"/>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3AD82DA0-4FE4-4429-82B2-29208DD4830F}"/>
    <cellStyle name="20% - Accent1 3 2 4 2 2 3" xfId="24775" xr:uid="{AB686452-C640-4C8B-931C-552775F3DA4B}"/>
    <cellStyle name="20% - Accent1 3 2 4 2 2 4" xfId="33212" xr:uid="{758DA8E7-58DD-446C-BC40-B1AB148F2395}"/>
    <cellStyle name="20% - Accent1 3 2 4 2 3" xfId="12120" xr:uid="{53EF5C5C-66F9-4765-9336-AD911E1C4DB7}"/>
    <cellStyle name="20% - Accent1 3 2 4 2 4" xfId="20558" xr:uid="{47E29270-4B68-48B4-8D7F-9F805C556E58}"/>
    <cellStyle name="20% - Accent1 3 2 4 2 5" xfId="28995" xr:uid="{4126D0F9-DA07-4E69-9F18-50EBAA466E0C}"/>
    <cellStyle name="20% - Accent1 3 2 4 3" xfId="5751" xr:uid="{00000000-0005-0000-0000-00005F000000}"/>
    <cellStyle name="20% - Accent1 3 2 4 3 2" xfId="14193" xr:uid="{95725232-61D3-4EFE-A2C9-94BE512AC8D1}"/>
    <cellStyle name="20% - Accent1 3 2 4 3 3" xfId="22630" xr:uid="{60A8F02A-81FB-47E9-B450-5F2C9FB40BA5}"/>
    <cellStyle name="20% - Accent1 3 2 4 3 4" xfId="31067" xr:uid="{3F2941BC-9C85-4D1B-B5EA-B37432018428}"/>
    <cellStyle name="20% - Accent1 3 2 4 4" xfId="9975" xr:uid="{09B19606-5C06-461A-9F5F-C6B6C884EE86}"/>
    <cellStyle name="20% - Accent1 3 2 4 5" xfId="18413" xr:uid="{56AE1C17-8A94-441F-8573-6FBB1BE16B13}"/>
    <cellStyle name="20% - Accent1 3 2 4 6" xfId="26850" xr:uid="{FE577C72-410D-4809-B446-06E24B75C356}"/>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144F74D3-A8F8-4ECC-B03A-791E0A880ED9}"/>
    <cellStyle name="20% - Accent1 3 2 5 2 2 3" xfId="25188" xr:uid="{F6F8E84C-E817-44B6-B313-FF5C5F33F1DF}"/>
    <cellStyle name="20% - Accent1 3 2 5 2 2 4" xfId="33625" xr:uid="{E8AAED9E-EF99-4593-BB74-CFE2DA5621BA}"/>
    <cellStyle name="20% - Accent1 3 2 5 2 3" xfId="12533" xr:uid="{226A73A7-C04E-405E-90A6-602DBE1168B9}"/>
    <cellStyle name="20% - Accent1 3 2 5 2 4" xfId="20971" xr:uid="{12C71207-5AB8-4EFD-8A92-0BEF2FE9D0B7}"/>
    <cellStyle name="20% - Accent1 3 2 5 2 5" xfId="29408" xr:uid="{9CF705BD-9B43-4CC7-90D6-C6F689E5732F}"/>
    <cellStyle name="20% - Accent1 3 2 5 3" xfId="6164" xr:uid="{00000000-0005-0000-0000-000063000000}"/>
    <cellStyle name="20% - Accent1 3 2 5 3 2" xfId="14606" xr:uid="{791EC7ED-EB4B-4971-B69F-16E630D811D9}"/>
    <cellStyle name="20% - Accent1 3 2 5 3 3" xfId="23043" xr:uid="{8958D7C2-BC95-45D2-8C8C-FB6C4D969F29}"/>
    <cellStyle name="20% - Accent1 3 2 5 3 4" xfId="31480" xr:uid="{CAB473C2-D601-4947-B250-112BF03D8A26}"/>
    <cellStyle name="20% - Accent1 3 2 5 4" xfId="10388" xr:uid="{19673B09-E81C-4F1F-8DE9-55FA5FA4C871}"/>
    <cellStyle name="20% - Accent1 3 2 5 5" xfId="18826" xr:uid="{415C48CE-69B2-48DB-B8E8-FA159CE33F3C}"/>
    <cellStyle name="20% - Accent1 3 2 5 6" xfId="27263" xr:uid="{C25B7E88-61FD-4244-B058-664EABCA86CE}"/>
    <cellStyle name="20% - Accent1 3 2 6" xfId="2270" xr:uid="{00000000-0005-0000-0000-000064000000}"/>
    <cellStyle name="20% - Accent1 3 2 6 2" xfId="6577" xr:uid="{00000000-0005-0000-0000-000065000000}"/>
    <cellStyle name="20% - Accent1 3 2 6 2 2" xfId="15019" xr:uid="{3A4453B7-F4D8-41A2-8798-38A956F085E5}"/>
    <cellStyle name="20% - Accent1 3 2 6 2 3" xfId="23456" xr:uid="{910F3EE3-D71C-49CF-97A3-27E3FFAA7600}"/>
    <cellStyle name="20% - Accent1 3 2 6 2 4" xfId="31893" xr:uid="{A46A67B7-F28F-406B-B548-49B5E8465DAC}"/>
    <cellStyle name="20% - Accent1 3 2 6 3" xfId="10801" xr:uid="{2695C01A-EAEC-4D81-8871-832339BD40BE}"/>
    <cellStyle name="20% - Accent1 3 2 6 4" xfId="19239" xr:uid="{8B1D1B4B-3505-458A-B353-916EF9A894FB}"/>
    <cellStyle name="20% - Accent1 3 2 6 5" xfId="27676" xr:uid="{3C826DB8-7501-4EB4-821F-39956881F7C7}"/>
    <cellStyle name="20% - Accent1 3 2 7" xfId="4511" xr:uid="{00000000-0005-0000-0000-000066000000}"/>
    <cellStyle name="20% - Accent1 3 2 7 2" xfId="12953" xr:uid="{899AAA7B-2C9F-4219-9C81-846054D3036A}"/>
    <cellStyle name="20% - Accent1 3 2 7 3" xfId="21390" xr:uid="{FDCFEB45-2AAC-42E4-B7C3-DE7A43C7E374}"/>
    <cellStyle name="20% - Accent1 3 2 7 4" xfId="29827" xr:uid="{F648910C-3CE4-4F25-A321-553A1D7A6375}"/>
    <cellStyle name="20% - Accent1 3 2 8" xfId="8735" xr:uid="{23ED2F2E-9421-42E0-9697-095594DD28E1}"/>
    <cellStyle name="20% - Accent1 3 2 9" xfId="17173" xr:uid="{C1CF060A-B3CC-407E-8F83-495F3C63C5DE}"/>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1ED335F7-80C4-4782-8863-FCD846F21C35}"/>
    <cellStyle name="20% - Accent1 3 3 2 2 3" xfId="23948" xr:uid="{89CA658E-134C-416E-883B-C8E45109A674}"/>
    <cellStyle name="20% - Accent1 3 3 2 2 4" xfId="32385" xr:uid="{D1E5B059-B5F2-4579-92E1-E7CDB2CFE9D1}"/>
    <cellStyle name="20% - Accent1 3 3 2 3" xfId="11293" xr:uid="{CD202970-49EF-4EC5-8AB5-A1E36E972FB4}"/>
    <cellStyle name="20% - Accent1 3 3 2 4" xfId="19731" xr:uid="{289F0F94-8D7B-4E2E-AA2E-68A283BBE388}"/>
    <cellStyle name="20% - Accent1 3 3 2 5" xfId="28168" xr:uid="{2909CA63-0F51-4E6C-81F3-A111AA9DF0EA}"/>
    <cellStyle name="20% - Accent1 3 3 3" xfId="4924" xr:uid="{00000000-0005-0000-0000-00006A000000}"/>
    <cellStyle name="20% - Accent1 3 3 3 2" xfId="13366" xr:uid="{C4D12744-2F84-4941-AA42-A988524419A1}"/>
    <cellStyle name="20% - Accent1 3 3 3 3" xfId="21803" xr:uid="{0CEBBC9F-03D6-4E5B-BEF4-C81386040A16}"/>
    <cellStyle name="20% - Accent1 3 3 3 4" xfId="30240" xr:uid="{0DC50EC6-5E93-4DAE-A6C7-831F039883B4}"/>
    <cellStyle name="20% - Accent1 3 3 4" xfId="9148" xr:uid="{A48CA40B-AEA9-415D-9C10-0168ABCA2AFD}"/>
    <cellStyle name="20% - Accent1 3 3 5" xfId="17586" xr:uid="{DB83815C-D20C-4C86-9018-A68864D96245}"/>
    <cellStyle name="20% - Accent1 3 3 6" xfId="26023" xr:uid="{26DD2A19-BE2D-42E9-B826-98BDE06B488C}"/>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50CDEC4E-B8E6-457C-93B3-B69A7895C807}"/>
    <cellStyle name="20% - Accent1 3 4 2 2 3" xfId="24361" xr:uid="{5D828DA5-F2CB-4CC9-B2AF-12E601B7E622}"/>
    <cellStyle name="20% - Accent1 3 4 2 2 4" xfId="32798" xr:uid="{2CBDC3B3-F919-4E49-9859-BDA4C3824062}"/>
    <cellStyle name="20% - Accent1 3 4 2 3" xfId="11706" xr:uid="{082D6D48-93D4-48C3-904A-04D83822B48D}"/>
    <cellStyle name="20% - Accent1 3 4 2 4" xfId="20144" xr:uid="{6AD269B2-468F-42DC-8FBB-7C687D8993E8}"/>
    <cellStyle name="20% - Accent1 3 4 2 5" xfId="28581" xr:uid="{2B60F830-4084-4200-9A7A-642617C7560D}"/>
    <cellStyle name="20% - Accent1 3 4 3" xfId="5337" xr:uid="{00000000-0005-0000-0000-00006E000000}"/>
    <cellStyle name="20% - Accent1 3 4 3 2" xfId="13779" xr:uid="{CA28A47C-FB17-4855-BD29-B93921138C4A}"/>
    <cellStyle name="20% - Accent1 3 4 3 3" xfId="22216" xr:uid="{C011A60F-3902-4CF4-8B36-6E37F6999B8B}"/>
    <cellStyle name="20% - Accent1 3 4 3 4" xfId="30653" xr:uid="{E1630DD6-C1FD-49FF-A7A7-EFDF3DC44F73}"/>
    <cellStyle name="20% - Accent1 3 4 4" xfId="9561" xr:uid="{83594088-B67E-48A5-9B25-CE5817730562}"/>
    <cellStyle name="20% - Accent1 3 4 5" xfId="17999" xr:uid="{8094774E-998E-4E09-8E41-E308336D2DB0}"/>
    <cellStyle name="20% - Accent1 3 4 6" xfId="26436" xr:uid="{97114971-242B-40C8-8438-271720334F6D}"/>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10116AD0-90AA-4C5D-A423-02082080FF62}"/>
    <cellStyle name="20% - Accent1 3 5 2 2 3" xfId="24774" xr:uid="{FB0575B5-8282-4B7E-957E-C8A03D0778A5}"/>
    <cellStyle name="20% - Accent1 3 5 2 2 4" xfId="33211" xr:uid="{0E47D8F8-B14B-4F30-8B9F-BEA2B030926B}"/>
    <cellStyle name="20% - Accent1 3 5 2 3" xfId="12119" xr:uid="{B958881B-39A1-4EF4-BBCE-159BE30CF4D9}"/>
    <cellStyle name="20% - Accent1 3 5 2 4" xfId="20557" xr:uid="{2E2DD74E-82ED-4753-A7DD-B1903BC15AD1}"/>
    <cellStyle name="20% - Accent1 3 5 2 5" xfId="28994" xr:uid="{F641559D-705C-4B2E-9864-2F8D0CAA08B8}"/>
    <cellStyle name="20% - Accent1 3 5 3" xfId="5750" xr:uid="{00000000-0005-0000-0000-000072000000}"/>
    <cellStyle name="20% - Accent1 3 5 3 2" xfId="14192" xr:uid="{24D8FE65-C9A7-405A-8257-3A3405EEC2BA}"/>
    <cellStyle name="20% - Accent1 3 5 3 3" xfId="22629" xr:uid="{9F3C70EB-ABAB-46F5-95A9-4709F3A3492F}"/>
    <cellStyle name="20% - Accent1 3 5 3 4" xfId="31066" xr:uid="{D3D43069-9127-4541-AB1D-348C9D05EEEE}"/>
    <cellStyle name="20% - Accent1 3 5 4" xfId="9974" xr:uid="{33480A7B-7D62-48EF-9215-D421CE9F8876}"/>
    <cellStyle name="20% - Accent1 3 5 5" xfId="18412" xr:uid="{AF672074-1B56-4BDC-AF34-E5A8B13A7C5B}"/>
    <cellStyle name="20% - Accent1 3 5 6" xfId="26849" xr:uid="{B2B3A50B-F3E9-474D-B4DA-E87B28B617B3}"/>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35E19570-3AD5-4A6E-952C-4DA037E29BB2}"/>
    <cellStyle name="20% - Accent1 3 6 2 2 3" xfId="25187" xr:uid="{C6F73A0C-9799-42DF-BE64-561E74FFB73E}"/>
    <cellStyle name="20% - Accent1 3 6 2 2 4" xfId="33624" xr:uid="{850B0610-CB88-4556-AC7F-C19091E620A0}"/>
    <cellStyle name="20% - Accent1 3 6 2 3" xfId="12532" xr:uid="{8FD35672-CD34-43E1-9B64-0F736ADE927E}"/>
    <cellStyle name="20% - Accent1 3 6 2 4" xfId="20970" xr:uid="{FD89E6BE-16AD-4DA4-8DCA-7BD022AE31EC}"/>
    <cellStyle name="20% - Accent1 3 6 2 5" xfId="29407" xr:uid="{923D21AE-7B84-4A02-B15F-EBD785BE0874}"/>
    <cellStyle name="20% - Accent1 3 6 3" xfId="6163" xr:uid="{00000000-0005-0000-0000-000076000000}"/>
    <cellStyle name="20% - Accent1 3 6 3 2" xfId="14605" xr:uid="{B0234B42-149C-4BEF-9882-A32AE534BAF0}"/>
    <cellStyle name="20% - Accent1 3 6 3 3" xfId="23042" xr:uid="{FB8061C4-069F-46A5-9567-D4A30E2AE5A3}"/>
    <cellStyle name="20% - Accent1 3 6 3 4" xfId="31479" xr:uid="{141ED81E-FC28-4ADE-A235-59D270041679}"/>
    <cellStyle name="20% - Accent1 3 6 4" xfId="10387" xr:uid="{B7655146-1603-4CF1-8029-F6A8C65AAAD1}"/>
    <cellStyle name="20% - Accent1 3 6 5" xfId="18825" xr:uid="{C58C6B0E-BE9A-49B6-8761-1B5F5329B6EF}"/>
    <cellStyle name="20% - Accent1 3 6 6" xfId="27262" xr:uid="{35AE2320-101B-40F5-B57F-1989299D751D}"/>
    <cellStyle name="20% - Accent1 3 7" xfId="2269" xr:uid="{00000000-0005-0000-0000-000077000000}"/>
    <cellStyle name="20% - Accent1 3 7 2" xfId="6576" xr:uid="{00000000-0005-0000-0000-000078000000}"/>
    <cellStyle name="20% - Accent1 3 7 2 2" xfId="15018" xr:uid="{9D68D1D0-4985-4F5E-8DBF-6C0B9D65557D}"/>
    <cellStyle name="20% - Accent1 3 7 2 3" xfId="23455" xr:uid="{6166373C-717C-472A-BD2D-9EA847EB2862}"/>
    <cellStyle name="20% - Accent1 3 7 2 4" xfId="31892" xr:uid="{D6E8FF36-2DFB-46A2-B43A-C416767A8322}"/>
    <cellStyle name="20% - Accent1 3 7 3" xfId="10800" xr:uid="{1381854E-FC26-44BC-8A58-54E59A52B866}"/>
    <cellStyle name="20% - Accent1 3 7 4" xfId="19238" xr:uid="{0B968AD0-C9E3-4D08-94C2-FFA8107EF5AA}"/>
    <cellStyle name="20% - Accent1 3 7 5" xfId="27675" xr:uid="{2D4BB60A-7159-4881-9EC8-44063BF12AC1}"/>
    <cellStyle name="20% - Accent1 3 8" xfId="4510" xr:uid="{00000000-0005-0000-0000-000079000000}"/>
    <cellStyle name="20% - Accent1 3 8 2" xfId="12952" xr:uid="{D313402C-E221-4996-9EC0-EDB565819F0B}"/>
    <cellStyle name="20% - Accent1 3 8 3" xfId="21389" xr:uid="{15A00AA9-52C3-4716-9D62-0060EE0B39FE}"/>
    <cellStyle name="20% - Accent1 3 8 4" xfId="29826" xr:uid="{A312D91A-4712-4F0D-850C-3F955DCC4A14}"/>
    <cellStyle name="20% - Accent1 3 9" xfId="8734" xr:uid="{C9C80949-5DDA-4BD5-BF0C-9E37F5B19F81}"/>
    <cellStyle name="20% - Accent1 4" xfId="8" xr:uid="{00000000-0005-0000-0000-00007A000000}"/>
    <cellStyle name="20% - Accent1 4 10" xfId="25611" xr:uid="{0F196C82-12AC-41C5-93BB-9CB3B401DBB8}"/>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E20EF68B-337E-4A09-876F-797777ECD0AC}"/>
    <cellStyle name="20% - Accent1 4 2 2 2 3" xfId="23950" xr:uid="{FDE5DE89-8F3C-4816-BBD2-D7A617A1FAE2}"/>
    <cellStyle name="20% - Accent1 4 2 2 2 4" xfId="32387" xr:uid="{15B02FA1-E1A6-4AEC-AA21-22E1B739B406}"/>
    <cellStyle name="20% - Accent1 4 2 2 3" xfId="11295" xr:uid="{0EE365B5-7BE0-42DC-B257-5161836348A4}"/>
    <cellStyle name="20% - Accent1 4 2 2 4" xfId="19733" xr:uid="{943749EC-9E4F-4AC9-A11E-EA7F78823CFD}"/>
    <cellStyle name="20% - Accent1 4 2 2 5" xfId="28170" xr:uid="{4490523E-CAFB-4CA4-9F1C-C54E362BA41E}"/>
    <cellStyle name="20% - Accent1 4 2 3" xfId="4926" xr:uid="{00000000-0005-0000-0000-00007E000000}"/>
    <cellStyle name="20% - Accent1 4 2 3 2" xfId="13368" xr:uid="{7E5A5724-67AF-43F9-98C1-BB2B24D89D8D}"/>
    <cellStyle name="20% - Accent1 4 2 3 3" xfId="21805" xr:uid="{A41F8D7D-6DC2-48AC-B195-85FF5DDB5A5D}"/>
    <cellStyle name="20% - Accent1 4 2 3 4" xfId="30242" xr:uid="{95EEC385-72C3-425F-8BE9-D4882BF50A59}"/>
    <cellStyle name="20% - Accent1 4 2 4" xfId="9150" xr:uid="{2F6423CE-BED1-4EB1-AA5E-D270A9144596}"/>
    <cellStyle name="20% - Accent1 4 2 5" xfId="17588" xr:uid="{A50F3367-7F04-408C-9E50-6FE1AE7098FE}"/>
    <cellStyle name="20% - Accent1 4 2 6" xfId="26025" xr:uid="{A595AB6C-226C-4CE8-AD64-BAB833C5C1C5}"/>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7B623F45-5754-401E-AB23-122EF217CE1A}"/>
    <cellStyle name="20% - Accent1 4 3 2 2 3" xfId="24363" xr:uid="{33A573FA-7466-4513-95FE-1B6A64AD46A0}"/>
    <cellStyle name="20% - Accent1 4 3 2 2 4" xfId="32800" xr:uid="{DA48F64A-877B-49C6-808B-24B2AD17BF92}"/>
    <cellStyle name="20% - Accent1 4 3 2 3" xfId="11708" xr:uid="{9BAC27FC-42CD-4F64-9907-1EF3D8ADBFE1}"/>
    <cellStyle name="20% - Accent1 4 3 2 4" xfId="20146" xr:uid="{4BCA1E64-AAC5-4558-B977-032FBA8F6661}"/>
    <cellStyle name="20% - Accent1 4 3 2 5" xfId="28583" xr:uid="{47BDE58E-3057-4F47-9286-49E20F0B8A77}"/>
    <cellStyle name="20% - Accent1 4 3 3" xfId="5339" xr:uid="{00000000-0005-0000-0000-000082000000}"/>
    <cellStyle name="20% - Accent1 4 3 3 2" xfId="13781" xr:uid="{DA6560D5-BA81-4629-BA44-82B3DCC4F28E}"/>
    <cellStyle name="20% - Accent1 4 3 3 3" xfId="22218" xr:uid="{8E82477A-8368-435E-802E-BE3ADB13FFFE}"/>
    <cellStyle name="20% - Accent1 4 3 3 4" xfId="30655" xr:uid="{DBCB678A-E2A1-4723-A98B-2DDC37301E89}"/>
    <cellStyle name="20% - Accent1 4 3 4" xfId="9563" xr:uid="{296C5347-7A8B-4477-908E-49DE8FA2E136}"/>
    <cellStyle name="20% - Accent1 4 3 5" xfId="18001" xr:uid="{A28A98FC-14F3-46DA-A1AE-AD668835900E}"/>
    <cellStyle name="20% - Accent1 4 3 6" xfId="26438" xr:uid="{149D564A-D355-4E43-BD61-4C5A881AED76}"/>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672CE06C-D61D-4849-980D-9CA5AF858685}"/>
    <cellStyle name="20% - Accent1 4 4 2 2 3" xfId="24776" xr:uid="{298E77FB-E139-4386-951B-36A0E14256D2}"/>
    <cellStyle name="20% - Accent1 4 4 2 2 4" xfId="33213" xr:uid="{3D23B251-9CBA-4B5B-B296-927235B144F7}"/>
    <cellStyle name="20% - Accent1 4 4 2 3" xfId="12121" xr:uid="{315A05B9-87F0-40D5-A07B-FAF1232B754D}"/>
    <cellStyle name="20% - Accent1 4 4 2 4" xfId="20559" xr:uid="{C713E95E-860A-4128-8D21-A93586C3888C}"/>
    <cellStyle name="20% - Accent1 4 4 2 5" xfId="28996" xr:uid="{7E28B18F-EC69-4A5E-9FE5-51ACA0CE5B13}"/>
    <cellStyle name="20% - Accent1 4 4 3" xfId="5752" xr:uid="{00000000-0005-0000-0000-000086000000}"/>
    <cellStyle name="20% - Accent1 4 4 3 2" xfId="14194" xr:uid="{B034A266-C6B0-406E-9FF6-D6BFC90A2E5E}"/>
    <cellStyle name="20% - Accent1 4 4 3 3" xfId="22631" xr:uid="{EAEA71E2-88AF-4B39-A862-991DF96710F6}"/>
    <cellStyle name="20% - Accent1 4 4 3 4" xfId="31068" xr:uid="{28C7B1C1-CE67-44F8-9BAA-C9A4F6F404D5}"/>
    <cellStyle name="20% - Accent1 4 4 4" xfId="9976" xr:uid="{F199DB78-2ACE-4394-A0A1-EF7BEC9AA9DE}"/>
    <cellStyle name="20% - Accent1 4 4 5" xfId="18414" xr:uid="{C77C3826-7ED2-46E9-9765-0A7A4B6E9A37}"/>
    <cellStyle name="20% - Accent1 4 4 6" xfId="26851" xr:uid="{8113E5A1-444A-4789-80D0-23C3BA94E63C}"/>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5E659071-3D22-4CF3-911A-66D6D55A37B4}"/>
    <cellStyle name="20% - Accent1 4 5 2 2 3" xfId="25189" xr:uid="{D4D7BDC1-9E5E-41CE-87F2-D29C25237300}"/>
    <cellStyle name="20% - Accent1 4 5 2 2 4" xfId="33626" xr:uid="{5BB95280-71D7-450D-9F32-F062F1E9DAD7}"/>
    <cellStyle name="20% - Accent1 4 5 2 3" xfId="12534" xr:uid="{A982A480-7EF6-45EA-B5C8-FE1E9DE693DC}"/>
    <cellStyle name="20% - Accent1 4 5 2 4" xfId="20972" xr:uid="{9DBAF983-998A-4A27-A338-7BC879F19728}"/>
    <cellStyle name="20% - Accent1 4 5 2 5" xfId="29409" xr:uid="{0C663F3F-B271-40C9-8273-B85A913DB563}"/>
    <cellStyle name="20% - Accent1 4 5 3" xfId="6165" xr:uid="{00000000-0005-0000-0000-00008A000000}"/>
    <cellStyle name="20% - Accent1 4 5 3 2" xfId="14607" xr:uid="{75D22B4F-4BE3-4910-9CB7-2D2211A9112F}"/>
    <cellStyle name="20% - Accent1 4 5 3 3" xfId="23044" xr:uid="{2EAE34E9-2DAD-470D-9942-1900924328B8}"/>
    <cellStyle name="20% - Accent1 4 5 3 4" xfId="31481" xr:uid="{AD7BB613-A052-4C45-90DD-439EB8ED6CF4}"/>
    <cellStyle name="20% - Accent1 4 5 4" xfId="10389" xr:uid="{9C3F09D6-FE10-4512-AADE-FAF34B889A69}"/>
    <cellStyle name="20% - Accent1 4 5 5" xfId="18827" xr:uid="{E80D1AE9-418D-40C9-9262-CF9B63FC3C1F}"/>
    <cellStyle name="20% - Accent1 4 5 6" xfId="27264" xr:uid="{D2116267-27BE-46DF-8DB9-E45F77BDD190}"/>
    <cellStyle name="20% - Accent1 4 6" xfId="2271" xr:uid="{00000000-0005-0000-0000-00008B000000}"/>
    <cellStyle name="20% - Accent1 4 6 2" xfId="6578" xr:uid="{00000000-0005-0000-0000-00008C000000}"/>
    <cellStyle name="20% - Accent1 4 6 2 2" xfId="15020" xr:uid="{BD7ADBD9-E51E-4CA6-B977-8E3D8243BF96}"/>
    <cellStyle name="20% - Accent1 4 6 2 3" xfId="23457" xr:uid="{EF14730B-7AF1-4EB7-B4B5-76A48F4632FA}"/>
    <cellStyle name="20% - Accent1 4 6 2 4" xfId="31894" xr:uid="{914EA2AD-ED86-44AA-B820-C0A87D256D23}"/>
    <cellStyle name="20% - Accent1 4 6 3" xfId="10802" xr:uid="{8B236E9B-10C4-40AD-A47A-5570B543DB6B}"/>
    <cellStyle name="20% - Accent1 4 6 4" xfId="19240" xr:uid="{A30ECFC3-24CA-490C-AE32-03E0C6023F31}"/>
    <cellStyle name="20% - Accent1 4 6 5" xfId="27677" xr:uid="{D4BD8B18-F3A4-4C9A-A4F2-AD49BA1B4301}"/>
    <cellStyle name="20% - Accent1 4 7" xfId="4512" xr:uid="{00000000-0005-0000-0000-00008D000000}"/>
    <cellStyle name="20% - Accent1 4 7 2" xfId="12954" xr:uid="{34F9314D-11DE-455D-84FD-5B3773519659}"/>
    <cellStyle name="20% - Accent1 4 7 3" xfId="21391" xr:uid="{B9AF999D-B2CE-4C93-8B31-7AD3888BC312}"/>
    <cellStyle name="20% - Accent1 4 7 4" xfId="29828" xr:uid="{040FF443-9F14-4DC0-842D-6DF4FA2D2D9A}"/>
    <cellStyle name="20% - Accent1 4 8" xfId="8736" xr:uid="{6DD2557A-49D9-4B06-A754-5A35338CD3BC}"/>
    <cellStyle name="20% - Accent1 4 9" xfId="17174" xr:uid="{24355870-7E6C-4BA2-8270-2D6C8D7D4D9B}"/>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5F2E424D-AFDF-43CA-A806-7CC41AEB1C4E}"/>
    <cellStyle name="20% - Accent1 5 2 2 3" xfId="23943" xr:uid="{D5E7BF65-DE76-4962-8B07-71C97029A768}"/>
    <cellStyle name="20% - Accent1 5 2 2 4" xfId="32380" xr:uid="{9BBDCAD0-C508-4B21-BE7A-1F6392CC50C4}"/>
    <cellStyle name="20% - Accent1 5 2 3" xfId="11288" xr:uid="{D7C54B94-AA98-4178-88EE-2DFAAD330C55}"/>
    <cellStyle name="20% - Accent1 5 2 4" xfId="19726" xr:uid="{78EE1674-36F1-49C3-A37C-F2FDC5D6F155}"/>
    <cellStyle name="20% - Accent1 5 2 5" xfId="28163" xr:uid="{2E15410D-D95D-4DB1-AA2A-D0A10FCFBE3E}"/>
    <cellStyle name="20% - Accent1 5 3" xfId="4919" xr:uid="{00000000-0005-0000-0000-000091000000}"/>
    <cellStyle name="20% - Accent1 5 3 2" xfId="13361" xr:uid="{651A2A23-1816-407B-A26C-36292C57869E}"/>
    <cellStyle name="20% - Accent1 5 3 3" xfId="21798" xr:uid="{66E09092-2C6F-46EA-A8D3-25D2417DAF84}"/>
    <cellStyle name="20% - Accent1 5 3 4" xfId="30235" xr:uid="{32171BE5-3973-4084-862E-FBD7FD3F86D8}"/>
    <cellStyle name="20% - Accent1 5 4" xfId="9143" xr:uid="{A5FB2F2B-A53B-4695-89CA-3F021A0F30D0}"/>
    <cellStyle name="20% - Accent1 5 5" xfId="17581" xr:uid="{FC50322C-B88F-4079-A30F-EE506481FA4F}"/>
    <cellStyle name="20% - Accent1 5 6" xfId="26018" xr:uid="{09A83454-006B-4AE6-96C4-58DB8E7C2139}"/>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00826665-655E-4BEE-953A-5AD9973CED7C}"/>
    <cellStyle name="20% - Accent1 6 2 2 3" xfId="24356" xr:uid="{8649B539-3A69-4283-ADF0-91B0C6D07C7D}"/>
    <cellStyle name="20% - Accent1 6 2 2 4" xfId="32793" xr:uid="{4523B5A8-2FFD-4225-B008-F552D822463B}"/>
    <cellStyle name="20% - Accent1 6 2 3" xfId="11701" xr:uid="{1DE16B35-4D9F-4C87-8B6A-C79891B9E947}"/>
    <cellStyle name="20% - Accent1 6 2 4" xfId="20139" xr:uid="{45A71415-724E-4C3E-AC6F-97E4354126BA}"/>
    <cellStyle name="20% - Accent1 6 2 5" xfId="28576" xr:uid="{E0CB7C42-8F30-4714-8A18-28495338884A}"/>
    <cellStyle name="20% - Accent1 6 3" xfId="5332" xr:uid="{00000000-0005-0000-0000-000095000000}"/>
    <cellStyle name="20% - Accent1 6 3 2" xfId="13774" xr:uid="{8778A764-BA68-4F27-BDBD-A2CFBD7EACB0}"/>
    <cellStyle name="20% - Accent1 6 3 3" xfId="22211" xr:uid="{671F0DF4-63FB-45D7-86BA-301B90F81975}"/>
    <cellStyle name="20% - Accent1 6 3 4" xfId="30648" xr:uid="{E6C4297B-8082-4DF7-8314-84B14F1123EF}"/>
    <cellStyle name="20% - Accent1 6 4" xfId="9556" xr:uid="{B4BBA53E-0D33-4FEB-87C7-2814D248EC0E}"/>
    <cellStyle name="20% - Accent1 6 5" xfId="17994" xr:uid="{AA64B291-D96E-4E54-B30B-D651D84CBFD5}"/>
    <cellStyle name="20% - Accent1 6 6" xfId="26431" xr:uid="{19C285F8-8AE8-4DB3-87F7-D0A66EAB6AB9}"/>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DF6B1886-8E26-45F2-9024-068C650D3DA4}"/>
    <cellStyle name="20% - Accent1 7 2 2 3" xfId="24769" xr:uid="{83BE120C-3B64-4247-A72F-1F1A590B127A}"/>
    <cellStyle name="20% - Accent1 7 2 2 4" xfId="33206" xr:uid="{9CEC1756-1D29-4CF6-8BF7-FF4A7B72CD59}"/>
    <cellStyle name="20% - Accent1 7 2 3" xfId="12114" xr:uid="{49CBF2A4-E0DC-4446-860A-211B5E973D9C}"/>
    <cellStyle name="20% - Accent1 7 2 4" xfId="20552" xr:uid="{94F713BF-E37F-4554-B960-6D95C7A5B6C8}"/>
    <cellStyle name="20% - Accent1 7 2 5" xfId="28989" xr:uid="{7A299900-54A0-462D-94D6-A7B8A7F7E4AE}"/>
    <cellStyle name="20% - Accent1 7 3" xfId="5745" xr:uid="{00000000-0005-0000-0000-000099000000}"/>
    <cellStyle name="20% - Accent1 7 3 2" xfId="14187" xr:uid="{B27B1F7B-F97B-4E8F-BA50-45FD14F99B0A}"/>
    <cellStyle name="20% - Accent1 7 3 3" xfId="22624" xr:uid="{D13B8810-6E68-4499-B438-C5B8CFC00EF2}"/>
    <cellStyle name="20% - Accent1 7 3 4" xfId="31061" xr:uid="{982CCC79-49DB-495B-907A-A0862AC3FBFC}"/>
    <cellStyle name="20% - Accent1 7 4" xfId="9969" xr:uid="{D9F6FEB8-2AE2-444B-8F14-39F657C5A900}"/>
    <cellStyle name="20% - Accent1 7 5" xfId="18407" xr:uid="{3B1223D6-F54F-4AAB-8A3C-109D67431261}"/>
    <cellStyle name="20% - Accent1 7 6" xfId="26844" xr:uid="{E4F65585-1C00-43B1-B48C-9CF062786A6A}"/>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30478C70-EF18-4A6B-89B3-27977C45725E}"/>
    <cellStyle name="20% - Accent1 8 2 2 3" xfId="25182" xr:uid="{93F43E4D-2070-4EF4-A229-F6BCDD3ED936}"/>
    <cellStyle name="20% - Accent1 8 2 2 4" xfId="33619" xr:uid="{8A17ED62-D933-429F-8AF9-1870A07154CE}"/>
    <cellStyle name="20% - Accent1 8 2 3" xfId="12527" xr:uid="{13E9B674-C577-4970-A218-E0DBE3239929}"/>
    <cellStyle name="20% - Accent1 8 2 4" xfId="20965" xr:uid="{D054E111-A528-4E0F-AB29-B7CA55ABE79D}"/>
    <cellStyle name="20% - Accent1 8 2 5" xfId="29402" xr:uid="{C6A9B495-1F71-4579-8E50-C382E601B86E}"/>
    <cellStyle name="20% - Accent1 8 3" xfId="6158" xr:uid="{00000000-0005-0000-0000-00009D000000}"/>
    <cellStyle name="20% - Accent1 8 3 2" xfId="14600" xr:uid="{10C3BE1D-B50F-4070-ABA0-10F20605C2B6}"/>
    <cellStyle name="20% - Accent1 8 3 3" xfId="23037" xr:uid="{6D81D6A7-AE22-44B9-8601-BD98465E46A3}"/>
    <cellStyle name="20% - Accent1 8 3 4" xfId="31474" xr:uid="{75056800-62F2-4C73-8AF3-B983861E6FD2}"/>
    <cellStyle name="20% - Accent1 8 4" xfId="10382" xr:uid="{6FBA375D-EC84-4975-8359-F82C9878DECC}"/>
    <cellStyle name="20% - Accent1 8 5" xfId="18820" xr:uid="{BBB24370-BD8B-4347-9479-B2F6292F174B}"/>
    <cellStyle name="20% - Accent1 8 6" xfId="27257" xr:uid="{97E0E575-7A55-4A1F-AB7A-CF51E09B7E89}"/>
    <cellStyle name="20% - Accent1 9" xfId="2264" xr:uid="{00000000-0005-0000-0000-00009E000000}"/>
    <cellStyle name="20% - Accent1 9 2" xfId="6571" xr:uid="{00000000-0005-0000-0000-00009F000000}"/>
    <cellStyle name="20% - Accent1 9 2 2" xfId="15013" xr:uid="{53CE9884-4DF3-4BB6-BD58-33F3F39C1D3A}"/>
    <cellStyle name="20% - Accent1 9 2 3" xfId="23450" xr:uid="{90DE6B03-63DF-4811-B938-99D31E000D5F}"/>
    <cellStyle name="20% - Accent1 9 2 4" xfId="31887" xr:uid="{9C43A80C-14CC-41B1-93E5-6EAAC5E5347E}"/>
    <cellStyle name="20% - Accent1 9 3" xfId="10795" xr:uid="{0AFC98AC-31EF-45E2-ADE8-F8D6B21783B3}"/>
    <cellStyle name="20% - Accent1 9 4" xfId="19233" xr:uid="{2797AEA3-103F-4618-B411-B256F71BF48B}"/>
    <cellStyle name="20% - Accent1 9 5" xfId="27670" xr:uid="{741F3750-EA58-4BEE-9070-9C31D22F5449}"/>
    <cellStyle name="20% - Accent2" xfId="9" builtinId="34" customBuiltin="1"/>
    <cellStyle name="20% - Accent2 10" xfId="4513" xr:uid="{00000000-0005-0000-0000-0000A1000000}"/>
    <cellStyle name="20% - Accent2 10 2" xfId="12955" xr:uid="{049CA9B9-BBCC-40A8-BCEF-EB44C34B2D5E}"/>
    <cellStyle name="20% - Accent2 10 3" xfId="21392" xr:uid="{889D3A63-6748-4D8A-A6A8-24AD929CF547}"/>
    <cellStyle name="20% - Accent2 10 4" xfId="29829" xr:uid="{A88082E1-AB6B-4CAC-8A16-5FAC3657FEB7}"/>
    <cellStyle name="20% - Accent2 11" xfId="8737" xr:uid="{53889E98-126C-4EC9-82FD-5C7EC5C794F6}"/>
    <cellStyle name="20% - Accent2 12" xfId="17175" xr:uid="{C3784E8D-4950-43DE-8B4D-7CFFFC78571A}"/>
    <cellStyle name="20% - Accent2 13" xfId="25612" xr:uid="{DAA1DD9B-934F-45C6-9363-7CCDC264AABF}"/>
    <cellStyle name="20% - Accent2 2" xfId="10" xr:uid="{00000000-0005-0000-0000-0000A2000000}"/>
    <cellStyle name="20% - Accent2 2 10" xfId="8738" xr:uid="{5585870C-4B0E-4898-8FAF-4B3304A2D801}"/>
    <cellStyle name="20% - Accent2 2 11" xfId="17176" xr:uid="{32AC05BF-6F6A-41F8-AFFE-F7364D59FF75}"/>
    <cellStyle name="20% - Accent2 2 12" xfId="25613" xr:uid="{AFD699DD-CE28-4362-84A5-52535B7C79CB}"/>
    <cellStyle name="20% - Accent2 2 2" xfId="11" xr:uid="{00000000-0005-0000-0000-0000A3000000}"/>
    <cellStyle name="20% - Accent2 2 2 10" xfId="17177" xr:uid="{853C1145-BEA3-43E3-BD5B-3450BA763DC4}"/>
    <cellStyle name="20% - Accent2 2 2 11" xfId="25614" xr:uid="{7C1B31E2-E759-4104-BB52-9495B9336691}"/>
    <cellStyle name="20% - Accent2 2 2 2" xfId="12" xr:uid="{00000000-0005-0000-0000-0000A4000000}"/>
    <cellStyle name="20% - Accent2 2 2 2 10" xfId="25615" xr:uid="{FA28B681-E282-4591-9328-17DD03668938}"/>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1696F6D5-483E-46E0-A3B3-9EFA353EEA67}"/>
    <cellStyle name="20% - Accent2 2 2 2 2 2 2 3" xfId="23954" xr:uid="{17384A30-C1A6-411B-A741-0FDD392731F3}"/>
    <cellStyle name="20% - Accent2 2 2 2 2 2 2 4" xfId="32391" xr:uid="{3FD06A91-35BD-414E-9C03-6F7EC58ACDD6}"/>
    <cellStyle name="20% - Accent2 2 2 2 2 2 3" xfId="11299" xr:uid="{6FE08B8C-6018-4F99-B293-1A0CDCC4A4FD}"/>
    <cellStyle name="20% - Accent2 2 2 2 2 2 4" xfId="19737" xr:uid="{687395E2-5F88-4872-B535-3E864FEE15EF}"/>
    <cellStyle name="20% - Accent2 2 2 2 2 2 5" xfId="28174" xr:uid="{0ADE00A3-03D2-4042-9622-51FB4B202B6D}"/>
    <cellStyle name="20% - Accent2 2 2 2 2 3" xfId="4930" xr:uid="{00000000-0005-0000-0000-0000A8000000}"/>
    <cellStyle name="20% - Accent2 2 2 2 2 3 2" xfId="13372" xr:uid="{16781EBF-8F24-43B8-9D30-EEA65D19DDFC}"/>
    <cellStyle name="20% - Accent2 2 2 2 2 3 3" xfId="21809" xr:uid="{D715617D-7F45-492B-9F9D-8F4F5341709B}"/>
    <cellStyle name="20% - Accent2 2 2 2 2 3 4" xfId="30246" xr:uid="{067ED56F-C56E-4D34-8837-DA3ADD558D33}"/>
    <cellStyle name="20% - Accent2 2 2 2 2 4" xfId="9154" xr:uid="{0C6B415F-8044-4F76-BFB3-9F1C127B5E5D}"/>
    <cellStyle name="20% - Accent2 2 2 2 2 5" xfId="17592" xr:uid="{28EFB820-557B-43BE-8FCE-038ED833D39D}"/>
    <cellStyle name="20% - Accent2 2 2 2 2 6" xfId="26029" xr:uid="{036D7E72-5287-42A3-8A9F-09F9A34F8447}"/>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293E5079-E2BA-4554-96F9-887B4B15708D}"/>
    <cellStyle name="20% - Accent2 2 2 2 3 2 2 3" xfId="24367" xr:uid="{150F754C-8BA6-4103-BAD5-763FF0236AAE}"/>
    <cellStyle name="20% - Accent2 2 2 2 3 2 2 4" xfId="32804" xr:uid="{A3841931-A204-415E-8E5F-F66AC495A88D}"/>
    <cellStyle name="20% - Accent2 2 2 2 3 2 3" xfId="11712" xr:uid="{27F90078-5F13-43EF-9DAD-BAB56DFD1B45}"/>
    <cellStyle name="20% - Accent2 2 2 2 3 2 4" xfId="20150" xr:uid="{04DD0233-B8F7-452C-A546-4C24ABE937A1}"/>
    <cellStyle name="20% - Accent2 2 2 2 3 2 5" xfId="28587" xr:uid="{F4A72E3A-77BE-4FAC-989F-F5B7FE016773}"/>
    <cellStyle name="20% - Accent2 2 2 2 3 3" xfId="5343" xr:uid="{00000000-0005-0000-0000-0000AC000000}"/>
    <cellStyle name="20% - Accent2 2 2 2 3 3 2" xfId="13785" xr:uid="{11C781BF-3A64-4D57-B25C-7AF79DBBC0EC}"/>
    <cellStyle name="20% - Accent2 2 2 2 3 3 3" xfId="22222" xr:uid="{E4788EC9-DAF9-4134-9F3D-BA727EB6B640}"/>
    <cellStyle name="20% - Accent2 2 2 2 3 3 4" xfId="30659" xr:uid="{050EA511-7664-4697-8215-3894DDB0E44F}"/>
    <cellStyle name="20% - Accent2 2 2 2 3 4" xfId="9567" xr:uid="{7A436D65-AA63-498C-89F9-2231F436B58A}"/>
    <cellStyle name="20% - Accent2 2 2 2 3 5" xfId="18005" xr:uid="{E3051C0A-51D0-4550-8133-20BC65DC957F}"/>
    <cellStyle name="20% - Accent2 2 2 2 3 6" xfId="26442" xr:uid="{C0F53226-01AB-4D71-BDAA-9341B71B21BA}"/>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72EE8CFB-23B0-4A09-BE7F-633A1A88AD75}"/>
    <cellStyle name="20% - Accent2 2 2 2 4 2 2 3" xfId="24780" xr:uid="{F332812D-0145-4573-9F58-29E7E4CD4BBE}"/>
    <cellStyle name="20% - Accent2 2 2 2 4 2 2 4" xfId="33217" xr:uid="{ABFF6816-FCD2-4914-99EC-BF9853A0431A}"/>
    <cellStyle name="20% - Accent2 2 2 2 4 2 3" xfId="12125" xr:uid="{F5A1BE45-5F9E-4388-8404-AE2EFCAB3509}"/>
    <cellStyle name="20% - Accent2 2 2 2 4 2 4" xfId="20563" xr:uid="{FB413263-B462-4CCD-879D-165AA3085E60}"/>
    <cellStyle name="20% - Accent2 2 2 2 4 2 5" xfId="29000" xr:uid="{8D182F88-B496-43F6-83CE-4FD901BFF8A7}"/>
    <cellStyle name="20% - Accent2 2 2 2 4 3" xfId="5756" xr:uid="{00000000-0005-0000-0000-0000B0000000}"/>
    <cellStyle name="20% - Accent2 2 2 2 4 3 2" xfId="14198" xr:uid="{FD724AF5-F40D-4513-8B80-155800775B04}"/>
    <cellStyle name="20% - Accent2 2 2 2 4 3 3" xfId="22635" xr:uid="{FD0BF45C-D39C-4FA5-8FCC-0875CBF52CB4}"/>
    <cellStyle name="20% - Accent2 2 2 2 4 3 4" xfId="31072" xr:uid="{C752BCBD-65AA-4697-9D2F-69073CD02655}"/>
    <cellStyle name="20% - Accent2 2 2 2 4 4" xfId="9980" xr:uid="{F735AC14-C6E1-4E4D-958F-F8D99BC82562}"/>
    <cellStyle name="20% - Accent2 2 2 2 4 5" xfId="18418" xr:uid="{1E8AB2E2-36AD-4C7E-8AC3-59D6604CC87D}"/>
    <cellStyle name="20% - Accent2 2 2 2 4 6" xfId="26855" xr:uid="{32918672-0175-49FE-9840-A9FC6F9F3BD4}"/>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8B3F6AC3-5071-4131-AC22-8C604B415331}"/>
    <cellStyle name="20% - Accent2 2 2 2 5 2 2 3" xfId="25193" xr:uid="{CB3ECC56-1DF5-453B-9DD5-4A09DF4E3742}"/>
    <cellStyle name="20% - Accent2 2 2 2 5 2 2 4" xfId="33630" xr:uid="{C1A8E197-926E-44A2-9D5E-E8DFB7C1C138}"/>
    <cellStyle name="20% - Accent2 2 2 2 5 2 3" xfId="12538" xr:uid="{7244846F-E939-4AFB-9292-4F46F22A5E63}"/>
    <cellStyle name="20% - Accent2 2 2 2 5 2 4" xfId="20976" xr:uid="{55731176-13E6-4B21-BD30-CDBE1508A27E}"/>
    <cellStyle name="20% - Accent2 2 2 2 5 2 5" xfId="29413" xr:uid="{96736B1D-B2FB-4786-865C-5B0C7668207E}"/>
    <cellStyle name="20% - Accent2 2 2 2 5 3" xfId="6169" xr:uid="{00000000-0005-0000-0000-0000B4000000}"/>
    <cellStyle name="20% - Accent2 2 2 2 5 3 2" xfId="14611" xr:uid="{72B14A93-662A-420C-AB18-E5DA0C0167F5}"/>
    <cellStyle name="20% - Accent2 2 2 2 5 3 3" xfId="23048" xr:uid="{EEEC098F-A728-4F0E-B9C7-E71BD72D12AE}"/>
    <cellStyle name="20% - Accent2 2 2 2 5 3 4" xfId="31485" xr:uid="{B510D4F8-BC18-4BA4-9955-867964E788CF}"/>
    <cellStyle name="20% - Accent2 2 2 2 5 4" xfId="10393" xr:uid="{46545983-F2D6-4156-A646-6AF5F8984155}"/>
    <cellStyle name="20% - Accent2 2 2 2 5 5" xfId="18831" xr:uid="{83FD5EED-324E-4BAA-8984-3BE6818E013A}"/>
    <cellStyle name="20% - Accent2 2 2 2 5 6" xfId="27268" xr:uid="{E20A284E-2663-4532-AC41-70E0F0364748}"/>
    <cellStyle name="20% - Accent2 2 2 2 6" xfId="2275" xr:uid="{00000000-0005-0000-0000-0000B5000000}"/>
    <cellStyle name="20% - Accent2 2 2 2 6 2" xfId="6582" xr:uid="{00000000-0005-0000-0000-0000B6000000}"/>
    <cellStyle name="20% - Accent2 2 2 2 6 2 2" xfId="15024" xr:uid="{6ACF83F4-FB75-463B-B15C-4A7246C02ACF}"/>
    <cellStyle name="20% - Accent2 2 2 2 6 2 3" xfId="23461" xr:uid="{9228A13A-4CF4-48D0-8D0D-7EFE26B1AB4B}"/>
    <cellStyle name="20% - Accent2 2 2 2 6 2 4" xfId="31898" xr:uid="{AE7D5B95-28D9-4EBC-8EFB-4E50E88A21D6}"/>
    <cellStyle name="20% - Accent2 2 2 2 6 3" xfId="10806" xr:uid="{DAE2F2EF-A2A9-4FEE-A404-0F2BE29828C8}"/>
    <cellStyle name="20% - Accent2 2 2 2 6 4" xfId="19244" xr:uid="{0470D99E-DFF7-442F-9FC4-8FEE971E7FE0}"/>
    <cellStyle name="20% - Accent2 2 2 2 6 5" xfId="27681" xr:uid="{9E323EAA-8AD0-4329-B9BC-3B9CC00822EF}"/>
    <cellStyle name="20% - Accent2 2 2 2 7" xfId="4516" xr:uid="{00000000-0005-0000-0000-0000B7000000}"/>
    <cellStyle name="20% - Accent2 2 2 2 7 2" xfId="12958" xr:uid="{DAD93813-B307-4BD3-ABFE-C33F9A37B529}"/>
    <cellStyle name="20% - Accent2 2 2 2 7 3" xfId="21395" xr:uid="{08C12251-47CB-4306-87D7-555D588AC243}"/>
    <cellStyle name="20% - Accent2 2 2 2 7 4" xfId="29832" xr:uid="{5220D650-4137-4F06-A6DE-B55331446287}"/>
    <cellStyle name="20% - Accent2 2 2 2 8" xfId="8740" xr:uid="{A4391440-176A-4A4B-AE00-F68398B76427}"/>
    <cellStyle name="20% - Accent2 2 2 2 9" xfId="17178" xr:uid="{C46347F3-A78B-4E1D-9765-1D4765E7CF4C}"/>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ACB8FA3F-4C76-4868-A8EC-AA16738D9CAF}"/>
    <cellStyle name="20% - Accent2 2 2 3 2 2 3" xfId="23953" xr:uid="{622ED78D-EBA8-414D-89BD-D38924F9A75C}"/>
    <cellStyle name="20% - Accent2 2 2 3 2 2 4" xfId="32390" xr:uid="{5A9B09F6-6CA3-4C26-95B4-48999471FDD8}"/>
    <cellStyle name="20% - Accent2 2 2 3 2 3" xfId="11298" xr:uid="{BEE8C98C-7302-4415-9750-3CB04515335A}"/>
    <cellStyle name="20% - Accent2 2 2 3 2 4" xfId="19736" xr:uid="{9E8AC92F-0D95-41EF-B4DF-228AB1E70FF4}"/>
    <cellStyle name="20% - Accent2 2 2 3 2 5" xfId="28173" xr:uid="{FC082664-1640-456B-93C0-5151EC0EE919}"/>
    <cellStyle name="20% - Accent2 2 2 3 3" xfId="4929" xr:uid="{00000000-0005-0000-0000-0000BB000000}"/>
    <cellStyle name="20% - Accent2 2 2 3 3 2" xfId="13371" xr:uid="{9A968063-8A99-46E9-95E5-AED24826CF8B}"/>
    <cellStyle name="20% - Accent2 2 2 3 3 3" xfId="21808" xr:uid="{84F58AC6-F67E-4E2C-BA1C-5420C62F5ACD}"/>
    <cellStyle name="20% - Accent2 2 2 3 3 4" xfId="30245" xr:uid="{858EDC77-B387-47DA-A670-A165A19DC0DB}"/>
    <cellStyle name="20% - Accent2 2 2 3 4" xfId="9153" xr:uid="{10DA966F-6DC7-4C30-8555-A5D05283B085}"/>
    <cellStyle name="20% - Accent2 2 2 3 5" xfId="17591" xr:uid="{7403E68F-B97B-424C-B800-B7858322D1D2}"/>
    <cellStyle name="20% - Accent2 2 2 3 6" xfId="26028" xr:uid="{F3A9E729-59F9-451D-A02B-9E20A6D4606D}"/>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2FE6CFFC-E4D6-4703-9793-EB63F6E167FC}"/>
    <cellStyle name="20% - Accent2 2 2 4 2 2 3" xfId="24366" xr:uid="{903C6B77-AB04-49D4-A5DF-DC9D161B38F3}"/>
    <cellStyle name="20% - Accent2 2 2 4 2 2 4" xfId="32803" xr:uid="{410576C9-E854-448A-8085-D11AD0408A59}"/>
    <cellStyle name="20% - Accent2 2 2 4 2 3" xfId="11711" xr:uid="{F0C41C9E-B50D-4BF0-AF63-9D5D3854C8C5}"/>
    <cellStyle name="20% - Accent2 2 2 4 2 4" xfId="20149" xr:uid="{20506664-D51B-4AFD-BB1D-95C33DE4FF7D}"/>
    <cellStyle name="20% - Accent2 2 2 4 2 5" xfId="28586" xr:uid="{3B79D79B-F037-43DC-A711-7BB394DCCFF9}"/>
    <cellStyle name="20% - Accent2 2 2 4 3" xfId="5342" xr:uid="{00000000-0005-0000-0000-0000BF000000}"/>
    <cellStyle name="20% - Accent2 2 2 4 3 2" xfId="13784" xr:uid="{9E8D8CC6-F51B-40EC-BCC0-D1741E3B1C86}"/>
    <cellStyle name="20% - Accent2 2 2 4 3 3" xfId="22221" xr:uid="{7DB83181-5C68-4323-ADE5-2D6A6CFFEBF3}"/>
    <cellStyle name="20% - Accent2 2 2 4 3 4" xfId="30658" xr:uid="{248923BC-E133-45BD-97C5-801CA36223CD}"/>
    <cellStyle name="20% - Accent2 2 2 4 4" xfId="9566" xr:uid="{EC5B056A-2026-486A-8B11-25E92D78ECE0}"/>
    <cellStyle name="20% - Accent2 2 2 4 5" xfId="18004" xr:uid="{DBD7AD3A-202A-4993-8D64-DFED18C7C462}"/>
    <cellStyle name="20% - Accent2 2 2 4 6" xfId="26441" xr:uid="{6362B395-FFA5-469C-B909-F88C8115F602}"/>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F9E299E8-FF41-496E-B2C3-91F856BD027E}"/>
    <cellStyle name="20% - Accent2 2 2 5 2 2 3" xfId="24779" xr:uid="{7EFD6914-4331-4E55-8B55-6C2CDFF1DBF4}"/>
    <cellStyle name="20% - Accent2 2 2 5 2 2 4" xfId="33216" xr:uid="{20FC09E5-FDE1-4AE4-AB9F-E02A38454136}"/>
    <cellStyle name="20% - Accent2 2 2 5 2 3" xfId="12124" xr:uid="{C2BEAA3E-003C-40FF-9B2E-0BED2FA0C9D3}"/>
    <cellStyle name="20% - Accent2 2 2 5 2 4" xfId="20562" xr:uid="{F49ACC5D-C55C-4384-B0BB-82A59B243D08}"/>
    <cellStyle name="20% - Accent2 2 2 5 2 5" xfId="28999" xr:uid="{79FE7504-B9A1-4855-8019-8835F2220A46}"/>
    <cellStyle name="20% - Accent2 2 2 5 3" xfId="5755" xr:uid="{00000000-0005-0000-0000-0000C3000000}"/>
    <cellStyle name="20% - Accent2 2 2 5 3 2" xfId="14197" xr:uid="{0780ECF9-8877-4AB9-9F29-DCD06000658D}"/>
    <cellStyle name="20% - Accent2 2 2 5 3 3" xfId="22634" xr:uid="{70008995-DBF2-4869-83EC-C1E508590C79}"/>
    <cellStyle name="20% - Accent2 2 2 5 3 4" xfId="31071" xr:uid="{CC30A8E0-B43F-4720-AD0E-EA67B3F1C980}"/>
    <cellStyle name="20% - Accent2 2 2 5 4" xfId="9979" xr:uid="{2AE1C18E-1175-4CBA-8F03-999124162265}"/>
    <cellStyle name="20% - Accent2 2 2 5 5" xfId="18417" xr:uid="{F7971693-0306-4D89-B812-93C8C37D5763}"/>
    <cellStyle name="20% - Accent2 2 2 5 6" xfId="26854" xr:uid="{A867AC7F-9034-4010-9087-14A21863626D}"/>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F155FD0A-F429-4DBA-A453-602BA17C4F46}"/>
    <cellStyle name="20% - Accent2 2 2 6 2 2 3" xfId="25192" xr:uid="{BA44257F-172D-41D1-9E9A-B5E809F093B1}"/>
    <cellStyle name="20% - Accent2 2 2 6 2 2 4" xfId="33629" xr:uid="{06AF0369-A936-4555-9C4E-24460E3B1E34}"/>
    <cellStyle name="20% - Accent2 2 2 6 2 3" xfId="12537" xr:uid="{0963CA64-E8E9-432E-B67D-828A0CD3196A}"/>
    <cellStyle name="20% - Accent2 2 2 6 2 4" xfId="20975" xr:uid="{057E83B5-A8A6-4A6A-BAF8-A6354EB10A8E}"/>
    <cellStyle name="20% - Accent2 2 2 6 2 5" xfId="29412" xr:uid="{58BBB571-B76E-44AF-B5B9-1F252BFB3B4F}"/>
    <cellStyle name="20% - Accent2 2 2 6 3" xfId="6168" xr:uid="{00000000-0005-0000-0000-0000C7000000}"/>
    <cellStyle name="20% - Accent2 2 2 6 3 2" xfId="14610" xr:uid="{3C4C90D0-48E5-4FF2-812F-8CC72BB30A02}"/>
    <cellStyle name="20% - Accent2 2 2 6 3 3" xfId="23047" xr:uid="{DDC0CA14-75F7-4414-B8C3-9F1CDF78DDAC}"/>
    <cellStyle name="20% - Accent2 2 2 6 3 4" xfId="31484" xr:uid="{2228DEB4-1621-4BD2-87CF-B7E24100282C}"/>
    <cellStyle name="20% - Accent2 2 2 6 4" xfId="10392" xr:uid="{74D7858A-8EDD-4B0F-AFB7-EA1FD0432D01}"/>
    <cellStyle name="20% - Accent2 2 2 6 5" xfId="18830" xr:uid="{5D8D788D-E7FB-48F9-92C6-F263A94E3580}"/>
    <cellStyle name="20% - Accent2 2 2 6 6" xfId="27267" xr:uid="{592F1B8A-843D-4D26-8AE6-CC8608620C84}"/>
    <cellStyle name="20% - Accent2 2 2 7" xfId="2274" xr:uid="{00000000-0005-0000-0000-0000C8000000}"/>
    <cellStyle name="20% - Accent2 2 2 7 2" xfId="6581" xr:uid="{00000000-0005-0000-0000-0000C9000000}"/>
    <cellStyle name="20% - Accent2 2 2 7 2 2" xfId="15023" xr:uid="{29AB4AE7-542D-442D-804B-E8BFE5EFCE55}"/>
    <cellStyle name="20% - Accent2 2 2 7 2 3" xfId="23460" xr:uid="{B465D2C1-5210-4A9F-98ED-215879ACABA9}"/>
    <cellStyle name="20% - Accent2 2 2 7 2 4" xfId="31897" xr:uid="{FC850F3B-662E-4A85-8A99-9E5DB2DCA916}"/>
    <cellStyle name="20% - Accent2 2 2 7 3" xfId="10805" xr:uid="{D02E7E46-8F9D-4983-B0EB-22917B624E7C}"/>
    <cellStyle name="20% - Accent2 2 2 7 4" xfId="19243" xr:uid="{2BA5C27C-5DE0-4D70-8916-36B06961C5FA}"/>
    <cellStyle name="20% - Accent2 2 2 7 5" xfId="27680" xr:uid="{D10C665D-65A6-4E20-A646-BD585B3A4CD5}"/>
    <cellStyle name="20% - Accent2 2 2 8" xfId="4515" xr:uid="{00000000-0005-0000-0000-0000CA000000}"/>
    <cellStyle name="20% - Accent2 2 2 8 2" xfId="12957" xr:uid="{59B3D4D2-61A6-4661-A6F6-891BE65D6D01}"/>
    <cellStyle name="20% - Accent2 2 2 8 3" xfId="21394" xr:uid="{16BABBAE-E613-425B-AF0C-68105D543895}"/>
    <cellStyle name="20% - Accent2 2 2 8 4" xfId="29831" xr:uid="{2BC913CD-399A-4B02-B9BE-CFF3CF1B7B2B}"/>
    <cellStyle name="20% - Accent2 2 2 9" xfId="8739" xr:uid="{9F1E870A-5436-45BF-B241-10D61279C331}"/>
    <cellStyle name="20% - Accent2 2 3" xfId="13" xr:uid="{00000000-0005-0000-0000-0000CB000000}"/>
    <cellStyle name="20% - Accent2 2 3 10" xfId="25616" xr:uid="{1860C2B1-DEBD-4432-AEB9-10CA46E6B9A5}"/>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51C6C38C-280A-4905-9D54-72ED8D3EAD54}"/>
    <cellStyle name="20% - Accent2 2 3 2 2 2 3" xfId="23955" xr:uid="{1A229960-133F-4B37-B843-6E7E5C544ABD}"/>
    <cellStyle name="20% - Accent2 2 3 2 2 2 4" xfId="32392" xr:uid="{25F28267-41CF-4000-9913-7B4BBA4A1C67}"/>
    <cellStyle name="20% - Accent2 2 3 2 2 3" xfId="11300" xr:uid="{0BA8F621-A5CA-4ADF-8910-6083E4705D36}"/>
    <cellStyle name="20% - Accent2 2 3 2 2 4" xfId="19738" xr:uid="{24AD17BA-6132-4698-9157-7FA776991B7B}"/>
    <cellStyle name="20% - Accent2 2 3 2 2 5" xfId="28175" xr:uid="{4B90E538-8DB7-41DF-ADAB-751547B695EA}"/>
    <cellStyle name="20% - Accent2 2 3 2 3" xfId="4931" xr:uid="{00000000-0005-0000-0000-0000CF000000}"/>
    <cellStyle name="20% - Accent2 2 3 2 3 2" xfId="13373" xr:uid="{E66EE51A-1B53-4BF3-B359-4A3811EFB0C7}"/>
    <cellStyle name="20% - Accent2 2 3 2 3 3" xfId="21810" xr:uid="{776ECCE5-365F-4CB9-85BB-D9E37ADC6B74}"/>
    <cellStyle name="20% - Accent2 2 3 2 3 4" xfId="30247" xr:uid="{C965251F-CA89-4462-8E7A-B18966DB43BA}"/>
    <cellStyle name="20% - Accent2 2 3 2 4" xfId="9155" xr:uid="{BFDEEC9A-597D-4DD2-94E4-EBC32E536091}"/>
    <cellStyle name="20% - Accent2 2 3 2 5" xfId="17593" xr:uid="{EFFEB9A1-DBBB-4287-BA46-E532DDF1655B}"/>
    <cellStyle name="20% - Accent2 2 3 2 6" xfId="26030" xr:uid="{F7CE22D8-7283-4598-B4FA-303C452E3BDA}"/>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33345164-6C54-4F0A-B9CF-5FC260ECF059}"/>
    <cellStyle name="20% - Accent2 2 3 3 2 2 3" xfId="24368" xr:uid="{C382EDD1-FECC-499D-BF08-E509DA3F3164}"/>
    <cellStyle name="20% - Accent2 2 3 3 2 2 4" xfId="32805" xr:uid="{658CA28C-4940-407F-A29A-AF4CE862C39B}"/>
    <cellStyle name="20% - Accent2 2 3 3 2 3" xfId="11713" xr:uid="{FF85E1F5-E4EB-47EE-A056-25CF7BBE842B}"/>
    <cellStyle name="20% - Accent2 2 3 3 2 4" xfId="20151" xr:uid="{5BEF848A-887C-4807-8224-9E3172719085}"/>
    <cellStyle name="20% - Accent2 2 3 3 2 5" xfId="28588" xr:uid="{30799C51-BA54-405E-8EED-EE9B708A6E88}"/>
    <cellStyle name="20% - Accent2 2 3 3 3" xfId="5344" xr:uid="{00000000-0005-0000-0000-0000D3000000}"/>
    <cellStyle name="20% - Accent2 2 3 3 3 2" xfId="13786" xr:uid="{A94549D5-F9F6-40DA-8EF6-CB262E939E39}"/>
    <cellStyle name="20% - Accent2 2 3 3 3 3" xfId="22223" xr:uid="{6C396189-AE93-462A-AD71-4D74B4E9DE3F}"/>
    <cellStyle name="20% - Accent2 2 3 3 3 4" xfId="30660" xr:uid="{02864B05-6F81-4F99-9328-62E48588D99B}"/>
    <cellStyle name="20% - Accent2 2 3 3 4" xfId="9568" xr:uid="{0A3BE261-04CB-451C-BF70-2EDA1C507DC1}"/>
    <cellStyle name="20% - Accent2 2 3 3 5" xfId="18006" xr:uid="{C5310BFC-D3F2-4185-A20A-B33D0981A446}"/>
    <cellStyle name="20% - Accent2 2 3 3 6" xfId="26443" xr:uid="{21289CE0-E90B-4414-A202-B9DF025CF0A5}"/>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F517D8B2-F4F4-438A-81D8-434B0F288F54}"/>
    <cellStyle name="20% - Accent2 2 3 4 2 2 3" xfId="24781" xr:uid="{1E087C0A-5306-40BC-8918-DB7424483510}"/>
    <cellStyle name="20% - Accent2 2 3 4 2 2 4" xfId="33218" xr:uid="{D412C396-04FF-4A17-BC1A-371B85DE9429}"/>
    <cellStyle name="20% - Accent2 2 3 4 2 3" xfId="12126" xr:uid="{AF86ED60-4E15-434F-BC75-1E10F0DE054D}"/>
    <cellStyle name="20% - Accent2 2 3 4 2 4" xfId="20564" xr:uid="{2273C323-2839-4CE5-B80C-7B13745EDEED}"/>
    <cellStyle name="20% - Accent2 2 3 4 2 5" xfId="29001" xr:uid="{D10AADE7-9E33-48B4-BEAD-B583EB9BF2CD}"/>
    <cellStyle name="20% - Accent2 2 3 4 3" xfId="5757" xr:uid="{00000000-0005-0000-0000-0000D7000000}"/>
    <cellStyle name="20% - Accent2 2 3 4 3 2" xfId="14199" xr:uid="{C8B12B2A-EE4B-43AE-82FA-6E6DCCD1EA12}"/>
    <cellStyle name="20% - Accent2 2 3 4 3 3" xfId="22636" xr:uid="{6E1276E1-3000-4F5E-B344-9A08A6B4269F}"/>
    <cellStyle name="20% - Accent2 2 3 4 3 4" xfId="31073" xr:uid="{5C28E056-C705-4873-ADB1-4488BF6D1FBE}"/>
    <cellStyle name="20% - Accent2 2 3 4 4" xfId="9981" xr:uid="{8327394D-019A-4C68-8A15-A0407482DDAE}"/>
    <cellStyle name="20% - Accent2 2 3 4 5" xfId="18419" xr:uid="{4C784B0E-03EF-4362-BE51-E8E5518D5A9B}"/>
    <cellStyle name="20% - Accent2 2 3 4 6" xfId="26856" xr:uid="{94D3F193-1D8B-47C8-B8D1-631D75619FFE}"/>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D4A89F0C-44AC-42D6-B6CF-4829F4B3A887}"/>
    <cellStyle name="20% - Accent2 2 3 5 2 2 3" xfId="25194" xr:uid="{AB928561-757F-4BB1-B505-AA18438B9484}"/>
    <cellStyle name="20% - Accent2 2 3 5 2 2 4" xfId="33631" xr:uid="{EF66E21C-19E8-4DE6-888F-ED14E8DB7FBD}"/>
    <cellStyle name="20% - Accent2 2 3 5 2 3" xfId="12539" xr:uid="{FC05F57A-70CE-45BC-BF80-2ACE7990C935}"/>
    <cellStyle name="20% - Accent2 2 3 5 2 4" xfId="20977" xr:uid="{2892F3CB-9282-48C0-B8EF-C470ED395E49}"/>
    <cellStyle name="20% - Accent2 2 3 5 2 5" xfId="29414" xr:uid="{75BE6D0D-5681-4BB8-8BE3-1128039F53D7}"/>
    <cellStyle name="20% - Accent2 2 3 5 3" xfId="6170" xr:uid="{00000000-0005-0000-0000-0000DB000000}"/>
    <cellStyle name="20% - Accent2 2 3 5 3 2" xfId="14612" xr:uid="{A8EF9A11-499C-4B3B-B734-D42D6BC860E0}"/>
    <cellStyle name="20% - Accent2 2 3 5 3 3" xfId="23049" xr:uid="{B736F5AC-FFAA-4394-AE3E-E30213177EDE}"/>
    <cellStyle name="20% - Accent2 2 3 5 3 4" xfId="31486" xr:uid="{AACFA264-1BC3-4C35-900C-0EE9A51B087E}"/>
    <cellStyle name="20% - Accent2 2 3 5 4" xfId="10394" xr:uid="{13273785-2205-46BA-9C55-E17F8A011620}"/>
    <cellStyle name="20% - Accent2 2 3 5 5" xfId="18832" xr:uid="{8FAD9513-94BE-4369-8FBA-CAE9BE472C48}"/>
    <cellStyle name="20% - Accent2 2 3 5 6" xfId="27269" xr:uid="{7B4B4721-A10E-4862-BFA6-EA3B89AAC4BD}"/>
    <cellStyle name="20% - Accent2 2 3 6" xfId="2276" xr:uid="{00000000-0005-0000-0000-0000DC000000}"/>
    <cellStyle name="20% - Accent2 2 3 6 2" xfId="6583" xr:uid="{00000000-0005-0000-0000-0000DD000000}"/>
    <cellStyle name="20% - Accent2 2 3 6 2 2" xfId="15025" xr:uid="{4D094011-36C7-4727-A5EA-4391B02B39EC}"/>
    <cellStyle name="20% - Accent2 2 3 6 2 3" xfId="23462" xr:uid="{C1045B01-3760-4030-B2B2-A4AD7F652B19}"/>
    <cellStyle name="20% - Accent2 2 3 6 2 4" xfId="31899" xr:uid="{26F90E7C-A886-43EF-B0B2-983E8C545F18}"/>
    <cellStyle name="20% - Accent2 2 3 6 3" xfId="10807" xr:uid="{406C4732-A77F-46CA-8CC8-4B83ACC6103C}"/>
    <cellStyle name="20% - Accent2 2 3 6 4" xfId="19245" xr:uid="{FAFD6FAB-435B-4E56-8F7A-D2EF1EE0C5D6}"/>
    <cellStyle name="20% - Accent2 2 3 6 5" xfId="27682" xr:uid="{13D75DC8-DEC5-4046-AAC4-1599BE9C2C2E}"/>
    <cellStyle name="20% - Accent2 2 3 7" xfId="4517" xr:uid="{00000000-0005-0000-0000-0000DE000000}"/>
    <cellStyle name="20% - Accent2 2 3 7 2" xfId="12959" xr:uid="{3800654B-5FB9-411B-B289-56C1FD4F58ED}"/>
    <cellStyle name="20% - Accent2 2 3 7 3" xfId="21396" xr:uid="{445B2EB7-7A48-4C38-BD35-D0DEA65689D0}"/>
    <cellStyle name="20% - Accent2 2 3 7 4" xfId="29833" xr:uid="{0CC45392-BD4C-4071-938A-A328DA475C0B}"/>
    <cellStyle name="20% - Accent2 2 3 8" xfId="8741" xr:uid="{64A5804A-1003-4E0D-839F-0396F5167465}"/>
    <cellStyle name="20% - Accent2 2 3 9" xfId="17179" xr:uid="{710A6AC3-645D-49A3-970F-8EF525A4376F}"/>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A0AF7296-75C7-41D7-9BC7-3E47FAD9B976}"/>
    <cellStyle name="20% - Accent2 2 4 2 2 3" xfId="23952" xr:uid="{3345C49A-9675-4133-99F7-9D28F9FED55E}"/>
    <cellStyle name="20% - Accent2 2 4 2 2 4" xfId="32389" xr:uid="{58BEB201-B413-4DD0-A30B-5CF1D52C1F73}"/>
    <cellStyle name="20% - Accent2 2 4 2 3" xfId="11297" xr:uid="{D397F0BB-37D2-4026-8007-F2ECDD23983D}"/>
    <cellStyle name="20% - Accent2 2 4 2 4" xfId="19735" xr:uid="{EF52120A-498C-47B2-A85F-B30952736C07}"/>
    <cellStyle name="20% - Accent2 2 4 2 5" xfId="28172" xr:uid="{4F04FACC-29D0-433E-9C37-A2C70BA18D07}"/>
    <cellStyle name="20% - Accent2 2 4 3" xfId="4928" xr:uid="{00000000-0005-0000-0000-0000E2000000}"/>
    <cellStyle name="20% - Accent2 2 4 3 2" xfId="13370" xr:uid="{13A8EE1A-8B07-4FCF-BF4E-BC3E497B5694}"/>
    <cellStyle name="20% - Accent2 2 4 3 3" xfId="21807" xr:uid="{2266BBFE-B9D3-4379-9A49-183DE5D40B7B}"/>
    <cellStyle name="20% - Accent2 2 4 3 4" xfId="30244" xr:uid="{126E6EE3-F830-4A5F-877D-6FD61D6AFE58}"/>
    <cellStyle name="20% - Accent2 2 4 4" xfId="9152" xr:uid="{4FFA82F0-7BA1-4D91-BF17-C6033E35F89F}"/>
    <cellStyle name="20% - Accent2 2 4 5" xfId="17590" xr:uid="{9B1F21F1-E274-424F-B43F-CDA65BE44249}"/>
    <cellStyle name="20% - Accent2 2 4 6" xfId="26027" xr:uid="{D8047848-2049-41E4-8939-20B185FCA000}"/>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32DBACA9-AE22-4797-8B81-7578CE8F0849}"/>
    <cellStyle name="20% - Accent2 2 5 2 2 3" xfId="24365" xr:uid="{CEB1E869-733A-4E7F-BAEC-422EABE18AE8}"/>
    <cellStyle name="20% - Accent2 2 5 2 2 4" xfId="32802" xr:uid="{E64CBC34-C7EF-4355-97D9-8455DA0EFE07}"/>
    <cellStyle name="20% - Accent2 2 5 2 3" xfId="11710" xr:uid="{9B281B9D-BFE8-403E-9F62-B7D612E1F32F}"/>
    <cellStyle name="20% - Accent2 2 5 2 4" xfId="20148" xr:uid="{E26C6C3C-7B09-4A0E-9C13-47263053E187}"/>
    <cellStyle name="20% - Accent2 2 5 2 5" xfId="28585" xr:uid="{AC4496AD-ACAC-4635-B9F7-F44D1B758C7F}"/>
    <cellStyle name="20% - Accent2 2 5 3" xfId="5341" xr:uid="{00000000-0005-0000-0000-0000E6000000}"/>
    <cellStyle name="20% - Accent2 2 5 3 2" xfId="13783" xr:uid="{7FEFE1F6-53C5-48D3-9029-78026B015FDF}"/>
    <cellStyle name="20% - Accent2 2 5 3 3" xfId="22220" xr:uid="{48EFEBD0-96E6-4603-84F4-6BED5C38F362}"/>
    <cellStyle name="20% - Accent2 2 5 3 4" xfId="30657" xr:uid="{58E69209-17D3-4346-A53C-F048246BFCA0}"/>
    <cellStyle name="20% - Accent2 2 5 4" xfId="9565" xr:uid="{3F45377F-9D41-4216-AC86-A6CB76C5A128}"/>
    <cellStyle name="20% - Accent2 2 5 5" xfId="18003" xr:uid="{93C7229A-3B62-4971-B7EB-950EE7D9C5AF}"/>
    <cellStyle name="20% - Accent2 2 5 6" xfId="26440" xr:uid="{8655DCA9-9DE7-4197-8337-049939F51364}"/>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36BDF977-026D-407A-BC1A-91588CEC84DF}"/>
    <cellStyle name="20% - Accent2 2 6 2 2 3" xfId="24778" xr:uid="{78555B49-8B69-437B-ACE6-65E9197138BC}"/>
    <cellStyle name="20% - Accent2 2 6 2 2 4" xfId="33215" xr:uid="{C4D2348B-D45C-41B3-84FE-2A41FF6AB939}"/>
    <cellStyle name="20% - Accent2 2 6 2 3" xfId="12123" xr:uid="{099853E5-070C-4D3C-85A4-250CA964FD55}"/>
    <cellStyle name="20% - Accent2 2 6 2 4" xfId="20561" xr:uid="{8074C196-086A-4B26-9A14-51339EA645A6}"/>
    <cellStyle name="20% - Accent2 2 6 2 5" xfId="28998" xr:uid="{AB16E547-16F5-450F-A1B9-759A1C2D1E89}"/>
    <cellStyle name="20% - Accent2 2 6 3" xfId="5754" xr:uid="{00000000-0005-0000-0000-0000EA000000}"/>
    <cellStyle name="20% - Accent2 2 6 3 2" xfId="14196" xr:uid="{BCBA4607-CEBC-4E7A-AAEC-5255EF82E31E}"/>
    <cellStyle name="20% - Accent2 2 6 3 3" xfId="22633" xr:uid="{655233CB-0934-4405-BA8A-66543A5211DD}"/>
    <cellStyle name="20% - Accent2 2 6 3 4" xfId="31070" xr:uid="{0967A2EA-5C30-4572-8209-C5F832EC71F9}"/>
    <cellStyle name="20% - Accent2 2 6 4" xfId="9978" xr:uid="{7882ACB7-8608-427B-B7EB-21AD06C98638}"/>
    <cellStyle name="20% - Accent2 2 6 5" xfId="18416" xr:uid="{1A029A18-DBD8-4EA4-B98D-9663431A13C1}"/>
    <cellStyle name="20% - Accent2 2 6 6" xfId="26853" xr:uid="{48813601-4F92-451D-A3F4-C0CE0DD7905C}"/>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88EF798D-13FE-4579-A3B4-5D8153160455}"/>
    <cellStyle name="20% - Accent2 2 7 2 2 3" xfId="25191" xr:uid="{4DA77436-D8BF-4D1D-9E12-1FACA2AB4C36}"/>
    <cellStyle name="20% - Accent2 2 7 2 2 4" xfId="33628" xr:uid="{ED3892C7-5C00-4722-9E09-16A762E1E32A}"/>
    <cellStyle name="20% - Accent2 2 7 2 3" xfId="12536" xr:uid="{CD2DEAA7-8788-4D68-833A-C5C74BAB94ED}"/>
    <cellStyle name="20% - Accent2 2 7 2 4" xfId="20974" xr:uid="{5682286B-322E-49FA-84C4-999AC54BFEEA}"/>
    <cellStyle name="20% - Accent2 2 7 2 5" xfId="29411" xr:uid="{71B50A9C-A333-4426-A004-BB06D168B797}"/>
    <cellStyle name="20% - Accent2 2 7 3" xfId="6167" xr:uid="{00000000-0005-0000-0000-0000EE000000}"/>
    <cellStyle name="20% - Accent2 2 7 3 2" xfId="14609" xr:uid="{C5E0205C-C02A-45B2-958F-8FDE10C6978F}"/>
    <cellStyle name="20% - Accent2 2 7 3 3" xfId="23046" xr:uid="{A1B6311F-4DCD-438D-9F8B-3FB2F5F69904}"/>
    <cellStyle name="20% - Accent2 2 7 3 4" xfId="31483" xr:uid="{526AD72D-DF08-4AA4-95C4-22BA6DA44485}"/>
    <cellStyle name="20% - Accent2 2 7 4" xfId="10391" xr:uid="{6AF53EE2-CC9C-4DAA-AC84-99AF473F5300}"/>
    <cellStyle name="20% - Accent2 2 7 5" xfId="18829" xr:uid="{3B86A6D9-C481-4ABF-B01D-05F0720AA6E5}"/>
    <cellStyle name="20% - Accent2 2 7 6" xfId="27266" xr:uid="{4FC385F4-5D4D-4BD9-9624-C2F89379028D}"/>
    <cellStyle name="20% - Accent2 2 8" xfId="2273" xr:uid="{00000000-0005-0000-0000-0000EF000000}"/>
    <cellStyle name="20% - Accent2 2 8 2" xfId="6580" xr:uid="{00000000-0005-0000-0000-0000F0000000}"/>
    <cellStyle name="20% - Accent2 2 8 2 2" xfId="15022" xr:uid="{7C59048F-CFF3-4A72-B6F6-515F40D9E691}"/>
    <cellStyle name="20% - Accent2 2 8 2 3" xfId="23459" xr:uid="{CA01E7E7-B997-4C04-8B85-2C9BB3D9DCB2}"/>
    <cellStyle name="20% - Accent2 2 8 2 4" xfId="31896" xr:uid="{035B9099-6465-4A36-9A13-9A1AC260E200}"/>
    <cellStyle name="20% - Accent2 2 8 3" xfId="10804" xr:uid="{F0AF1F78-C9B6-42CF-B22A-5CCFFF38C326}"/>
    <cellStyle name="20% - Accent2 2 8 4" xfId="19242" xr:uid="{1548EFA8-97B8-4820-A915-6CD291133469}"/>
    <cellStyle name="20% - Accent2 2 8 5" xfId="27679" xr:uid="{1D3C531E-40CE-47C2-B94E-179E867FBDA8}"/>
    <cellStyle name="20% - Accent2 2 9" xfId="4514" xr:uid="{00000000-0005-0000-0000-0000F1000000}"/>
    <cellStyle name="20% - Accent2 2 9 2" xfId="12956" xr:uid="{A8DB7B99-441D-4B6E-A593-BB127808E0BD}"/>
    <cellStyle name="20% - Accent2 2 9 3" xfId="21393" xr:uid="{0CA6C6AB-B731-4FA9-993D-EAFA4F4E1325}"/>
    <cellStyle name="20% - Accent2 2 9 4" xfId="29830" xr:uid="{F87EFCB4-6324-4AD2-B4C8-877BE3914678}"/>
    <cellStyle name="20% - Accent2 3" xfId="14" xr:uid="{00000000-0005-0000-0000-0000F2000000}"/>
    <cellStyle name="20% - Accent2 3 10" xfId="17180" xr:uid="{9B18BFCF-EC3F-4AE4-AEC1-52FFFB753CD2}"/>
    <cellStyle name="20% - Accent2 3 11" xfId="25617" xr:uid="{381436E6-B877-4DC2-8790-C2CD1EB9A362}"/>
    <cellStyle name="20% - Accent2 3 2" xfId="15" xr:uid="{00000000-0005-0000-0000-0000F3000000}"/>
    <cellStyle name="20% - Accent2 3 2 10" xfId="25618" xr:uid="{50EEB60B-2648-43EA-8C10-081A87C980E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C0BAD1A6-98C5-4E93-94DE-1FF267232007}"/>
    <cellStyle name="20% - Accent2 3 2 2 2 2 3" xfId="23957" xr:uid="{04671841-E178-4E4A-8148-21D9076387EE}"/>
    <cellStyle name="20% - Accent2 3 2 2 2 2 4" xfId="32394" xr:uid="{1AA3DA40-7D66-425A-9E60-20404197AAD7}"/>
    <cellStyle name="20% - Accent2 3 2 2 2 3" xfId="11302" xr:uid="{CD92EB74-EA38-4C5B-81E8-C0711D393F80}"/>
    <cellStyle name="20% - Accent2 3 2 2 2 4" xfId="19740" xr:uid="{A4BDF569-72A8-4ACF-A698-DF4C141A0A4A}"/>
    <cellStyle name="20% - Accent2 3 2 2 2 5" xfId="28177" xr:uid="{72DEAC91-BD37-4EF2-B24E-9EA9BB4143DA}"/>
    <cellStyle name="20% - Accent2 3 2 2 3" xfId="4933" xr:uid="{00000000-0005-0000-0000-0000F7000000}"/>
    <cellStyle name="20% - Accent2 3 2 2 3 2" xfId="13375" xr:uid="{A76BE24B-EF46-449A-9D5F-BC15DF4F5873}"/>
    <cellStyle name="20% - Accent2 3 2 2 3 3" xfId="21812" xr:uid="{9BF53A10-FA1E-4E8C-B9AB-22544714B468}"/>
    <cellStyle name="20% - Accent2 3 2 2 3 4" xfId="30249" xr:uid="{1A04152B-B394-4F27-8F14-F5F581E2455F}"/>
    <cellStyle name="20% - Accent2 3 2 2 4" xfId="9157" xr:uid="{0DE66FED-27FD-41EF-87F4-6E6B4F39334D}"/>
    <cellStyle name="20% - Accent2 3 2 2 5" xfId="17595" xr:uid="{2D25DD50-664D-4633-AD0A-74B988503F7B}"/>
    <cellStyle name="20% - Accent2 3 2 2 6" xfId="26032" xr:uid="{8D326AD6-86BA-440F-9E68-4A0C8DFBEC4E}"/>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6AEE8C6D-0AC7-429E-8355-9703CC095DF1}"/>
    <cellStyle name="20% - Accent2 3 2 3 2 2 3" xfId="24370" xr:uid="{08700482-3ED2-4E75-9716-BB4E25D63C9E}"/>
    <cellStyle name="20% - Accent2 3 2 3 2 2 4" xfId="32807" xr:uid="{B3E6BF28-49E6-498B-9944-29EC4165F854}"/>
    <cellStyle name="20% - Accent2 3 2 3 2 3" xfId="11715" xr:uid="{79564424-40EE-4CCF-B308-16DD346E10B2}"/>
    <cellStyle name="20% - Accent2 3 2 3 2 4" xfId="20153" xr:uid="{C5D6EB34-B327-4415-8BB1-1D2B439D6D68}"/>
    <cellStyle name="20% - Accent2 3 2 3 2 5" xfId="28590" xr:uid="{632C4C3B-C1AC-42F6-9FD6-2BEFE6479BD1}"/>
    <cellStyle name="20% - Accent2 3 2 3 3" xfId="5346" xr:uid="{00000000-0005-0000-0000-0000FB000000}"/>
    <cellStyle name="20% - Accent2 3 2 3 3 2" xfId="13788" xr:uid="{C6536BC4-5338-46AF-957D-B437C5E072FD}"/>
    <cellStyle name="20% - Accent2 3 2 3 3 3" xfId="22225" xr:uid="{67032328-056B-452F-B1D9-2C1E70A2FF5C}"/>
    <cellStyle name="20% - Accent2 3 2 3 3 4" xfId="30662" xr:uid="{3AF3D185-F79C-4C27-8FE3-18CA1A8193C8}"/>
    <cellStyle name="20% - Accent2 3 2 3 4" xfId="9570" xr:uid="{25CC5B1E-71F2-433D-A893-6FA2821AD3D4}"/>
    <cellStyle name="20% - Accent2 3 2 3 5" xfId="18008" xr:uid="{650F725B-4EE8-4C17-ACCB-6892EA7F1295}"/>
    <cellStyle name="20% - Accent2 3 2 3 6" xfId="26445" xr:uid="{01E9C75C-752C-4667-9200-6F8C225D0B9B}"/>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8C29567C-D3A3-4954-AA92-EDDBB88CFEEF}"/>
    <cellStyle name="20% - Accent2 3 2 4 2 2 3" xfId="24783" xr:uid="{AC6ADBE9-8F40-49C8-92F3-ED5FF68DC33E}"/>
    <cellStyle name="20% - Accent2 3 2 4 2 2 4" xfId="33220" xr:uid="{0F3A59AB-55E6-47A2-8D9C-5FB044A84340}"/>
    <cellStyle name="20% - Accent2 3 2 4 2 3" xfId="12128" xr:uid="{546BAC98-6774-495F-B3C4-0701675C793A}"/>
    <cellStyle name="20% - Accent2 3 2 4 2 4" xfId="20566" xr:uid="{F43D575D-D469-4AF7-A708-65E6D14F3C57}"/>
    <cellStyle name="20% - Accent2 3 2 4 2 5" xfId="29003" xr:uid="{2BA18F3A-4913-4278-878C-193284DA54D3}"/>
    <cellStyle name="20% - Accent2 3 2 4 3" xfId="5759" xr:uid="{00000000-0005-0000-0000-0000FF000000}"/>
    <cellStyle name="20% - Accent2 3 2 4 3 2" xfId="14201" xr:uid="{B3ADD35B-7F63-4F4B-9C96-0123FBC041D2}"/>
    <cellStyle name="20% - Accent2 3 2 4 3 3" xfId="22638" xr:uid="{9D8DE00A-AB6C-40A2-9401-6B77521F4D51}"/>
    <cellStyle name="20% - Accent2 3 2 4 3 4" xfId="31075" xr:uid="{C9035B7D-DB9F-40BB-8637-32668EA8190F}"/>
    <cellStyle name="20% - Accent2 3 2 4 4" xfId="9983" xr:uid="{4B01B1BF-694D-4D67-A0F4-3FADAEFADF5E}"/>
    <cellStyle name="20% - Accent2 3 2 4 5" xfId="18421" xr:uid="{55FB497E-1CAC-4792-A527-17945AD62433}"/>
    <cellStyle name="20% - Accent2 3 2 4 6" xfId="26858" xr:uid="{1FF915F7-701A-4B7B-924C-39763AC8BE07}"/>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E6AEFC95-FA5C-460B-9C18-2BA6F4EB65E0}"/>
    <cellStyle name="20% - Accent2 3 2 5 2 2 3" xfId="25196" xr:uid="{730EF694-A9B9-454A-A9B6-2F2FADB5CF11}"/>
    <cellStyle name="20% - Accent2 3 2 5 2 2 4" xfId="33633" xr:uid="{50683E3C-6B31-4CF8-B3BA-140CD822D814}"/>
    <cellStyle name="20% - Accent2 3 2 5 2 3" xfId="12541" xr:uid="{EB10E45E-2821-44B1-99D0-ACC94E4AA559}"/>
    <cellStyle name="20% - Accent2 3 2 5 2 4" xfId="20979" xr:uid="{25612D38-C81F-48F4-8C11-3523F0235CD9}"/>
    <cellStyle name="20% - Accent2 3 2 5 2 5" xfId="29416" xr:uid="{DB1A14D0-6E97-4595-A27F-A165E8AC3D6A}"/>
    <cellStyle name="20% - Accent2 3 2 5 3" xfId="6172" xr:uid="{00000000-0005-0000-0000-000003010000}"/>
    <cellStyle name="20% - Accent2 3 2 5 3 2" xfId="14614" xr:uid="{68AB88C7-4696-4C9E-B024-2CBD8311E33B}"/>
    <cellStyle name="20% - Accent2 3 2 5 3 3" xfId="23051" xr:uid="{D9D60866-5A3A-47F5-B3B2-941DE36C0B0D}"/>
    <cellStyle name="20% - Accent2 3 2 5 3 4" xfId="31488" xr:uid="{008F9BC6-1648-4D8D-920D-FEDD1EB65A39}"/>
    <cellStyle name="20% - Accent2 3 2 5 4" xfId="10396" xr:uid="{3E5084CB-7593-42C2-B87B-FDC801F04D3A}"/>
    <cellStyle name="20% - Accent2 3 2 5 5" xfId="18834" xr:uid="{C75F51C9-4D83-413D-8BB1-AB5A75950303}"/>
    <cellStyle name="20% - Accent2 3 2 5 6" xfId="27271" xr:uid="{4B8A59F6-EF37-4126-AC9E-8183906DAF55}"/>
    <cellStyle name="20% - Accent2 3 2 6" xfId="2278" xr:uid="{00000000-0005-0000-0000-000004010000}"/>
    <cellStyle name="20% - Accent2 3 2 6 2" xfId="6585" xr:uid="{00000000-0005-0000-0000-000005010000}"/>
    <cellStyle name="20% - Accent2 3 2 6 2 2" xfId="15027" xr:uid="{5A8C249A-92C3-47FE-BA35-5B6193215CAC}"/>
    <cellStyle name="20% - Accent2 3 2 6 2 3" xfId="23464" xr:uid="{FD74E876-E6D0-49C5-9D26-CBD229978021}"/>
    <cellStyle name="20% - Accent2 3 2 6 2 4" xfId="31901" xr:uid="{176A80FA-6E67-4B8C-9A8E-EF77A2C13FB4}"/>
    <cellStyle name="20% - Accent2 3 2 6 3" xfId="10809" xr:uid="{3EBB8DBB-E7F4-4ABD-ADE5-B3BAA2724FAA}"/>
    <cellStyle name="20% - Accent2 3 2 6 4" xfId="19247" xr:uid="{F750DCD2-3BF8-4269-AFC4-DBA6BFE03A87}"/>
    <cellStyle name="20% - Accent2 3 2 6 5" xfId="27684" xr:uid="{0F21EAA0-F645-4B94-BE5D-225FE377533C}"/>
    <cellStyle name="20% - Accent2 3 2 7" xfId="4519" xr:uid="{00000000-0005-0000-0000-000006010000}"/>
    <cellStyle name="20% - Accent2 3 2 7 2" xfId="12961" xr:uid="{EA4631C4-7373-45CB-944C-556320F3FE14}"/>
    <cellStyle name="20% - Accent2 3 2 7 3" xfId="21398" xr:uid="{29EB2EF9-8732-4E6C-B77C-AA1B571FA9BF}"/>
    <cellStyle name="20% - Accent2 3 2 7 4" xfId="29835" xr:uid="{61D37EE3-2E7B-48AE-86CA-0A90E56DF0A2}"/>
    <cellStyle name="20% - Accent2 3 2 8" xfId="8743" xr:uid="{AE6FD22B-7E93-46AF-87C4-1D1AB7AFFB78}"/>
    <cellStyle name="20% - Accent2 3 2 9" xfId="17181" xr:uid="{F4A7EA6C-2839-44BD-8FD0-6EACF9826A9D}"/>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F2D33BD1-27B3-4655-A2EB-1CECA610826C}"/>
    <cellStyle name="20% - Accent2 3 3 2 2 3" xfId="23956" xr:uid="{6EF55BF8-237B-4EAF-8E5B-53986C7202D5}"/>
    <cellStyle name="20% - Accent2 3 3 2 2 4" xfId="32393" xr:uid="{D1A3A05E-FABD-410D-8B17-4BFA7D95B8B2}"/>
    <cellStyle name="20% - Accent2 3 3 2 3" xfId="11301" xr:uid="{C476178E-7080-4F47-96B5-E41F3BA3424C}"/>
    <cellStyle name="20% - Accent2 3 3 2 4" xfId="19739" xr:uid="{44A38E05-AFBC-40DA-B130-07863A9CC97F}"/>
    <cellStyle name="20% - Accent2 3 3 2 5" xfId="28176" xr:uid="{963B3122-FB7A-407F-8BEF-FACF26D496C4}"/>
    <cellStyle name="20% - Accent2 3 3 3" xfId="4932" xr:uid="{00000000-0005-0000-0000-00000A010000}"/>
    <cellStyle name="20% - Accent2 3 3 3 2" xfId="13374" xr:uid="{0715C6C5-F671-45F1-AA4A-E02DA060FC1E}"/>
    <cellStyle name="20% - Accent2 3 3 3 3" xfId="21811" xr:uid="{50513023-B2B3-4B22-B407-DEDD34FAB7F8}"/>
    <cellStyle name="20% - Accent2 3 3 3 4" xfId="30248" xr:uid="{4CC56436-D72E-4FC2-B7C5-6AB589412989}"/>
    <cellStyle name="20% - Accent2 3 3 4" xfId="9156" xr:uid="{89A3590B-F80F-4939-BB47-A158490B4644}"/>
    <cellStyle name="20% - Accent2 3 3 5" xfId="17594" xr:uid="{A44ECDF9-7A20-4426-9DD4-F5E960BFE01B}"/>
    <cellStyle name="20% - Accent2 3 3 6" xfId="26031" xr:uid="{BD705C0C-6621-4C47-8662-B927D1380E41}"/>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A2941E18-7E47-4003-B865-C58B92977D60}"/>
    <cellStyle name="20% - Accent2 3 4 2 2 3" xfId="24369" xr:uid="{74902B4A-3F07-4EF6-9AEE-65F43F69AF29}"/>
    <cellStyle name="20% - Accent2 3 4 2 2 4" xfId="32806" xr:uid="{5C4D8DDD-942B-443E-8C2E-E50AA096EABF}"/>
    <cellStyle name="20% - Accent2 3 4 2 3" xfId="11714" xr:uid="{E5C32131-8DB2-416D-801B-EDBF429FDE56}"/>
    <cellStyle name="20% - Accent2 3 4 2 4" xfId="20152" xr:uid="{5D3A3254-F078-440E-BA3E-886EED6E8D01}"/>
    <cellStyle name="20% - Accent2 3 4 2 5" xfId="28589" xr:uid="{28322461-4DBC-4630-BF0F-8DCCCFB21DFA}"/>
    <cellStyle name="20% - Accent2 3 4 3" xfId="5345" xr:uid="{00000000-0005-0000-0000-00000E010000}"/>
    <cellStyle name="20% - Accent2 3 4 3 2" xfId="13787" xr:uid="{FFBAE36C-D737-47AE-AF21-1A2542E63B6B}"/>
    <cellStyle name="20% - Accent2 3 4 3 3" xfId="22224" xr:uid="{E501BFA6-C5D3-4691-8623-C1B803439C12}"/>
    <cellStyle name="20% - Accent2 3 4 3 4" xfId="30661" xr:uid="{292671AA-6DBF-4BE0-AC56-AEDAFC49C476}"/>
    <cellStyle name="20% - Accent2 3 4 4" xfId="9569" xr:uid="{F88E67BB-BA73-4F4A-B90A-B740EDE2CF0B}"/>
    <cellStyle name="20% - Accent2 3 4 5" xfId="18007" xr:uid="{7CF28F7F-0BAB-4DB1-842C-7366FE5B9D1F}"/>
    <cellStyle name="20% - Accent2 3 4 6" xfId="26444" xr:uid="{254B0085-9C50-450A-A2EB-04A7832F85CA}"/>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A1036859-3EF3-4597-BF35-D8BFECB3DD4B}"/>
    <cellStyle name="20% - Accent2 3 5 2 2 3" xfId="24782" xr:uid="{1CF73B17-E57C-4562-85E6-B9A5D70C82FF}"/>
    <cellStyle name="20% - Accent2 3 5 2 2 4" xfId="33219" xr:uid="{5AB08330-9A6A-4A37-AA96-C037B20C7E4D}"/>
    <cellStyle name="20% - Accent2 3 5 2 3" xfId="12127" xr:uid="{6FC46E86-D2D6-4A87-AFEF-8DCDF2550171}"/>
    <cellStyle name="20% - Accent2 3 5 2 4" xfId="20565" xr:uid="{821D9894-712D-4311-8228-E0C807981C40}"/>
    <cellStyle name="20% - Accent2 3 5 2 5" xfId="29002" xr:uid="{C054970E-F6BA-4F89-9A85-FB6FD3D03E80}"/>
    <cellStyle name="20% - Accent2 3 5 3" xfId="5758" xr:uid="{00000000-0005-0000-0000-000012010000}"/>
    <cellStyle name="20% - Accent2 3 5 3 2" xfId="14200" xr:uid="{A9AE5713-D226-4A52-B903-9DD09E50BCE0}"/>
    <cellStyle name="20% - Accent2 3 5 3 3" xfId="22637" xr:uid="{0F69E5FD-8335-423D-BDB7-3A28F65C6B48}"/>
    <cellStyle name="20% - Accent2 3 5 3 4" xfId="31074" xr:uid="{84593338-38FD-4AA2-A2B4-06C1A66B7B1B}"/>
    <cellStyle name="20% - Accent2 3 5 4" xfId="9982" xr:uid="{7EA94F1D-6E12-495F-935C-7E8F8F1B904B}"/>
    <cellStyle name="20% - Accent2 3 5 5" xfId="18420" xr:uid="{AC67849E-7572-439E-8653-E0B1FCD9E6AA}"/>
    <cellStyle name="20% - Accent2 3 5 6" xfId="26857" xr:uid="{57E7F7D8-E539-4C02-9EB2-3981C011E9DB}"/>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E3241C85-6639-489F-8AD9-7884870C9EBD}"/>
    <cellStyle name="20% - Accent2 3 6 2 2 3" xfId="25195" xr:uid="{8F96F675-A832-49F4-A407-E7CCC67EE814}"/>
    <cellStyle name="20% - Accent2 3 6 2 2 4" xfId="33632" xr:uid="{F517B77C-E755-48C5-A74F-081B23CE7051}"/>
    <cellStyle name="20% - Accent2 3 6 2 3" xfId="12540" xr:uid="{12A9AAE3-5D84-4EE9-8C55-DDF7036AF63C}"/>
    <cellStyle name="20% - Accent2 3 6 2 4" xfId="20978" xr:uid="{53C9EACE-E168-4EC0-874C-7A2C19C3911A}"/>
    <cellStyle name="20% - Accent2 3 6 2 5" xfId="29415" xr:uid="{01E030E0-5821-4F7F-B5B6-A3F3224D4013}"/>
    <cellStyle name="20% - Accent2 3 6 3" xfId="6171" xr:uid="{00000000-0005-0000-0000-000016010000}"/>
    <cellStyle name="20% - Accent2 3 6 3 2" xfId="14613" xr:uid="{CE533E61-BAE7-474C-8304-A384C693F9F7}"/>
    <cellStyle name="20% - Accent2 3 6 3 3" xfId="23050" xr:uid="{E5940CC7-A240-4F1D-AFC0-E879A113A33E}"/>
    <cellStyle name="20% - Accent2 3 6 3 4" xfId="31487" xr:uid="{797B1ABF-5BC1-42D1-AA07-21EF4E6C5610}"/>
    <cellStyle name="20% - Accent2 3 6 4" xfId="10395" xr:uid="{E13D8470-AC5D-4376-BFAB-FFDA0E9D9995}"/>
    <cellStyle name="20% - Accent2 3 6 5" xfId="18833" xr:uid="{F0EA0867-7369-41A0-AF78-9777A8C4C12B}"/>
    <cellStyle name="20% - Accent2 3 6 6" xfId="27270" xr:uid="{C2CC78CA-66DD-4B81-A524-1C2D252CDA5E}"/>
    <cellStyle name="20% - Accent2 3 7" xfId="2277" xr:uid="{00000000-0005-0000-0000-000017010000}"/>
    <cellStyle name="20% - Accent2 3 7 2" xfId="6584" xr:uid="{00000000-0005-0000-0000-000018010000}"/>
    <cellStyle name="20% - Accent2 3 7 2 2" xfId="15026" xr:uid="{6481265D-BCD0-4047-B6D7-31A5D7B58CD6}"/>
    <cellStyle name="20% - Accent2 3 7 2 3" xfId="23463" xr:uid="{B6B041A5-5F67-4D70-8CA6-B6EFDC33E078}"/>
    <cellStyle name="20% - Accent2 3 7 2 4" xfId="31900" xr:uid="{E824F205-5719-499E-AF97-E518B8BC710E}"/>
    <cellStyle name="20% - Accent2 3 7 3" xfId="10808" xr:uid="{DE7DEE5E-878D-4D74-ACA8-F351BA489877}"/>
    <cellStyle name="20% - Accent2 3 7 4" xfId="19246" xr:uid="{03192B10-6674-4D3A-B246-90FE910FA6B2}"/>
    <cellStyle name="20% - Accent2 3 7 5" xfId="27683" xr:uid="{B11209F9-4B99-463C-8633-04D89F86DF1E}"/>
    <cellStyle name="20% - Accent2 3 8" xfId="4518" xr:uid="{00000000-0005-0000-0000-000019010000}"/>
    <cellStyle name="20% - Accent2 3 8 2" xfId="12960" xr:uid="{D8EA3A4E-B79E-45CE-A555-2D8AD804630C}"/>
    <cellStyle name="20% - Accent2 3 8 3" xfId="21397" xr:uid="{6294B341-5D8F-463D-BC29-E2DD478F6869}"/>
    <cellStyle name="20% - Accent2 3 8 4" xfId="29834" xr:uid="{4A780F9E-C95C-432A-A833-01F8FA85F716}"/>
    <cellStyle name="20% - Accent2 3 9" xfId="8742" xr:uid="{13D4A9D7-E26F-4389-B4C2-73FE23E3232C}"/>
    <cellStyle name="20% - Accent2 4" xfId="16" xr:uid="{00000000-0005-0000-0000-00001A010000}"/>
    <cellStyle name="20% - Accent2 4 10" xfId="25619" xr:uid="{7ECBF4CE-6F58-4F32-B6F7-49446E4A4EE7}"/>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CC663727-795F-494B-B5F3-BF1C4D880A31}"/>
    <cellStyle name="20% - Accent2 4 2 2 2 3" xfId="23958" xr:uid="{8E02C0F6-3D7C-44A7-B723-DD2EA67C075A}"/>
    <cellStyle name="20% - Accent2 4 2 2 2 4" xfId="32395" xr:uid="{6471A9ED-C54B-44CE-AAC8-8FBA7BB2A704}"/>
    <cellStyle name="20% - Accent2 4 2 2 3" xfId="11303" xr:uid="{5CD95CA3-07BA-4585-AE1C-B6F29A424A5E}"/>
    <cellStyle name="20% - Accent2 4 2 2 4" xfId="19741" xr:uid="{0229EF8B-FD22-4914-B221-31483D7D1F80}"/>
    <cellStyle name="20% - Accent2 4 2 2 5" xfId="28178" xr:uid="{0A040F95-533E-4B87-BCEF-78ADC962386C}"/>
    <cellStyle name="20% - Accent2 4 2 3" xfId="4934" xr:uid="{00000000-0005-0000-0000-00001E010000}"/>
    <cellStyle name="20% - Accent2 4 2 3 2" xfId="13376" xr:uid="{94B43CF9-1F77-45AC-8EA1-A56C20297285}"/>
    <cellStyle name="20% - Accent2 4 2 3 3" xfId="21813" xr:uid="{77D68665-0D3E-4D52-99BF-4E0A6CE09E61}"/>
    <cellStyle name="20% - Accent2 4 2 3 4" xfId="30250" xr:uid="{C9E0E054-1B76-4764-B2D8-17B2C5E9CC92}"/>
    <cellStyle name="20% - Accent2 4 2 4" xfId="9158" xr:uid="{2DE23D07-8900-46E8-8817-962259015CFA}"/>
    <cellStyle name="20% - Accent2 4 2 5" xfId="17596" xr:uid="{A8F483DD-DF77-4D12-B8B7-4BEBEC9D7B01}"/>
    <cellStyle name="20% - Accent2 4 2 6" xfId="26033" xr:uid="{A352EA54-73F6-4266-8A68-71A8B46C577C}"/>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8C505DCE-13F5-4877-93E2-09F1F7DAC338}"/>
    <cellStyle name="20% - Accent2 4 3 2 2 3" xfId="24371" xr:uid="{227242B3-DC97-40EE-9D20-3A9BA14051A9}"/>
    <cellStyle name="20% - Accent2 4 3 2 2 4" xfId="32808" xr:uid="{B2E6D60A-D351-483F-8F64-73495C25B2B9}"/>
    <cellStyle name="20% - Accent2 4 3 2 3" xfId="11716" xr:uid="{F3AF88F9-518C-405F-A344-E68DB59A1AB0}"/>
    <cellStyle name="20% - Accent2 4 3 2 4" xfId="20154" xr:uid="{4421B7DD-63EB-47BC-BD3E-56360FC76306}"/>
    <cellStyle name="20% - Accent2 4 3 2 5" xfId="28591" xr:uid="{4C8C10BB-3A48-4518-A75A-6EE2DE5EEFA2}"/>
    <cellStyle name="20% - Accent2 4 3 3" xfId="5347" xr:uid="{00000000-0005-0000-0000-000022010000}"/>
    <cellStyle name="20% - Accent2 4 3 3 2" xfId="13789" xr:uid="{91C999C5-4FF0-4BC7-B237-EEC645975FE1}"/>
    <cellStyle name="20% - Accent2 4 3 3 3" xfId="22226" xr:uid="{27F003EC-A39A-4B9F-A23D-1D66E81CACC6}"/>
    <cellStyle name="20% - Accent2 4 3 3 4" xfId="30663" xr:uid="{C55216FA-ECFA-434D-A3BA-E670F15DEAE4}"/>
    <cellStyle name="20% - Accent2 4 3 4" xfId="9571" xr:uid="{231845D5-0732-4862-869B-EB2AD0C0979E}"/>
    <cellStyle name="20% - Accent2 4 3 5" xfId="18009" xr:uid="{BBC0AE84-4666-4F7F-9965-DADDC180C7D1}"/>
    <cellStyle name="20% - Accent2 4 3 6" xfId="26446" xr:uid="{F3E07FAD-D1F2-4CC2-A130-8C01C1B6CC58}"/>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FF977FB0-8E8F-4F3C-812D-4D617DABE51E}"/>
    <cellStyle name="20% - Accent2 4 4 2 2 3" xfId="24784" xr:uid="{E8CC3397-CD33-4589-BF57-55EF0E623E56}"/>
    <cellStyle name="20% - Accent2 4 4 2 2 4" xfId="33221" xr:uid="{EAF7FABA-89CD-4D9B-B723-9B38099DBB21}"/>
    <cellStyle name="20% - Accent2 4 4 2 3" xfId="12129" xr:uid="{05A92C43-DBF1-4F54-80BE-8FEBB1A7B4A0}"/>
    <cellStyle name="20% - Accent2 4 4 2 4" xfId="20567" xr:uid="{6C5ECC7A-B88B-42C5-A6D6-4CFF1E0998C2}"/>
    <cellStyle name="20% - Accent2 4 4 2 5" xfId="29004" xr:uid="{E8E5C6E5-AEBF-41EA-991A-E8C8FBFBC1A7}"/>
    <cellStyle name="20% - Accent2 4 4 3" xfId="5760" xr:uid="{00000000-0005-0000-0000-000026010000}"/>
    <cellStyle name="20% - Accent2 4 4 3 2" xfId="14202" xr:uid="{1D6BA243-957A-4743-8F92-3A7F9D15B5DA}"/>
    <cellStyle name="20% - Accent2 4 4 3 3" xfId="22639" xr:uid="{5ED80A21-97A0-4C75-97BB-D84292138970}"/>
    <cellStyle name="20% - Accent2 4 4 3 4" xfId="31076" xr:uid="{6670F082-1822-411C-8073-147167E502AF}"/>
    <cellStyle name="20% - Accent2 4 4 4" xfId="9984" xr:uid="{00C473D7-44F7-4922-9322-FD38A00220AC}"/>
    <cellStyle name="20% - Accent2 4 4 5" xfId="18422" xr:uid="{9FE56CC1-74AB-45F4-883E-C2E93DA3636E}"/>
    <cellStyle name="20% - Accent2 4 4 6" xfId="26859" xr:uid="{FF50FAF4-760B-4D84-91A1-99634CF51E45}"/>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32611C8E-7844-423E-AD81-56DA670FEBD2}"/>
    <cellStyle name="20% - Accent2 4 5 2 2 3" xfId="25197" xr:uid="{CA0173DC-3C02-4406-8557-AC4C854F7303}"/>
    <cellStyle name="20% - Accent2 4 5 2 2 4" xfId="33634" xr:uid="{F9049FA7-72C6-4404-8A61-BF6C0EEEB053}"/>
    <cellStyle name="20% - Accent2 4 5 2 3" xfId="12542" xr:uid="{E4723A2A-473F-448A-A5DA-BCA0C0355269}"/>
    <cellStyle name="20% - Accent2 4 5 2 4" xfId="20980" xr:uid="{524F81D9-0572-4149-965C-ADA0128DDB2C}"/>
    <cellStyle name="20% - Accent2 4 5 2 5" xfId="29417" xr:uid="{A3CD74C3-5089-4055-A023-341CBDE61746}"/>
    <cellStyle name="20% - Accent2 4 5 3" xfId="6173" xr:uid="{00000000-0005-0000-0000-00002A010000}"/>
    <cellStyle name="20% - Accent2 4 5 3 2" xfId="14615" xr:uid="{D4A22E57-F7F4-4ADB-801A-60EEC5917BCD}"/>
    <cellStyle name="20% - Accent2 4 5 3 3" xfId="23052" xr:uid="{0939D683-3A75-47EF-A923-9FFC01534079}"/>
    <cellStyle name="20% - Accent2 4 5 3 4" xfId="31489" xr:uid="{AA26B540-EA54-4549-B423-2CA2747405C6}"/>
    <cellStyle name="20% - Accent2 4 5 4" xfId="10397" xr:uid="{63FBF0C6-CD67-4C96-AE30-A6265CAC41F8}"/>
    <cellStyle name="20% - Accent2 4 5 5" xfId="18835" xr:uid="{8D844E7A-8119-4541-B50F-08FFA270EBA4}"/>
    <cellStyle name="20% - Accent2 4 5 6" xfId="27272" xr:uid="{A6DC45D4-2A41-466B-AC3E-1B63121F5CE2}"/>
    <cellStyle name="20% - Accent2 4 6" xfId="2279" xr:uid="{00000000-0005-0000-0000-00002B010000}"/>
    <cellStyle name="20% - Accent2 4 6 2" xfId="6586" xr:uid="{00000000-0005-0000-0000-00002C010000}"/>
    <cellStyle name="20% - Accent2 4 6 2 2" xfId="15028" xr:uid="{F3AB839C-A27C-401A-B808-0536B4F33210}"/>
    <cellStyle name="20% - Accent2 4 6 2 3" xfId="23465" xr:uid="{B4473812-3F44-457D-9D73-5296528D1D9F}"/>
    <cellStyle name="20% - Accent2 4 6 2 4" xfId="31902" xr:uid="{0532FA93-FEA9-433A-8D72-DACFFE06D1C7}"/>
    <cellStyle name="20% - Accent2 4 6 3" xfId="10810" xr:uid="{79ECC23F-197F-498F-BE3A-A920B9664891}"/>
    <cellStyle name="20% - Accent2 4 6 4" xfId="19248" xr:uid="{7F5A01F5-0B01-456C-810E-635F1A28E291}"/>
    <cellStyle name="20% - Accent2 4 6 5" xfId="27685" xr:uid="{E43AE9F3-69D6-41C6-A074-ED41EB658142}"/>
    <cellStyle name="20% - Accent2 4 7" xfId="4520" xr:uid="{00000000-0005-0000-0000-00002D010000}"/>
    <cellStyle name="20% - Accent2 4 7 2" xfId="12962" xr:uid="{06E93867-C19D-4257-9873-5E113F6DB640}"/>
    <cellStyle name="20% - Accent2 4 7 3" xfId="21399" xr:uid="{0B495DD6-6DB0-49FC-B59F-A1BA37E086AA}"/>
    <cellStyle name="20% - Accent2 4 7 4" xfId="29836" xr:uid="{F295383C-DE56-49ED-8B89-4D3D3521079D}"/>
    <cellStyle name="20% - Accent2 4 8" xfId="8744" xr:uid="{131B75D2-A935-4F8F-9310-D66504249138}"/>
    <cellStyle name="20% - Accent2 4 9" xfId="17182" xr:uid="{AEFC74C8-BB55-4BA3-93EB-0663EC3E8BBC}"/>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1615B9F1-97D4-4E86-8B4B-D8D6F438AE60}"/>
    <cellStyle name="20% - Accent2 5 2 2 3" xfId="23951" xr:uid="{CA738CAA-EDAE-4A70-8CF5-E2CF6CEC236F}"/>
    <cellStyle name="20% - Accent2 5 2 2 4" xfId="32388" xr:uid="{19DF3066-7D5C-4956-8480-6CB212D128C0}"/>
    <cellStyle name="20% - Accent2 5 2 3" xfId="11296" xr:uid="{B0BFF0A6-F754-403B-8714-5FF9B7931E83}"/>
    <cellStyle name="20% - Accent2 5 2 4" xfId="19734" xr:uid="{8AC2BEC1-C282-4D2E-BEA0-891DA6152182}"/>
    <cellStyle name="20% - Accent2 5 2 5" xfId="28171" xr:uid="{C393A614-C68D-4A86-B9D7-A6F7ADFBA1AB}"/>
    <cellStyle name="20% - Accent2 5 3" xfId="4927" xr:uid="{00000000-0005-0000-0000-000031010000}"/>
    <cellStyle name="20% - Accent2 5 3 2" xfId="13369" xr:uid="{7D619E8E-1A5E-47D0-AEBE-EED81CF81F81}"/>
    <cellStyle name="20% - Accent2 5 3 3" xfId="21806" xr:uid="{2102E3E0-A132-4B15-B351-9517A25C966A}"/>
    <cellStyle name="20% - Accent2 5 3 4" xfId="30243" xr:uid="{6C8AC135-C077-4BF1-91F6-0724FB05380F}"/>
    <cellStyle name="20% - Accent2 5 4" xfId="9151" xr:uid="{2A11BA25-0A8D-488D-9B46-BC972022435B}"/>
    <cellStyle name="20% - Accent2 5 5" xfId="17589" xr:uid="{1698CA34-AFDF-41F3-B6F0-42E4D0EC67D1}"/>
    <cellStyle name="20% - Accent2 5 6" xfId="26026" xr:uid="{220239FD-3370-4C29-A99A-1CD78D74E7E8}"/>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ADFECF53-7789-4560-B545-B0A1CE3C6678}"/>
    <cellStyle name="20% - Accent2 6 2 2 3" xfId="24364" xr:uid="{EB881463-69A8-42AA-8650-85149C58AE9A}"/>
    <cellStyle name="20% - Accent2 6 2 2 4" xfId="32801" xr:uid="{F2EE0853-05EA-4848-A8EF-76ACC9CB68B9}"/>
    <cellStyle name="20% - Accent2 6 2 3" xfId="11709" xr:uid="{321527B0-C4CC-49BA-914A-2319554E2B2F}"/>
    <cellStyle name="20% - Accent2 6 2 4" xfId="20147" xr:uid="{FF3E22FD-EA3D-4BB1-A211-640E3798B5F7}"/>
    <cellStyle name="20% - Accent2 6 2 5" xfId="28584" xr:uid="{4CF575FC-34D6-4E28-A99F-776514B97F05}"/>
    <cellStyle name="20% - Accent2 6 3" xfId="5340" xr:uid="{00000000-0005-0000-0000-000035010000}"/>
    <cellStyle name="20% - Accent2 6 3 2" xfId="13782" xr:uid="{7CA38823-A859-4871-B515-E267D454A031}"/>
    <cellStyle name="20% - Accent2 6 3 3" xfId="22219" xr:uid="{40727254-A6A1-4FFB-99BA-BE875FCE7AB8}"/>
    <cellStyle name="20% - Accent2 6 3 4" xfId="30656" xr:uid="{242FAC1B-8B33-4E09-A49C-FAFE6C8C972D}"/>
    <cellStyle name="20% - Accent2 6 4" xfId="9564" xr:uid="{C640DBA4-7307-4D39-93FA-2BFF4DD3D394}"/>
    <cellStyle name="20% - Accent2 6 5" xfId="18002" xr:uid="{28938298-9DAE-4BF9-B6F6-54D86A53CEC9}"/>
    <cellStyle name="20% - Accent2 6 6" xfId="26439" xr:uid="{7A53BA97-241C-41E2-865B-980F9CF0F1AC}"/>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937CAAD7-38FB-4784-A425-6E92CE19BF03}"/>
    <cellStyle name="20% - Accent2 7 2 2 3" xfId="24777" xr:uid="{4D411685-65FD-451C-81AE-058DF8209434}"/>
    <cellStyle name="20% - Accent2 7 2 2 4" xfId="33214" xr:uid="{89285E5E-4F23-4618-AE6D-CF38AAFEAAC3}"/>
    <cellStyle name="20% - Accent2 7 2 3" xfId="12122" xr:uid="{C2AC2D72-3ECE-41A1-AD50-4470C750AA06}"/>
    <cellStyle name="20% - Accent2 7 2 4" xfId="20560" xr:uid="{B8C707E1-2DCA-42D3-B857-A21F116D3579}"/>
    <cellStyle name="20% - Accent2 7 2 5" xfId="28997" xr:uid="{1235F337-78DF-467D-98D1-17AB4641F6D1}"/>
    <cellStyle name="20% - Accent2 7 3" xfId="5753" xr:uid="{00000000-0005-0000-0000-000039010000}"/>
    <cellStyle name="20% - Accent2 7 3 2" xfId="14195" xr:uid="{58A4112A-CE75-44B1-858C-5407118876DC}"/>
    <cellStyle name="20% - Accent2 7 3 3" xfId="22632" xr:uid="{5016D555-77F4-47B2-BC96-4DF033A66E2B}"/>
    <cellStyle name="20% - Accent2 7 3 4" xfId="31069" xr:uid="{F7B31917-89EF-4B79-8BE4-4D33309DB29F}"/>
    <cellStyle name="20% - Accent2 7 4" xfId="9977" xr:uid="{6D9D9BA8-C752-4ACF-8CE2-12A9C12E131A}"/>
    <cellStyle name="20% - Accent2 7 5" xfId="18415" xr:uid="{2DC2D524-9624-46A2-BF36-A26DCC402F64}"/>
    <cellStyle name="20% - Accent2 7 6" xfId="26852" xr:uid="{3F15EBCE-8875-4C2C-B5BE-7A441FED36AC}"/>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BD0E8457-0981-4C25-9F56-AB31041F9A50}"/>
    <cellStyle name="20% - Accent2 8 2 2 3" xfId="25190" xr:uid="{FEACC785-871E-479C-9481-1FFCA3A64B3E}"/>
    <cellStyle name="20% - Accent2 8 2 2 4" xfId="33627" xr:uid="{91788AEB-DFAD-4950-9A83-83408E437AAA}"/>
    <cellStyle name="20% - Accent2 8 2 3" xfId="12535" xr:uid="{9456F6B0-FFE0-46C8-8347-EC9FF0265008}"/>
    <cellStyle name="20% - Accent2 8 2 4" xfId="20973" xr:uid="{F501441A-A34A-4B27-B184-E41191D2221E}"/>
    <cellStyle name="20% - Accent2 8 2 5" xfId="29410" xr:uid="{8F408D01-B808-4BAF-BBCB-E5EF9E431FED}"/>
    <cellStyle name="20% - Accent2 8 3" xfId="6166" xr:uid="{00000000-0005-0000-0000-00003D010000}"/>
    <cellStyle name="20% - Accent2 8 3 2" xfId="14608" xr:uid="{363679CF-C7D0-49E1-815B-092A24062A31}"/>
    <cellStyle name="20% - Accent2 8 3 3" xfId="23045" xr:uid="{93AD6437-4697-4BF2-821D-038D1C58EFBB}"/>
    <cellStyle name="20% - Accent2 8 3 4" xfId="31482" xr:uid="{981D0947-DDF3-4FE5-BCA3-785AC225AAA0}"/>
    <cellStyle name="20% - Accent2 8 4" xfId="10390" xr:uid="{96735BDC-A8B1-48C7-ACCA-1151351EB468}"/>
    <cellStyle name="20% - Accent2 8 5" xfId="18828" xr:uid="{CACFC01A-76B3-4B01-8193-ABCBA33D722E}"/>
    <cellStyle name="20% - Accent2 8 6" xfId="27265" xr:uid="{3935CC91-2F7E-4CAF-A161-9952EAFFBC22}"/>
    <cellStyle name="20% - Accent2 9" xfId="2272" xr:uid="{00000000-0005-0000-0000-00003E010000}"/>
    <cellStyle name="20% - Accent2 9 2" xfId="6579" xr:uid="{00000000-0005-0000-0000-00003F010000}"/>
    <cellStyle name="20% - Accent2 9 2 2" xfId="15021" xr:uid="{B9E7D55F-4518-4F52-ADC5-9FA502624AE4}"/>
    <cellStyle name="20% - Accent2 9 2 3" xfId="23458" xr:uid="{0ABCDF33-5525-4CAD-8FCC-E06567D189E3}"/>
    <cellStyle name="20% - Accent2 9 2 4" xfId="31895" xr:uid="{60889F04-384C-4741-A5B9-B44085FFDAA3}"/>
    <cellStyle name="20% - Accent2 9 3" xfId="10803" xr:uid="{5254CFCF-1723-4A24-B25C-8990E4270D02}"/>
    <cellStyle name="20% - Accent2 9 4" xfId="19241" xr:uid="{986A8743-8BE8-42FB-A67D-17A093CCA43B}"/>
    <cellStyle name="20% - Accent2 9 5" xfId="27678" xr:uid="{3D021B29-76E1-42AE-82DE-1D83B2CCEE59}"/>
    <cellStyle name="20% - Accent3" xfId="17" builtinId="38" customBuiltin="1"/>
    <cellStyle name="20% - Accent3 10" xfId="4521" xr:uid="{00000000-0005-0000-0000-000041010000}"/>
    <cellStyle name="20% - Accent3 10 2" xfId="12963" xr:uid="{72E9AA51-1683-4A36-91A4-20FED49894AA}"/>
    <cellStyle name="20% - Accent3 10 3" xfId="21400" xr:uid="{48A52B0A-9CA0-40C2-B544-844DFF1168C5}"/>
    <cellStyle name="20% - Accent3 10 4" xfId="29837" xr:uid="{EC4CB081-FE5A-4F9C-A3FF-AB12E6FD3BC9}"/>
    <cellStyle name="20% - Accent3 11" xfId="8745" xr:uid="{1371D8CE-197A-44A3-9BEB-106A493B4E5C}"/>
    <cellStyle name="20% - Accent3 12" xfId="17183" xr:uid="{B66134D3-09FD-4655-8D74-54288772E57C}"/>
    <cellStyle name="20% - Accent3 13" xfId="25620" xr:uid="{D3CEEFE4-53A1-4791-807B-A00533EA38D4}"/>
    <cellStyle name="20% - Accent3 2" xfId="18" xr:uid="{00000000-0005-0000-0000-000042010000}"/>
    <cellStyle name="20% - Accent3 2 10" xfId="8746" xr:uid="{EA4FD9A5-8CAC-45EB-8D66-8E560921CA8A}"/>
    <cellStyle name="20% - Accent3 2 11" xfId="17184" xr:uid="{E2999B1F-BCAE-40EB-B448-5C406197934B}"/>
    <cellStyle name="20% - Accent3 2 12" xfId="25621" xr:uid="{AE780741-27BF-475E-AF40-B5B915CE4EC4}"/>
    <cellStyle name="20% - Accent3 2 2" xfId="19" xr:uid="{00000000-0005-0000-0000-000043010000}"/>
    <cellStyle name="20% - Accent3 2 2 10" xfId="17185" xr:uid="{C0DF1453-F609-40A6-BACC-B9F846AC00A4}"/>
    <cellStyle name="20% - Accent3 2 2 11" xfId="25622" xr:uid="{6BC85524-2E54-4F8C-AB8A-BAE025B6A3B7}"/>
    <cellStyle name="20% - Accent3 2 2 2" xfId="20" xr:uid="{00000000-0005-0000-0000-000044010000}"/>
    <cellStyle name="20% - Accent3 2 2 2 10" xfId="25623" xr:uid="{5EE8EC05-F49E-4DCC-925E-13BD020D318E}"/>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2FD15837-9668-4759-A54B-84D96F8727E6}"/>
    <cellStyle name="20% - Accent3 2 2 2 2 2 2 3" xfId="23962" xr:uid="{05C92C76-B901-4B2E-A4A8-045089642150}"/>
    <cellStyle name="20% - Accent3 2 2 2 2 2 2 4" xfId="32399" xr:uid="{85D8F79A-D68C-43A3-8814-3290327B30C4}"/>
    <cellStyle name="20% - Accent3 2 2 2 2 2 3" xfId="11307" xr:uid="{C63FE2FC-8F35-4990-9CF6-857805CF06AE}"/>
    <cellStyle name="20% - Accent3 2 2 2 2 2 4" xfId="19745" xr:uid="{E2DCE151-2DD0-493C-A5A6-176BB7BBE351}"/>
    <cellStyle name="20% - Accent3 2 2 2 2 2 5" xfId="28182" xr:uid="{439FECDC-AEFE-4C85-B70F-839AB716CB8B}"/>
    <cellStyle name="20% - Accent3 2 2 2 2 3" xfId="4938" xr:uid="{00000000-0005-0000-0000-000048010000}"/>
    <cellStyle name="20% - Accent3 2 2 2 2 3 2" xfId="13380" xr:uid="{EAA7CAE1-54EE-4322-8FC4-646B18C53EBA}"/>
    <cellStyle name="20% - Accent3 2 2 2 2 3 3" xfId="21817" xr:uid="{79BFA48A-3952-4587-8E85-68FF099AC2BD}"/>
    <cellStyle name="20% - Accent3 2 2 2 2 3 4" xfId="30254" xr:uid="{FBBC10A1-ECBD-4438-9B38-CA64854CB00B}"/>
    <cellStyle name="20% - Accent3 2 2 2 2 4" xfId="9162" xr:uid="{F7EDD6B4-2FA4-4174-926E-60A6FEBECFD4}"/>
    <cellStyle name="20% - Accent3 2 2 2 2 5" xfId="17600" xr:uid="{155768A8-58C1-4ECB-A95A-C11656A897F1}"/>
    <cellStyle name="20% - Accent3 2 2 2 2 6" xfId="26037" xr:uid="{802B4B00-997E-42FF-BCEF-7D22C656C90E}"/>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BDD86BCF-5C87-4A20-82EB-B8AE9CAE47E1}"/>
    <cellStyle name="20% - Accent3 2 2 2 3 2 2 3" xfId="24375" xr:uid="{651C57FE-4248-40DC-9AE2-09B027855DD3}"/>
    <cellStyle name="20% - Accent3 2 2 2 3 2 2 4" xfId="32812" xr:uid="{07643917-8908-40D5-B2D8-0DCC14EF5909}"/>
    <cellStyle name="20% - Accent3 2 2 2 3 2 3" xfId="11720" xr:uid="{173257F7-4FFF-4CD0-AD18-387F4630EAF5}"/>
    <cellStyle name="20% - Accent3 2 2 2 3 2 4" xfId="20158" xr:uid="{45708A58-E599-4240-9444-A6709AF2DB35}"/>
    <cellStyle name="20% - Accent3 2 2 2 3 2 5" xfId="28595" xr:uid="{E3886863-B148-49CB-8C96-AD6D666350C6}"/>
    <cellStyle name="20% - Accent3 2 2 2 3 3" xfId="5351" xr:uid="{00000000-0005-0000-0000-00004C010000}"/>
    <cellStyle name="20% - Accent3 2 2 2 3 3 2" xfId="13793" xr:uid="{35BC4E03-8119-44E6-83AC-7A3AE7CFD45E}"/>
    <cellStyle name="20% - Accent3 2 2 2 3 3 3" xfId="22230" xr:uid="{E4460D3B-B566-4CD8-A8B2-B48E7D87141F}"/>
    <cellStyle name="20% - Accent3 2 2 2 3 3 4" xfId="30667" xr:uid="{DC024733-C0CA-4B3A-8259-63CF0A683342}"/>
    <cellStyle name="20% - Accent3 2 2 2 3 4" xfId="9575" xr:uid="{5CC371DB-42E8-42CB-A26C-8D9A07B750B1}"/>
    <cellStyle name="20% - Accent3 2 2 2 3 5" xfId="18013" xr:uid="{A26CDC39-75D0-4A94-9947-93F5D87109AA}"/>
    <cellStyle name="20% - Accent3 2 2 2 3 6" xfId="26450" xr:uid="{5B344F9A-E489-4263-A709-517248081A9B}"/>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D371AEE4-DC83-448D-9130-749F353355A4}"/>
    <cellStyle name="20% - Accent3 2 2 2 4 2 2 3" xfId="24788" xr:uid="{B854AF0C-28A0-4631-8A2F-3C1D2D24D689}"/>
    <cellStyle name="20% - Accent3 2 2 2 4 2 2 4" xfId="33225" xr:uid="{24327EFC-A149-4E07-BA39-1637C4834F1F}"/>
    <cellStyle name="20% - Accent3 2 2 2 4 2 3" xfId="12133" xr:uid="{60853FE3-0169-43A7-A7CF-6DB79C77E0B8}"/>
    <cellStyle name="20% - Accent3 2 2 2 4 2 4" xfId="20571" xr:uid="{CF6E9AB1-50B4-4FAB-A770-457AAF8128E8}"/>
    <cellStyle name="20% - Accent3 2 2 2 4 2 5" xfId="29008" xr:uid="{939B5EBB-BDDE-4F63-8A6E-0D861D1C20CA}"/>
    <cellStyle name="20% - Accent3 2 2 2 4 3" xfId="5764" xr:uid="{00000000-0005-0000-0000-000050010000}"/>
    <cellStyle name="20% - Accent3 2 2 2 4 3 2" xfId="14206" xr:uid="{0221292D-B793-4515-BAB6-0E08F6956DBF}"/>
    <cellStyle name="20% - Accent3 2 2 2 4 3 3" xfId="22643" xr:uid="{D916E3C5-D89F-4CC5-965C-9EEBC86CFD80}"/>
    <cellStyle name="20% - Accent3 2 2 2 4 3 4" xfId="31080" xr:uid="{89D1425B-3B05-4CB2-97CD-476C97C24588}"/>
    <cellStyle name="20% - Accent3 2 2 2 4 4" xfId="9988" xr:uid="{4AE3454A-4A4A-49B9-BF2B-3B0029ACC5F9}"/>
    <cellStyle name="20% - Accent3 2 2 2 4 5" xfId="18426" xr:uid="{2F20422A-826F-456C-9A79-FE36BD6CE6D4}"/>
    <cellStyle name="20% - Accent3 2 2 2 4 6" xfId="26863" xr:uid="{5D15A308-E18C-4426-A164-6F5CC5AF16CB}"/>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4E5FE2EB-736D-4253-B4AA-A5C8AFD23954}"/>
    <cellStyle name="20% - Accent3 2 2 2 5 2 2 3" xfId="25201" xr:uid="{88A82594-13C9-4042-9A60-ACDA03AC0C6C}"/>
    <cellStyle name="20% - Accent3 2 2 2 5 2 2 4" xfId="33638" xr:uid="{25CC041C-3F5F-4A6B-B475-AB8BE99CC7CA}"/>
    <cellStyle name="20% - Accent3 2 2 2 5 2 3" xfId="12546" xr:uid="{5FA1B900-AE1E-45C9-ACA9-59BA83A67EE3}"/>
    <cellStyle name="20% - Accent3 2 2 2 5 2 4" xfId="20984" xr:uid="{0E41FCCB-7A79-452D-BD68-CC9D28798A7C}"/>
    <cellStyle name="20% - Accent3 2 2 2 5 2 5" xfId="29421" xr:uid="{8ACB393B-2118-4F9D-9384-9058A66A3FDD}"/>
    <cellStyle name="20% - Accent3 2 2 2 5 3" xfId="6177" xr:uid="{00000000-0005-0000-0000-000054010000}"/>
    <cellStyle name="20% - Accent3 2 2 2 5 3 2" xfId="14619" xr:uid="{E7C25715-BA50-49EE-AAA1-4BEF71F2980F}"/>
    <cellStyle name="20% - Accent3 2 2 2 5 3 3" xfId="23056" xr:uid="{A575CCD3-1EA7-4A1C-9162-440A085B5410}"/>
    <cellStyle name="20% - Accent3 2 2 2 5 3 4" xfId="31493" xr:uid="{A562717B-622B-45A6-B051-72C6F27918FE}"/>
    <cellStyle name="20% - Accent3 2 2 2 5 4" xfId="10401" xr:uid="{5AA4E05F-1F81-446B-9238-6444B05D6D94}"/>
    <cellStyle name="20% - Accent3 2 2 2 5 5" xfId="18839" xr:uid="{3BA31168-4BD5-4DFE-A873-E14792C7561E}"/>
    <cellStyle name="20% - Accent3 2 2 2 5 6" xfId="27276" xr:uid="{990BA876-BB25-4AC8-A4B9-8283054637C1}"/>
    <cellStyle name="20% - Accent3 2 2 2 6" xfId="2283" xr:uid="{00000000-0005-0000-0000-000055010000}"/>
    <cellStyle name="20% - Accent3 2 2 2 6 2" xfId="6590" xr:uid="{00000000-0005-0000-0000-000056010000}"/>
    <cellStyle name="20% - Accent3 2 2 2 6 2 2" xfId="15032" xr:uid="{9BF79CEB-2F60-4690-AFE8-66853FF9DCBC}"/>
    <cellStyle name="20% - Accent3 2 2 2 6 2 3" xfId="23469" xr:uid="{8460F72E-AA7F-415F-82A6-1F351EF23F40}"/>
    <cellStyle name="20% - Accent3 2 2 2 6 2 4" xfId="31906" xr:uid="{873C88C2-E26A-4E17-B625-FAF2E5EB3DC8}"/>
    <cellStyle name="20% - Accent3 2 2 2 6 3" xfId="10814" xr:uid="{DAD46E3E-6ADC-44D2-A093-A715A61D142C}"/>
    <cellStyle name="20% - Accent3 2 2 2 6 4" xfId="19252" xr:uid="{26908D66-C659-427D-A215-B8D83CE25ECB}"/>
    <cellStyle name="20% - Accent3 2 2 2 6 5" xfId="27689" xr:uid="{41E75FC3-266E-4E4E-986E-1433C00A4AF8}"/>
    <cellStyle name="20% - Accent3 2 2 2 7" xfId="4524" xr:uid="{00000000-0005-0000-0000-000057010000}"/>
    <cellStyle name="20% - Accent3 2 2 2 7 2" xfId="12966" xr:uid="{E48DBD9D-0738-4A3C-8852-E2BD2540745A}"/>
    <cellStyle name="20% - Accent3 2 2 2 7 3" xfId="21403" xr:uid="{8B755E04-B6BB-40EE-BD85-CCC0B07197F1}"/>
    <cellStyle name="20% - Accent3 2 2 2 7 4" xfId="29840" xr:uid="{9A32BCBB-4FBC-41B5-9C8C-379DACF49D90}"/>
    <cellStyle name="20% - Accent3 2 2 2 8" xfId="8748" xr:uid="{8FF9032F-D4D8-479B-A023-6B9C32B8D5CA}"/>
    <cellStyle name="20% - Accent3 2 2 2 9" xfId="17186" xr:uid="{98FDB179-CA8D-474F-A743-382861427F94}"/>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29782C17-36D0-49B6-8AD7-DF0D5F67C051}"/>
    <cellStyle name="20% - Accent3 2 2 3 2 2 3" xfId="23961" xr:uid="{3322482B-5F9C-447B-AA97-21CF41A70AD9}"/>
    <cellStyle name="20% - Accent3 2 2 3 2 2 4" xfId="32398" xr:uid="{DD7B1E80-B8FD-4D8B-ADA3-7CF41DBAF02C}"/>
    <cellStyle name="20% - Accent3 2 2 3 2 3" xfId="11306" xr:uid="{DEB54079-2CDB-4DEA-86CF-988EEA000B03}"/>
    <cellStyle name="20% - Accent3 2 2 3 2 4" xfId="19744" xr:uid="{EE0B756B-74B2-481B-B51E-D0301776C335}"/>
    <cellStyle name="20% - Accent3 2 2 3 2 5" xfId="28181" xr:uid="{3EB9299A-C2BB-4481-9B8B-A3579F546FC1}"/>
    <cellStyle name="20% - Accent3 2 2 3 3" xfId="4937" xr:uid="{00000000-0005-0000-0000-00005B010000}"/>
    <cellStyle name="20% - Accent3 2 2 3 3 2" xfId="13379" xr:uid="{1EAB8442-CE13-454F-BB7A-95E0F6C2A802}"/>
    <cellStyle name="20% - Accent3 2 2 3 3 3" xfId="21816" xr:uid="{6B882816-6819-4B98-BDD0-DE3CB7AEF680}"/>
    <cellStyle name="20% - Accent3 2 2 3 3 4" xfId="30253" xr:uid="{00A3ACE4-15F0-4D02-90A2-E641A7092A76}"/>
    <cellStyle name="20% - Accent3 2 2 3 4" xfId="9161" xr:uid="{A8097B04-B9CE-4478-80DA-5D1BFAB26D8E}"/>
    <cellStyle name="20% - Accent3 2 2 3 5" xfId="17599" xr:uid="{723B6AE2-4119-457B-B5ED-BC992695863C}"/>
    <cellStyle name="20% - Accent3 2 2 3 6" xfId="26036" xr:uid="{E2DEB00A-D8FD-434E-925B-7BCD2DD8BA5C}"/>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EBDD0D13-5212-4056-8425-9C314270ED91}"/>
    <cellStyle name="20% - Accent3 2 2 4 2 2 3" xfId="24374" xr:uid="{A24A85CA-1388-4D50-B762-DA20F5FFCF25}"/>
    <cellStyle name="20% - Accent3 2 2 4 2 2 4" xfId="32811" xr:uid="{9CE8BB89-8568-4B79-B358-1BDE633AC037}"/>
    <cellStyle name="20% - Accent3 2 2 4 2 3" xfId="11719" xr:uid="{7576420A-6A82-4A70-B23F-388A6CBFEEA4}"/>
    <cellStyle name="20% - Accent3 2 2 4 2 4" xfId="20157" xr:uid="{4796EBEE-D71E-4EDA-AC4A-284ABBB8819B}"/>
    <cellStyle name="20% - Accent3 2 2 4 2 5" xfId="28594" xr:uid="{4AA5AB46-1DF5-41D1-A478-C10C3963DDAC}"/>
    <cellStyle name="20% - Accent3 2 2 4 3" xfId="5350" xr:uid="{00000000-0005-0000-0000-00005F010000}"/>
    <cellStyle name="20% - Accent3 2 2 4 3 2" xfId="13792" xr:uid="{1DA9EFF7-A34A-40DF-8206-F39D9A2CA210}"/>
    <cellStyle name="20% - Accent3 2 2 4 3 3" xfId="22229" xr:uid="{EDCC548A-34E4-46AB-AB2E-9D7E1BE15258}"/>
    <cellStyle name="20% - Accent3 2 2 4 3 4" xfId="30666" xr:uid="{80E22958-1837-4731-A59E-73343BEF7603}"/>
    <cellStyle name="20% - Accent3 2 2 4 4" xfId="9574" xr:uid="{E1A28B7D-A50E-49EE-8D1B-E564F529E78E}"/>
    <cellStyle name="20% - Accent3 2 2 4 5" xfId="18012" xr:uid="{3F5C2E0C-B884-4FDD-BCEF-84851786FC01}"/>
    <cellStyle name="20% - Accent3 2 2 4 6" xfId="26449" xr:uid="{BFDFFF50-206F-45C5-A518-4E9BB770727B}"/>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BF6F9535-1122-4CD9-B5CB-71274A54DD11}"/>
    <cellStyle name="20% - Accent3 2 2 5 2 2 3" xfId="24787" xr:uid="{5BCFE566-483E-4CC5-85CC-B8E7F2DA1707}"/>
    <cellStyle name="20% - Accent3 2 2 5 2 2 4" xfId="33224" xr:uid="{6C4FBFB6-698A-4A0A-B9AB-509D00E76900}"/>
    <cellStyle name="20% - Accent3 2 2 5 2 3" xfId="12132" xr:uid="{ED500701-7883-456E-A7EA-2632469AFC21}"/>
    <cellStyle name="20% - Accent3 2 2 5 2 4" xfId="20570" xr:uid="{7E029A45-E137-4E49-A8A4-A537859A6B3D}"/>
    <cellStyle name="20% - Accent3 2 2 5 2 5" xfId="29007" xr:uid="{9657EEBA-E039-4B67-B7D0-FFF2C3DCB057}"/>
    <cellStyle name="20% - Accent3 2 2 5 3" xfId="5763" xr:uid="{00000000-0005-0000-0000-000063010000}"/>
    <cellStyle name="20% - Accent3 2 2 5 3 2" xfId="14205" xr:uid="{0D031DDD-ABFB-45FD-A71D-78FD047CCFB3}"/>
    <cellStyle name="20% - Accent3 2 2 5 3 3" xfId="22642" xr:uid="{E0A44D10-8C87-487E-A55E-17FB74856222}"/>
    <cellStyle name="20% - Accent3 2 2 5 3 4" xfId="31079" xr:uid="{FD7FE512-BE86-40BE-9E6C-0AFC71C6F544}"/>
    <cellStyle name="20% - Accent3 2 2 5 4" xfId="9987" xr:uid="{3D83FB23-E2F6-4CB4-BB57-3F6328D5BF41}"/>
    <cellStyle name="20% - Accent3 2 2 5 5" xfId="18425" xr:uid="{784D2D69-BACC-456C-A2FB-6DB88E991CCC}"/>
    <cellStyle name="20% - Accent3 2 2 5 6" xfId="26862" xr:uid="{CCC3F135-4EDA-4CEC-9ACF-B5C005FDDB07}"/>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7C1BAE8B-5950-4F3A-87D4-7C9FFD1BA6AA}"/>
    <cellStyle name="20% - Accent3 2 2 6 2 2 3" xfId="25200" xr:uid="{707A6977-7C2F-4C1C-B85E-41539F0F4118}"/>
    <cellStyle name="20% - Accent3 2 2 6 2 2 4" xfId="33637" xr:uid="{4A347A2F-E93B-48C7-A1B1-35FC320E1122}"/>
    <cellStyle name="20% - Accent3 2 2 6 2 3" xfId="12545" xr:uid="{599CACFB-EFDA-41BE-BB8F-F5D3A344CF9B}"/>
    <cellStyle name="20% - Accent3 2 2 6 2 4" xfId="20983" xr:uid="{F599D008-3056-4638-9D70-923E5486E4F2}"/>
    <cellStyle name="20% - Accent3 2 2 6 2 5" xfId="29420" xr:uid="{0A25F539-BB5C-4D0A-93FB-3BEC68F52FE2}"/>
    <cellStyle name="20% - Accent3 2 2 6 3" xfId="6176" xr:uid="{00000000-0005-0000-0000-000067010000}"/>
    <cellStyle name="20% - Accent3 2 2 6 3 2" xfId="14618" xr:uid="{230AF561-50D3-4760-A557-46788A1FDED3}"/>
    <cellStyle name="20% - Accent3 2 2 6 3 3" xfId="23055" xr:uid="{582C261E-4A10-4248-A946-E6B68A09E8BB}"/>
    <cellStyle name="20% - Accent3 2 2 6 3 4" xfId="31492" xr:uid="{D77B0A05-C59D-4231-B70F-1F51ED81F09A}"/>
    <cellStyle name="20% - Accent3 2 2 6 4" xfId="10400" xr:uid="{45733EAD-2081-4AC2-BF8B-0BC8375B52DD}"/>
    <cellStyle name="20% - Accent3 2 2 6 5" xfId="18838" xr:uid="{EDCBF33D-1DA7-4175-A2D2-1B21B58B3AC8}"/>
    <cellStyle name="20% - Accent3 2 2 6 6" xfId="27275" xr:uid="{A69CE937-2F51-444A-87E0-A2E28F7B550F}"/>
    <cellStyle name="20% - Accent3 2 2 7" xfId="2282" xr:uid="{00000000-0005-0000-0000-000068010000}"/>
    <cellStyle name="20% - Accent3 2 2 7 2" xfId="6589" xr:uid="{00000000-0005-0000-0000-000069010000}"/>
    <cellStyle name="20% - Accent3 2 2 7 2 2" xfId="15031" xr:uid="{7E844244-7036-4B62-8CDA-8B4963D242E4}"/>
    <cellStyle name="20% - Accent3 2 2 7 2 3" xfId="23468" xr:uid="{98C8155A-6292-4C7C-8BA0-B481BFE219B7}"/>
    <cellStyle name="20% - Accent3 2 2 7 2 4" xfId="31905" xr:uid="{FB99571D-0CBE-46D3-92CC-D06811CC8B39}"/>
    <cellStyle name="20% - Accent3 2 2 7 3" xfId="10813" xr:uid="{96BF8E4B-4CE4-4CB1-8CF3-AA8E2AF0A71F}"/>
    <cellStyle name="20% - Accent3 2 2 7 4" xfId="19251" xr:uid="{52353A4C-B600-41AD-A414-D72A0D1BE0B7}"/>
    <cellStyle name="20% - Accent3 2 2 7 5" xfId="27688" xr:uid="{B67E9D79-D870-4033-B564-11D425FA96D4}"/>
    <cellStyle name="20% - Accent3 2 2 8" xfId="4523" xr:uid="{00000000-0005-0000-0000-00006A010000}"/>
    <cellStyle name="20% - Accent3 2 2 8 2" xfId="12965" xr:uid="{89E811FE-A3C8-4F64-9B5D-354724E735ED}"/>
    <cellStyle name="20% - Accent3 2 2 8 3" xfId="21402" xr:uid="{1D2D6F99-7D05-479C-B23B-AF166A2EF550}"/>
    <cellStyle name="20% - Accent3 2 2 8 4" xfId="29839" xr:uid="{D4033685-A50E-4055-95B1-CAB99EC03278}"/>
    <cellStyle name="20% - Accent3 2 2 9" xfId="8747" xr:uid="{0FAC7E2F-3B48-4E99-91A1-8E03A30418F7}"/>
    <cellStyle name="20% - Accent3 2 3" xfId="21" xr:uid="{00000000-0005-0000-0000-00006B010000}"/>
    <cellStyle name="20% - Accent3 2 3 10" xfId="25624" xr:uid="{0AE88337-0073-4367-B50F-33B579C30AE9}"/>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7014539F-1A53-4528-913C-0D662E60FF9D}"/>
    <cellStyle name="20% - Accent3 2 3 2 2 2 3" xfId="23963" xr:uid="{143A03F9-CF58-493B-8B86-C753F337C843}"/>
    <cellStyle name="20% - Accent3 2 3 2 2 2 4" xfId="32400" xr:uid="{DEF25AB1-C633-4C24-B200-86475D0C666A}"/>
    <cellStyle name="20% - Accent3 2 3 2 2 3" xfId="11308" xr:uid="{46CFCC64-1988-4296-BB5E-A702575D1F9B}"/>
    <cellStyle name="20% - Accent3 2 3 2 2 4" xfId="19746" xr:uid="{BE359D41-9997-49D4-B24C-E66942C164BC}"/>
    <cellStyle name="20% - Accent3 2 3 2 2 5" xfId="28183" xr:uid="{5C7EC510-7B6C-47D3-935C-D5C3B81945EA}"/>
    <cellStyle name="20% - Accent3 2 3 2 3" xfId="4939" xr:uid="{00000000-0005-0000-0000-00006F010000}"/>
    <cellStyle name="20% - Accent3 2 3 2 3 2" xfId="13381" xr:uid="{FA9BDE51-F796-4C14-AC2C-6D2CA0914DCE}"/>
    <cellStyle name="20% - Accent3 2 3 2 3 3" xfId="21818" xr:uid="{965E6C94-A37E-4E1A-BBDA-29C3C8F572DB}"/>
    <cellStyle name="20% - Accent3 2 3 2 3 4" xfId="30255" xr:uid="{404EDE8B-0584-4FC7-94D8-2723958C4283}"/>
    <cellStyle name="20% - Accent3 2 3 2 4" xfId="9163" xr:uid="{0B191203-436E-4723-9A9D-9B615A27514F}"/>
    <cellStyle name="20% - Accent3 2 3 2 5" xfId="17601" xr:uid="{6F22DA05-C007-4B06-93C7-9CC4C7C0E080}"/>
    <cellStyle name="20% - Accent3 2 3 2 6" xfId="26038" xr:uid="{468416CA-AB45-487E-8FFA-92ED2997F123}"/>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9C1F6BFB-EFA7-493D-947D-B4587A3EA784}"/>
    <cellStyle name="20% - Accent3 2 3 3 2 2 3" xfId="24376" xr:uid="{DB883B0F-6423-40D8-8411-BEB18DD939FA}"/>
    <cellStyle name="20% - Accent3 2 3 3 2 2 4" xfId="32813" xr:uid="{FC422A42-A76B-4C49-8DFB-FF45196A02AF}"/>
    <cellStyle name="20% - Accent3 2 3 3 2 3" xfId="11721" xr:uid="{B70E680A-58C5-4C29-8FA1-0160DCA172A7}"/>
    <cellStyle name="20% - Accent3 2 3 3 2 4" xfId="20159" xr:uid="{0B00115C-349A-4E3E-B3F0-3CFC2A6C4D41}"/>
    <cellStyle name="20% - Accent3 2 3 3 2 5" xfId="28596" xr:uid="{A72F412A-E0CA-4CF4-B133-CEDEFD322E0F}"/>
    <cellStyle name="20% - Accent3 2 3 3 3" xfId="5352" xr:uid="{00000000-0005-0000-0000-000073010000}"/>
    <cellStyle name="20% - Accent3 2 3 3 3 2" xfId="13794" xr:uid="{E4B06FD4-2C9D-4F59-A61B-15CC6AB23C3D}"/>
    <cellStyle name="20% - Accent3 2 3 3 3 3" xfId="22231" xr:uid="{ADC5BFA0-80BE-462B-AF03-F1511307467D}"/>
    <cellStyle name="20% - Accent3 2 3 3 3 4" xfId="30668" xr:uid="{C50DF277-6BCD-4F71-BD4D-80B073332595}"/>
    <cellStyle name="20% - Accent3 2 3 3 4" xfId="9576" xr:uid="{54D0A775-D4D7-4287-BFB3-4F1C74F1D81B}"/>
    <cellStyle name="20% - Accent3 2 3 3 5" xfId="18014" xr:uid="{A1B0F64C-76C2-477C-838E-96F535FFDFA1}"/>
    <cellStyle name="20% - Accent3 2 3 3 6" xfId="26451" xr:uid="{4289F19A-6314-492E-9B89-79F95206EFF6}"/>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058E2A96-3CDB-4626-AD23-998700669237}"/>
    <cellStyle name="20% - Accent3 2 3 4 2 2 3" xfId="24789" xr:uid="{A1073C09-D4F4-4C1D-B2B6-206EB9FDF6E8}"/>
    <cellStyle name="20% - Accent3 2 3 4 2 2 4" xfId="33226" xr:uid="{A0F215BA-DEB9-4319-B57F-E5C7365B27C1}"/>
    <cellStyle name="20% - Accent3 2 3 4 2 3" xfId="12134" xr:uid="{A59D794B-2B46-4B73-A2D2-60E21D2F909D}"/>
    <cellStyle name="20% - Accent3 2 3 4 2 4" xfId="20572" xr:uid="{AE75098A-C70D-403B-A23C-DBB20FD1B798}"/>
    <cellStyle name="20% - Accent3 2 3 4 2 5" xfId="29009" xr:uid="{72902521-3246-4441-905E-1B783D798612}"/>
    <cellStyle name="20% - Accent3 2 3 4 3" xfId="5765" xr:uid="{00000000-0005-0000-0000-000077010000}"/>
    <cellStyle name="20% - Accent3 2 3 4 3 2" xfId="14207" xr:uid="{C6F0A503-ED4F-49B4-B8AF-815CC75BC9BE}"/>
    <cellStyle name="20% - Accent3 2 3 4 3 3" xfId="22644" xr:uid="{188FDF33-E13D-43B8-9B33-05C0D0D795D9}"/>
    <cellStyle name="20% - Accent3 2 3 4 3 4" xfId="31081" xr:uid="{80A14784-3348-498B-9E54-FEA02D02C589}"/>
    <cellStyle name="20% - Accent3 2 3 4 4" xfId="9989" xr:uid="{2B4F8EBF-8BD4-49B7-A9D8-494E6F52B1F9}"/>
    <cellStyle name="20% - Accent3 2 3 4 5" xfId="18427" xr:uid="{6AA56A4E-EE70-48A3-B107-C0220D97D4C5}"/>
    <cellStyle name="20% - Accent3 2 3 4 6" xfId="26864" xr:uid="{FAB64D66-7E96-4DAF-892D-3019D72F2920}"/>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DE9D2415-D750-4928-8B9A-1FE2B8934BEF}"/>
    <cellStyle name="20% - Accent3 2 3 5 2 2 3" xfId="25202" xr:uid="{ACED8E32-2881-49C2-B25C-C17ED03E08CA}"/>
    <cellStyle name="20% - Accent3 2 3 5 2 2 4" xfId="33639" xr:uid="{04F8E3F0-2726-4B64-B28E-D4562724A26B}"/>
    <cellStyle name="20% - Accent3 2 3 5 2 3" xfId="12547" xr:uid="{44C49CF0-858E-457D-A095-B70F42E0159A}"/>
    <cellStyle name="20% - Accent3 2 3 5 2 4" xfId="20985" xr:uid="{634D171D-D919-4CEA-85DA-47278E35ECBF}"/>
    <cellStyle name="20% - Accent3 2 3 5 2 5" xfId="29422" xr:uid="{BFE14D10-8451-4230-A26A-942143F3750B}"/>
    <cellStyle name="20% - Accent3 2 3 5 3" xfId="6178" xr:uid="{00000000-0005-0000-0000-00007B010000}"/>
    <cellStyle name="20% - Accent3 2 3 5 3 2" xfId="14620" xr:uid="{A189AA62-1981-48CD-85C6-AFE2FD5011B9}"/>
    <cellStyle name="20% - Accent3 2 3 5 3 3" xfId="23057" xr:uid="{15B7EC74-AA17-43A0-B4F3-C6BD0B92946D}"/>
    <cellStyle name="20% - Accent3 2 3 5 3 4" xfId="31494" xr:uid="{3E9F8918-12A5-430F-A1C4-5C5B0C328D74}"/>
    <cellStyle name="20% - Accent3 2 3 5 4" xfId="10402" xr:uid="{2E69CEFD-9511-4B42-A40A-FEB983502907}"/>
    <cellStyle name="20% - Accent3 2 3 5 5" xfId="18840" xr:uid="{AD6886AF-146C-45BC-AB3B-81DBABE87EF1}"/>
    <cellStyle name="20% - Accent3 2 3 5 6" xfId="27277" xr:uid="{38B5D1AB-5EF5-47A6-9DF9-CFD861F7E8D8}"/>
    <cellStyle name="20% - Accent3 2 3 6" xfId="2284" xr:uid="{00000000-0005-0000-0000-00007C010000}"/>
    <cellStyle name="20% - Accent3 2 3 6 2" xfId="6591" xr:uid="{00000000-0005-0000-0000-00007D010000}"/>
    <cellStyle name="20% - Accent3 2 3 6 2 2" xfId="15033" xr:uid="{B96E183A-6DEE-4987-9B38-532FC0E3284A}"/>
    <cellStyle name="20% - Accent3 2 3 6 2 3" xfId="23470" xr:uid="{7BB923E9-1E5B-4C40-9C2E-928BFE87C048}"/>
    <cellStyle name="20% - Accent3 2 3 6 2 4" xfId="31907" xr:uid="{B6A6934C-372A-44AC-B93F-88B325CA2689}"/>
    <cellStyle name="20% - Accent3 2 3 6 3" xfId="10815" xr:uid="{2139A16E-9410-44C0-91EC-5DAC5F4FCB20}"/>
    <cellStyle name="20% - Accent3 2 3 6 4" xfId="19253" xr:uid="{07439032-51D2-4B85-8D91-E104B54EC769}"/>
    <cellStyle name="20% - Accent3 2 3 6 5" xfId="27690" xr:uid="{ECB64888-940A-4472-A4FD-4261C89DC239}"/>
    <cellStyle name="20% - Accent3 2 3 7" xfId="4525" xr:uid="{00000000-0005-0000-0000-00007E010000}"/>
    <cellStyle name="20% - Accent3 2 3 7 2" xfId="12967" xr:uid="{A8AA7010-ED27-463D-BAA1-5C13EA44A06D}"/>
    <cellStyle name="20% - Accent3 2 3 7 3" xfId="21404" xr:uid="{059F0880-7845-4621-95A5-ECA969602512}"/>
    <cellStyle name="20% - Accent3 2 3 7 4" xfId="29841" xr:uid="{60695BAB-993A-4287-9503-155FD59FB820}"/>
    <cellStyle name="20% - Accent3 2 3 8" xfId="8749" xr:uid="{0684A9EF-63C7-4A81-9730-8B8D6C064629}"/>
    <cellStyle name="20% - Accent3 2 3 9" xfId="17187" xr:uid="{838E7293-1A4E-4E88-B7E7-E53B67B98878}"/>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34F67046-7B78-4F8E-B3D7-70708230A7A1}"/>
    <cellStyle name="20% - Accent3 2 4 2 2 3" xfId="23960" xr:uid="{A3B47429-ABF3-4F62-9DA3-FF9A79E1740C}"/>
    <cellStyle name="20% - Accent3 2 4 2 2 4" xfId="32397" xr:uid="{E4F4A398-2415-4E35-8904-C2B01A91C47A}"/>
    <cellStyle name="20% - Accent3 2 4 2 3" xfId="11305" xr:uid="{5A91DD32-4A1D-4817-98D8-3D6E9B26D73E}"/>
    <cellStyle name="20% - Accent3 2 4 2 4" xfId="19743" xr:uid="{E327A2CA-0F9B-4F6A-A000-22ACB2CAEFFA}"/>
    <cellStyle name="20% - Accent3 2 4 2 5" xfId="28180" xr:uid="{EB5FF293-9E3B-46B3-846A-5E57DD581B1B}"/>
    <cellStyle name="20% - Accent3 2 4 3" xfId="4936" xr:uid="{00000000-0005-0000-0000-000082010000}"/>
    <cellStyle name="20% - Accent3 2 4 3 2" xfId="13378" xr:uid="{E6386DB7-189E-454B-89CB-45E635BC984E}"/>
    <cellStyle name="20% - Accent3 2 4 3 3" xfId="21815" xr:uid="{9F32134A-63CC-4CF2-B206-1B4227FA5873}"/>
    <cellStyle name="20% - Accent3 2 4 3 4" xfId="30252" xr:uid="{9B2C10E8-D4F9-4510-8351-0B416B723723}"/>
    <cellStyle name="20% - Accent3 2 4 4" xfId="9160" xr:uid="{1F9BAB96-3DEE-47FC-9114-9F4B0F3F1E79}"/>
    <cellStyle name="20% - Accent3 2 4 5" xfId="17598" xr:uid="{B6575891-A663-4663-978E-35802EEA52A4}"/>
    <cellStyle name="20% - Accent3 2 4 6" xfId="26035" xr:uid="{D045E05A-3DAE-4471-BE30-6613C83C9470}"/>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26BE38A3-235D-4B41-B07C-EEFBC04CD86C}"/>
    <cellStyle name="20% - Accent3 2 5 2 2 3" xfId="24373" xr:uid="{351A9E4D-D51C-4863-9785-3A42BA81294A}"/>
    <cellStyle name="20% - Accent3 2 5 2 2 4" xfId="32810" xr:uid="{282D9795-1F80-418D-9A6E-94E164CCAA3F}"/>
    <cellStyle name="20% - Accent3 2 5 2 3" xfId="11718" xr:uid="{2B2CA9AB-CCC3-47C6-B9ED-4F983E727841}"/>
    <cellStyle name="20% - Accent3 2 5 2 4" xfId="20156" xr:uid="{77214DAB-ED4A-41AA-A962-8B91AE0E84ED}"/>
    <cellStyle name="20% - Accent3 2 5 2 5" xfId="28593" xr:uid="{4A9BDD66-AE64-4CCA-B6E9-8A1E4886B0F2}"/>
    <cellStyle name="20% - Accent3 2 5 3" xfId="5349" xr:uid="{00000000-0005-0000-0000-000086010000}"/>
    <cellStyle name="20% - Accent3 2 5 3 2" xfId="13791" xr:uid="{2BF31ABD-11C9-4CB1-BBB3-F886081785D1}"/>
    <cellStyle name="20% - Accent3 2 5 3 3" xfId="22228" xr:uid="{6C97DA6D-B3BA-47EE-94F1-34406772F6C0}"/>
    <cellStyle name="20% - Accent3 2 5 3 4" xfId="30665" xr:uid="{77CFB5C9-7723-4FA0-97E8-BD8A5FE332EC}"/>
    <cellStyle name="20% - Accent3 2 5 4" xfId="9573" xr:uid="{CA51EB7E-F0E9-40DF-984F-8C7A11C491C3}"/>
    <cellStyle name="20% - Accent3 2 5 5" xfId="18011" xr:uid="{3E31F2C4-967B-463B-9646-E506B84F391D}"/>
    <cellStyle name="20% - Accent3 2 5 6" xfId="26448" xr:uid="{AF9AFF72-7EA4-446A-90B0-C6ADC81C487F}"/>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6751AA64-E399-46AE-AF7F-209C0760DAC5}"/>
    <cellStyle name="20% - Accent3 2 6 2 2 3" xfId="24786" xr:uid="{A7E33F9B-C70F-4150-B857-8BED5CCC440C}"/>
    <cellStyle name="20% - Accent3 2 6 2 2 4" xfId="33223" xr:uid="{7D6D16D7-589B-48D8-B460-8C80CEE8933B}"/>
    <cellStyle name="20% - Accent3 2 6 2 3" xfId="12131" xr:uid="{37ADF9BA-E2C6-4BDA-ACD9-3ED402A56DC4}"/>
    <cellStyle name="20% - Accent3 2 6 2 4" xfId="20569" xr:uid="{EEF90CCC-AD2F-4C23-8173-08B7B63A1D24}"/>
    <cellStyle name="20% - Accent3 2 6 2 5" xfId="29006" xr:uid="{0C53855C-2CCA-45B0-89A8-97AB9367EEC5}"/>
    <cellStyle name="20% - Accent3 2 6 3" xfId="5762" xr:uid="{00000000-0005-0000-0000-00008A010000}"/>
    <cellStyle name="20% - Accent3 2 6 3 2" xfId="14204" xr:uid="{6B03012C-D626-487F-95BC-22D9A27D5B67}"/>
    <cellStyle name="20% - Accent3 2 6 3 3" xfId="22641" xr:uid="{111160F6-1894-4FD0-B92D-1DF73B8013E2}"/>
    <cellStyle name="20% - Accent3 2 6 3 4" xfId="31078" xr:uid="{E3D070DC-B995-435B-AB62-32489DC628AC}"/>
    <cellStyle name="20% - Accent3 2 6 4" xfId="9986" xr:uid="{090E9D75-9976-4B3C-97CB-2A579CD40E6D}"/>
    <cellStyle name="20% - Accent3 2 6 5" xfId="18424" xr:uid="{BEEA954D-558F-4E51-AAD3-72C62097E26C}"/>
    <cellStyle name="20% - Accent3 2 6 6" xfId="26861" xr:uid="{754A116D-B76B-4139-9628-3DA20676B9D5}"/>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521AAE0E-47A8-4147-B5B5-0D80A22DB1CE}"/>
    <cellStyle name="20% - Accent3 2 7 2 2 3" xfId="25199" xr:uid="{224F12F9-ECF6-412F-8C03-C619E4C366A8}"/>
    <cellStyle name="20% - Accent3 2 7 2 2 4" xfId="33636" xr:uid="{7C2625F0-2722-4C5D-98B2-DAA1DE4826F1}"/>
    <cellStyle name="20% - Accent3 2 7 2 3" xfId="12544" xr:uid="{628F8D13-4B80-4A0C-90CE-B0FD711CFE60}"/>
    <cellStyle name="20% - Accent3 2 7 2 4" xfId="20982" xr:uid="{940EDBC3-7FF3-41E3-A9AB-3DB00B617142}"/>
    <cellStyle name="20% - Accent3 2 7 2 5" xfId="29419" xr:uid="{12FDE937-9C50-44D9-9F8B-5D777762B358}"/>
    <cellStyle name="20% - Accent3 2 7 3" xfId="6175" xr:uid="{00000000-0005-0000-0000-00008E010000}"/>
    <cellStyle name="20% - Accent3 2 7 3 2" xfId="14617" xr:uid="{E76157F6-E478-4D96-85CA-A5829E57CF1B}"/>
    <cellStyle name="20% - Accent3 2 7 3 3" xfId="23054" xr:uid="{80582705-074D-4304-9B00-F1CE89E89010}"/>
    <cellStyle name="20% - Accent3 2 7 3 4" xfId="31491" xr:uid="{52470376-7E63-4706-89F3-62C871A83E3B}"/>
    <cellStyle name="20% - Accent3 2 7 4" xfId="10399" xr:uid="{0E859213-8443-4A08-8113-82EEFFBE40E9}"/>
    <cellStyle name="20% - Accent3 2 7 5" xfId="18837" xr:uid="{34721474-C3B0-4001-8992-F1E5221BC167}"/>
    <cellStyle name="20% - Accent3 2 7 6" xfId="27274" xr:uid="{379ECBED-5764-4E96-8A93-BD383E4F1327}"/>
    <cellStyle name="20% - Accent3 2 8" xfId="2281" xr:uid="{00000000-0005-0000-0000-00008F010000}"/>
    <cellStyle name="20% - Accent3 2 8 2" xfId="6588" xr:uid="{00000000-0005-0000-0000-000090010000}"/>
    <cellStyle name="20% - Accent3 2 8 2 2" xfId="15030" xr:uid="{5B01E158-F9F6-4BEF-9115-CF08A3E9BAEE}"/>
    <cellStyle name="20% - Accent3 2 8 2 3" xfId="23467" xr:uid="{049EA8A6-A053-42BD-A736-F0E675E8BC73}"/>
    <cellStyle name="20% - Accent3 2 8 2 4" xfId="31904" xr:uid="{86241242-5FAA-42B4-A97B-4E7A6E2C2C85}"/>
    <cellStyle name="20% - Accent3 2 8 3" xfId="10812" xr:uid="{B040601B-7F28-42A8-B3D2-ACD964C2E457}"/>
    <cellStyle name="20% - Accent3 2 8 4" xfId="19250" xr:uid="{2FE7E435-23A1-4184-B3E2-8CED5BEB2B39}"/>
    <cellStyle name="20% - Accent3 2 8 5" xfId="27687" xr:uid="{E4F899B6-817F-44A9-92D4-61AB8BF29199}"/>
    <cellStyle name="20% - Accent3 2 9" xfId="4522" xr:uid="{00000000-0005-0000-0000-000091010000}"/>
    <cellStyle name="20% - Accent3 2 9 2" xfId="12964" xr:uid="{4B3C6F67-B6B7-4BD8-99CE-A663CAC1A70B}"/>
    <cellStyle name="20% - Accent3 2 9 3" xfId="21401" xr:uid="{2FFEA8E8-225C-45E9-BFCA-1232ECDB2D9F}"/>
    <cellStyle name="20% - Accent3 2 9 4" xfId="29838" xr:uid="{8438E864-5B0C-4CA4-A9AD-FFAC58E6BED1}"/>
    <cellStyle name="20% - Accent3 3" xfId="22" xr:uid="{00000000-0005-0000-0000-000092010000}"/>
    <cellStyle name="20% - Accent3 3 10" xfId="17188" xr:uid="{B6840444-B36E-4BB3-9E09-449B9BCE190A}"/>
    <cellStyle name="20% - Accent3 3 11" xfId="25625" xr:uid="{44161787-803C-47CC-8470-9AB47C1E41A7}"/>
    <cellStyle name="20% - Accent3 3 2" xfId="23" xr:uid="{00000000-0005-0000-0000-000093010000}"/>
    <cellStyle name="20% - Accent3 3 2 10" xfId="25626" xr:uid="{0674BF8E-47FC-45AF-84A7-3A8C5FC28FE2}"/>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E49DF656-B2E8-4CD0-B481-7FED564785F9}"/>
    <cellStyle name="20% - Accent3 3 2 2 2 2 3" xfId="23965" xr:uid="{DAA100C3-7C49-4651-92F3-B6B7C8BA30E7}"/>
    <cellStyle name="20% - Accent3 3 2 2 2 2 4" xfId="32402" xr:uid="{EF0AF7D5-F9A8-48D6-86CE-5D5B17D02220}"/>
    <cellStyle name="20% - Accent3 3 2 2 2 3" xfId="11310" xr:uid="{D434FD18-0835-4E6A-A278-437DFCD572D1}"/>
    <cellStyle name="20% - Accent3 3 2 2 2 4" xfId="19748" xr:uid="{1EF109D4-6FF7-44D0-B34C-6E770E9A4FAD}"/>
    <cellStyle name="20% - Accent3 3 2 2 2 5" xfId="28185" xr:uid="{2B04241E-E8F0-4BC2-9195-34DA4D0C86D6}"/>
    <cellStyle name="20% - Accent3 3 2 2 3" xfId="4941" xr:uid="{00000000-0005-0000-0000-000097010000}"/>
    <cellStyle name="20% - Accent3 3 2 2 3 2" xfId="13383" xr:uid="{56E966B0-8CBB-4225-AB9C-F675E37EF305}"/>
    <cellStyle name="20% - Accent3 3 2 2 3 3" xfId="21820" xr:uid="{9FD83EBD-458C-407D-86EB-8DC94A9E3435}"/>
    <cellStyle name="20% - Accent3 3 2 2 3 4" xfId="30257" xr:uid="{2AE4D29B-0CDE-4EE9-BFB2-ED3FA16629D5}"/>
    <cellStyle name="20% - Accent3 3 2 2 4" xfId="9165" xr:uid="{31D15206-31F1-4552-99B7-F6CAC5FE99FD}"/>
    <cellStyle name="20% - Accent3 3 2 2 5" xfId="17603" xr:uid="{69315AA8-9E37-49B0-A122-9EECD9FC8FF2}"/>
    <cellStyle name="20% - Accent3 3 2 2 6" xfId="26040" xr:uid="{D7B93722-954B-42F0-96E0-992B0482BDAC}"/>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D01A358B-BF73-4C84-85A7-56CA47B22087}"/>
    <cellStyle name="20% - Accent3 3 2 3 2 2 3" xfId="24378" xr:uid="{705D8034-10F0-411F-95AF-ADFCA21D4A75}"/>
    <cellStyle name="20% - Accent3 3 2 3 2 2 4" xfId="32815" xr:uid="{0D4C6166-A411-47FF-A2EB-E7774AAD74FE}"/>
    <cellStyle name="20% - Accent3 3 2 3 2 3" xfId="11723" xr:uid="{5421529D-A17C-4373-B3B9-1D0CFEEFEBB3}"/>
    <cellStyle name="20% - Accent3 3 2 3 2 4" xfId="20161" xr:uid="{57837AD2-4D04-42BC-9181-913CE2BA30DA}"/>
    <cellStyle name="20% - Accent3 3 2 3 2 5" xfId="28598" xr:uid="{11D6D535-4010-4BC6-B7DC-BED602D54936}"/>
    <cellStyle name="20% - Accent3 3 2 3 3" xfId="5354" xr:uid="{00000000-0005-0000-0000-00009B010000}"/>
    <cellStyle name="20% - Accent3 3 2 3 3 2" xfId="13796" xr:uid="{64E5FD1B-D1A4-4A25-89F8-769DCFADAAC7}"/>
    <cellStyle name="20% - Accent3 3 2 3 3 3" xfId="22233" xr:uid="{873BBFBD-E67B-40F4-B1A3-6EC1D79360AC}"/>
    <cellStyle name="20% - Accent3 3 2 3 3 4" xfId="30670" xr:uid="{E47440FC-9EA8-4122-BB30-2AEC9B02560B}"/>
    <cellStyle name="20% - Accent3 3 2 3 4" xfId="9578" xr:uid="{8C12C2AC-98D7-44C0-BB0B-99ECFB3A41F2}"/>
    <cellStyle name="20% - Accent3 3 2 3 5" xfId="18016" xr:uid="{81FC0142-E16C-4A49-A031-529121A8F61E}"/>
    <cellStyle name="20% - Accent3 3 2 3 6" xfId="26453" xr:uid="{2E671EBC-4ECB-44CE-ADCC-09C4E79D7CBF}"/>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E27E4ECD-3832-4CF5-B690-CE06D756C26E}"/>
    <cellStyle name="20% - Accent3 3 2 4 2 2 3" xfId="24791" xr:uid="{0E8272E2-9DEC-46E9-87E0-05490D15C8F1}"/>
    <cellStyle name="20% - Accent3 3 2 4 2 2 4" xfId="33228" xr:uid="{D96AF00E-753B-421B-892B-B80978633F86}"/>
    <cellStyle name="20% - Accent3 3 2 4 2 3" xfId="12136" xr:uid="{1C1C0A13-87B0-41A2-9EAF-D5658AA89D87}"/>
    <cellStyle name="20% - Accent3 3 2 4 2 4" xfId="20574" xr:uid="{E6A536A8-BD26-451F-BCF5-067BD4736E6F}"/>
    <cellStyle name="20% - Accent3 3 2 4 2 5" xfId="29011" xr:uid="{CE4DD859-7D9B-43C2-B49C-2FB362BAF2CC}"/>
    <cellStyle name="20% - Accent3 3 2 4 3" xfId="5767" xr:uid="{00000000-0005-0000-0000-00009F010000}"/>
    <cellStyle name="20% - Accent3 3 2 4 3 2" xfId="14209" xr:uid="{E7053C52-9082-4984-B812-DDC63BA38591}"/>
    <cellStyle name="20% - Accent3 3 2 4 3 3" xfId="22646" xr:uid="{A138227A-5A61-4CFB-BEED-D87136416703}"/>
    <cellStyle name="20% - Accent3 3 2 4 3 4" xfId="31083" xr:uid="{F456D54B-200A-4CF1-B800-E8967F113CBD}"/>
    <cellStyle name="20% - Accent3 3 2 4 4" xfId="9991" xr:uid="{0E36F058-6B06-4B41-97FD-AE0C0DA3C8B7}"/>
    <cellStyle name="20% - Accent3 3 2 4 5" xfId="18429" xr:uid="{FDD2033F-6B1C-4B14-981D-BCDADA041752}"/>
    <cellStyle name="20% - Accent3 3 2 4 6" xfId="26866" xr:uid="{3449376A-D1C1-434E-8DDE-68788FBD1907}"/>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26B20F32-4B63-4B8B-BA99-226B328AD2B6}"/>
    <cellStyle name="20% - Accent3 3 2 5 2 2 3" xfId="25204" xr:uid="{3C873AAD-178F-452F-BCD9-B251F96B3EFE}"/>
    <cellStyle name="20% - Accent3 3 2 5 2 2 4" xfId="33641" xr:uid="{1F15BB67-2414-4319-AB06-65F039E8A2F4}"/>
    <cellStyle name="20% - Accent3 3 2 5 2 3" xfId="12549" xr:uid="{4C4FBF4A-BA20-4AD5-91FB-C0E057991772}"/>
    <cellStyle name="20% - Accent3 3 2 5 2 4" xfId="20987" xr:uid="{48091DBE-1090-4193-BA6E-6896D4A7B2F9}"/>
    <cellStyle name="20% - Accent3 3 2 5 2 5" xfId="29424" xr:uid="{5A0F7AED-429C-4FBF-B7C1-B39449A2291D}"/>
    <cellStyle name="20% - Accent3 3 2 5 3" xfId="6180" xr:uid="{00000000-0005-0000-0000-0000A3010000}"/>
    <cellStyle name="20% - Accent3 3 2 5 3 2" xfId="14622" xr:uid="{F4B5BDE3-924E-4824-BA86-581F746884C0}"/>
    <cellStyle name="20% - Accent3 3 2 5 3 3" xfId="23059" xr:uid="{90172A52-3D47-4E68-AB01-65D695EEA6EF}"/>
    <cellStyle name="20% - Accent3 3 2 5 3 4" xfId="31496" xr:uid="{F93F82A8-7477-4272-9227-0A61E3FD4A65}"/>
    <cellStyle name="20% - Accent3 3 2 5 4" xfId="10404" xr:uid="{6C012325-08F3-4727-897D-02F5B4CA0438}"/>
    <cellStyle name="20% - Accent3 3 2 5 5" xfId="18842" xr:uid="{70B388C5-FEB6-4AD7-AE8C-033B37C593DD}"/>
    <cellStyle name="20% - Accent3 3 2 5 6" xfId="27279" xr:uid="{527ED6C6-881A-4E60-B780-2AC605FAF977}"/>
    <cellStyle name="20% - Accent3 3 2 6" xfId="2286" xr:uid="{00000000-0005-0000-0000-0000A4010000}"/>
    <cellStyle name="20% - Accent3 3 2 6 2" xfId="6593" xr:uid="{00000000-0005-0000-0000-0000A5010000}"/>
    <cellStyle name="20% - Accent3 3 2 6 2 2" xfId="15035" xr:uid="{2D5A7E92-40FD-4793-A056-362981E46054}"/>
    <cellStyle name="20% - Accent3 3 2 6 2 3" xfId="23472" xr:uid="{A33098A0-2F00-4419-BF27-2B3CE4172832}"/>
    <cellStyle name="20% - Accent3 3 2 6 2 4" xfId="31909" xr:uid="{E1E35B8C-2442-47FA-B555-AA3DFAB3932D}"/>
    <cellStyle name="20% - Accent3 3 2 6 3" xfId="10817" xr:uid="{B98BCDD3-423E-4B74-8857-7330B32C4962}"/>
    <cellStyle name="20% - Accent3 3 2 6 4" xfId="19255" xr:uid="{F767A8A0-0EFA-400C-B8BA-5796A05B6BAE}"/>
    <cellStyle name="20% - Accent3 3 2 6 5" xfId="27692" xr:uid="{6BBA55EA-22DD-4BD8-8FF2-EB9FE305EA2A}"/>
    <cellStyle name="20% - Accent3 3 2 7" xfId="4527" xr:uid="{00000000-0005-0000-0000-0000A6010000}"/>
    <cellStyle name="20% - Accent3 3 2 7 2" xfId="12969" xr:uid="{A871750F-5015-42BC-BFAA-77FEBF86564E}"/>
    <cellStyle name="20% - Accent3 3 2 7 3" xfId="21406" xr:uid="{6B9F67C5-80B8-48D9-9330-8F8342CAAA8D}"/>
    <cellStyle name="20% - Accent3 3 2 7 4" xfId="29843" xr:uid="{E6B54D72-0B97-425C-9CDF-06E109FA529F}"/>
    <cellStyle name="20% - Accent3 3 2 8" xfId="8751" xr:uid="{DF7A7811-1EAB-49CF-B8ED-81FE1274CCC2}"/>
    <cellStyle name="20% - Accent3 3 2 9" xfId="17189" xr:uid="{AE480F63-87EB-4173-B3E4-D731C35B61AC}"/>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4D2446D4-1D10-495C-B587-AEF81DEF617B}"/>
    <cellStyle name="20% - Accent3 3 3 2 2 3" xfId="23964" xr:uid="{D6418DF5-0DE3-4D0B-BDB5-380F57813F9E}"/>
    <cellStyle name="20% - Accent3 3 3 2 2 4" xfId="32401" xr:uid="{A3723F12-AF14-41ED-A575-423E25AACDBA}"/>
    <cellStyle name="20% - Accent3 3 3 2 3" xfId="11309" xr:uid="{33145365-4F9D-4755-ACA5-30B6BD35AC2E}"/>
    <cellStyle name="20% - Accent3 3 3 2 4" xfId="19747" xr:uid="{36CB3447-5329-4544-920B-EC5DFF14B6C1}"/>
    <cellStyle name="20% - Accent3 3 3 2 5" xfId="28184" xr:uid="{38B48E9E-DEF5-4988-9E8D-C84388D87067}"/>
    <cellStyle name="20% - Accent3 3 3 3" xfId="4940" xr:uid="{00000000-0005-0000-0000-0000AA010000}"/>
    <cellStyle name="20% - Accent3 3 3 3 2" xfId="13382" xr:uid="{524B661A-0147-4B18-A39B-40C9DBB31882}"/>
    <cellStyle name="20% - Accent3 3 3 3 3" xfId="21819" xr:uid="{14E50E86-9680-42A5-A5B7-33E5FF5E357C}"/>
    <cellStyle name="20% - Accent3 3 3 3 4" xfId="30256" xr:uid="{B0DEEAE8-1436-4F05-9C92-E17F2EA17E2A}"/>
    <cellStyle name="20% - Accent3 3 3 4" xfId="9164" xr:uid="{E6406448-26BB-4C84-8894-5A6838270602}"/>
    <cellStyle name="20% - Accent3 3 3 5" xfId="17602" xr:uid="{9C0E9C16-2FBC-45EC-87E8-270647DBE290}"/>
    <cellStyle name="20% - Accent3 3 3 6" xfId="26039" xr:uid="{C75113F0-FD3B-4AD0-A38D-631F301BFD3B}"/>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7F6FDADA-B946-4F45-8125-E01DC19AE7FB}"/>
    <cellStyle name="20% - Accent3 3 4 2 2 3" xfId="24377" xr:uid="{3EE56B7A-09BF-41D7-AE22-5B40C7C67FBB}"/>
    <cellStyle name="20% - Accent3 3 4 2 2 4" xfId="32814" xr:uid="{A9E8FFDE-2D0B-49DE-A61D-41387811806D}"/>
    <cellStyle name="20% - Accent3 3 4 2 3" xfId="11722" xr:uid="{713113D3-F186-44FD-9020-DCFF113A56EA}"/>
    <cellStyle name="20% - Accent3 3 4 2 4" xfId="20160" xr:uid="{C07D3FCE-C7CA-4D73-ABA6-E25BB66D9D0D}"/>
    <cellStyle name="20% - Accent3 3 4 2 5" xfId="28597" xr:uid="{0DF657CE-1D61-4264-A805-33E7818E70B3}"/>
    <cellStyle name="20% - Accent3 3 4 3" xfId="5353" xr:uid="{00000000-0005-0000-0000-0000AE010000}"/>
    <cellStyle name="20% - Accent3 3 4 3 2" xfId="13795" xr:uid="{B948231F-95D4-4E32-9A30-7BF3B0CDD5F4}"/>
    <cellStyle name="20% - Accent3 3 4 3 3" xfId="22232" xr:uid="{1CFF739C-F0A9-415C-8829-47860356540D}"/>
    <cellStyle name="20% - Accent3 3 4 3 4" xfId="30669" xr:uid="{8C76F868-0790-40AB-8767-B78621A91978}"/>
    <cellStyle name="20% - Accent3 3 4 4" xfId="9577" xr:uid="{3C4852EE-7749-482C-90D0-1A1670D0FE54}"/>
    <cellStyle name="20% - Accent3 3 4 5" xfId="18015" xr:uid="{73B617E9-7698-4B02-B21E-CC70A0CA9B0A}"/>
    <cellStyle name="20% - Accent3 3 4 6" xfId="26452" xr:uid="{6182E4A1-9E65-4714-A82A-EC31CDA83821}"/>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6765A970-EEF8-4887-8965-23AAD57A1745}"/>
    <cellStyle name="20% - Accent3 3 5 2 2 3" xfId="24790" xr:uid="{3E4F55D2-847A-45F8-BA09-C4EB158A1AA1}"/>
    <cellStyle name="20% - Accent3 3 5 2 2 4" xfId="33227" xr:uid="{91B45BC0-CC42-4CA4-88BE-12711326C137}"/>
    <cellStyle name="20% - Accent3 3 5 2 3" xfId="12135" xr:uid="{E5236F6C-B7E0-4916-8304-488DDB34CA78}"/>
    <cellStyle name="20% - Accent3 3 5 2 4" xfId="20573" xr:uid="{A40ED0F4-98D1-49CF-A30D-ACF56E9CB3CD}"/>
    <cellStyle name="20% - Accent3 3 5 2 5" xfId="29010" xr:uid="{BE9816F8-C7A2-43FA-8BFF-34FE87413CF4}"/>
    <cellStyle name="20% - Accent3 3 5 3" xfId="5766" xr:uid="{00000000-0005-0000-0000-0000B2010000}"/>
    <cellStyle name="20% - Accent3 3 5 3 2" xfId="14208" xr:uid="{8550605F-5FE9-4B6F-8A42-10BD6BEA1438}"/>
    <cellStyle name="20% - Accent3 3 5 3 3" xfId="22645" xr:uid="{7D347E50-A0DB-41AF-A14A-0E814480AC77}"/>
    <cellStyle name="20% - Accent3 3 5 3 4" xfId="31082" xr:uid="{37422282-79F1-4B54-BB8C-1C123A5886BF}"/>
    <cellStyle name="20% - Accent3 3 5 4" xfId="9990" xr:uid="{7D1E5D71-C403-4014-BDF1-4282152ACD00}"/>
    <cellStyle name="20% - Accent3 3 5 5" xfId="18428" xr:uid="{DD4E9DB8-A4F0-467D-85BB-2D93EB9B2DE0}"/>
    <cellStyle name="20% - Accent3 3 5 6" xfId="26865" xr:uid="{757B1307-2C55-4480-A3C0-F9825A2BA47B}"/>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93194B09-B0B5-45AA-86E2-A37D5FDB57AD}"/>
    <cellStyle name="20% - Accent3 3 6 2 2 3" xfId="25203" xr:uid="{EDC431E4-CAD1-4032-8277-96780847D493}"/>
    <cellStyle name="20% - Accent3 3 6 2 2 4" xfId="33640" xr:uid="{BC87D47C-C5AC-49DA-BC3E-CF51995C5E13}"/>
    <cellStyle name="20% - Accent3 3 6 2 3" xfId="12548" xr:uid="{A9898CF7-721F-4030-8C6D-446DF6AD6AD0}"/>
    <cellStyle name="20% - Accent3 3 6 2 4" xfId="20986" xr:uid="{BF77B1B1-3820-4291-8B24-F8E8CAC3724C}"/>
    <cellStyle name="20% - Accent3 3 6 2 5" xfId="29423" xr:uid="{BF5CADEE-AEF7-4149-BEC5-6149D6EB989B}"/>
    <cellStyle name="20% - Accent3 3 6 3" xfId="6179" xr:uid="{00000000-0005-0000-0000-0000B6010000}"/>
    <cellStyle name="20% - Accent3 3 6 3 2" xfId="14621" xr:uid="{BB7D172E-9F45-4A9D-9C61-29D7E57D9EE9}"/>
    <cellStyle name="20% - Accent3 3 6 3 3" xfId="23058" xr:uid="{803EB0F7-4269-4B9B-8790-999E2B488FE5}"/>
    <cellStyle name="20% - Accent3 3 6 3 4" xfId="31495" xr:uid="{EABB57CE-D1C0-44A4-A6BB-FD1ADC7C6BE2}"/>
    <cellStyle name="20% - Accent3 3 6 4" xfId="10403" xr:uid="{8059EF9C-D976-49F4-9C01-5ED1E90A917E}"/>
    <cellStyle name="20% - Accent3 3 6 5" xfId="18841" xr:uid="{2349A0D4-E681-4390-A05A-9A82B578300B}"/>
    <cellStyle name="20% - Accent3 3 6 6" xfId="27278" xr:uid="{B2E21203-9CA1-46CE-B3C0-C0D96A50CB26}"/>
    <cellStyle name="20% - Accent3 3 7" xfId="2285" xr:uid="{00000000-0005-0000-0000-0000B7010000}"/>
    <cellStyle name="20% - Accent3 3 7 2" xfId="6592" xr:uid="{00000000-0005-0000-0000-0000B8010000}"/>
    <cellStyle name="20% - Accent3 3 7 2 2" xfId="15034" xr:uid="{DCAEBF50-E731-42C2-A457-D6A5573D10CF}"/>
    <cellStyle name="20% - Accent3 3 7 2 3" xfId="23471" xr:uid="{01D1DBE7-89FB-401B-9D20-203B83E907E7}"/>
    <cellStyle name="20% - Accent3 3 7 2 4" xfId="31908" xr:uid="{8EEC86EC-FC2E-4F87-AF02-AFBADDDDF693}"/>
    <cellStyle name="20% - Accent3 3 7 3" xfId="10816" xr:uid="{1A254E75-EA66-4ABD-A854-530140927B2A}"/>
    <cellStyle name="20% - Accent3 3 7 4" xfId="19254" xr:uid="{F09D089B-59CF-4C1C-8263-00455E227F85}"/>
    <cellStyle name="20% - Accent3 3 7 5" xfId="27691" xr:uid="{9BB1B6EB-5A22-4F3A-BDDE-43F4844E03F5}"/>
    <cellStyle name="20% - Accent3 3 8" xfId="4526" xr:uid="{00000000-0005-0000-0000-0000B9010000}"/>
    <cellStyle name="20% - Accent3 3 8 2" xfId="12968" xr:uid="{E73009B2-2A78-4354-AC8F-1E21ED553102}"/>
    <cellStyle name="20% - Accent3 3 8 3" xfId="21405" xr:uid="{EC98C35E-1F10-46A6-9055-2B3C6BBC4C6C}"/>
    <cellStyle name="20% - Accent3 3 8 4" xfId="29842" xr:uid="{CE184D2B-676D-4948-9F9C-070BF3DD553C}"/>
    <cellStyle name="20% - Accent3 3 9" xfId="8750" xr:uid="{F5B7913A-64D1-4C20-AB5B-91340F8B4A9E}"/>
    <cellStyle name="20% - Accent3 4" xfId="24" xr:uid="{00000000-0005-0000-0000-0000BA010000}"/>
    <cellStyle name="20% - Accent3 4 10" xfId="25627" xr:uid="{E52A2B41-7AA0-4D66-A7AD-80CDBF282774}"/>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FC41D279-2224-4E4F-8BFB-DEE826575A5F}"/>
    <cellStyle name="20% - Accent3 4 2 2 2 3" xfId="23966" xr:uid="{F89820FE-8358-4873-8816-1062E40D690E}"/>
    <cellStyle name="20% - Accent3 4 2 2 2 4" xfId="32403" xr:uid="{DF760371-D51B-42CB-9D54-6BA001333A14}"/>
    <cellStyle name="20% - Accent3 4 2 2 3" xfId="11311" xr:uid="{491300EC-45EB-44B0-B1B5-116C7AB92D38}"/>
    <cellStyle name="20% - Accent3 4 2 2 4" xfId="19749" xr:uid="{C39EA51D-4849-45E7-A099-76BB8A18A5C1}"/>
    <cellStyle name="20% - Accent3 4 2 2 5" xfId="28186" xr:uid="{3CF8A6F8-9A69-4DB2-BF52-06711C678912}"/>
    <cellStyle name="20% - Accent3 4 2 3" xfId="4942" xr:uid="{00000000-0005-0000-0000-0000BE010000}"/>
    <cellStyle name="20% - Accent3 4 2 3 2" xfId="13384" xr:uid="{966B0540-F9C6-4ABB-BCD1-A4EF4571C5DC}"/>
    <cellStyle name="20% - Accent3 4 2 3 3" xfId="21821" xr:uid="{536E5DDF-27E8-4059-B664-3038F6815CEC}"/>
    <cellStyle name="20% - Accent3 4 2 3 4" xfId="30258" xr:uid="{B1DAC748-3DAB-4B96-8B6A-F1E428123C69}"/>
    <cellStyle name="20% - Accent3 4 2 4" xfId="9166" xr:uid="{DC160927-2A46-4220-9428-A5BA1393B676}"/>
    <cellStyle name="20% - Accent3 4 2 5" xfId="17604" xr:uid="{E6B0E287-FE19-42FE-8CA3-6389A71AEE55}"/>
    <cellStyle name="20% - Accent3 4 2 6" xfId="26041" xr:uid="{35307AFC-EEC3-4F29-991E-2D5792E4AC27}"/>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59E0125F-B20A-42CD-AAF9-259BE19B8A6D}"/>
    <cellStyle name="20% - Accent3 4 3 2 2 3" xfId="24379" xr:uid="{2A19153A-5213-4B3E-A221-D10BE5B34BBE}"/>
    <cellStyle name="20% - Accent3 4 3 2 2 4" xfId="32816" xr:uid="{C7AEDF85-22EE-43BB-AC1B-776938745CC6}"/>
    <cellStyle name="20% - Accent3 4 3 2 3" xfId="11724" xr:uid="{7006AEA8-BB90-4942-A3EA-3C5608752B75}"/>
    <cellStyle name="20% - Accent3 4 3 2 4" xfId="20162" xr:uid="{5BFEED69-D8BF-4196-AE1E-53792129210A}"/>
    <cellStyle name="20% - Accent3 4 3 2 5" xfId="28599" xr:uid="{5AF157CC-8C86-4BB0-A320-1228BA2334C9}"/>
    <cellStyle name="20% - Accent3 4 3 3" xfId="5355" xr:uid="{00000000-0005-0000-0000-0000C2010000}"/>
    <cellStyle name="20% - Accent3 4 3 3 2" xfId="13797" xr:uid="{354976E6-7237-4357-A07A-141F617698E6}"/>
    <cellStyle name="20% - Accent3 4 3 3 3" xfId="22234" xr:uid="{E1C89A55-40C5-4B04-B6AA-4B5A4A52857A}"/>
    <cellStyle name="20% - Accent3 4 3 3 4" xfId="30671" xr:uid="{8A95A828-D06E-4454-9316-5BE9B5E5484A}"/>
    <cellStyle name="20% - Accent3 4 3 4" xfId="9579" xr:uid="{3AF5FFFC-5CF8-4444-8F0F-7B1A86B8E2F4}"/>
    <cellStyle name="20% - Accent3 4 3 5" xfId="18017" xr:uid="{4C240F2D-BF8B-4F29-8085-1FB55B580C50}"/>
    <cellStyle name="20% - Accent3 4 3 6" xfId="26454" xr:uid="{77915223-8F6A-49F9-973E-A46841D144F8}"/>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FDAC204B-C8C2-472A-BECA-3D65D1540C28}"/>
    <cellStyle name="20% - Accent3 4 4 2 2 3" xfId="24792" xr:uid="{545B876B-AD45-43FE-A00F-520383114484}"/>
    <cellStyle name="20% - Accent3 4 4 2 2 4" xfId="33229" xr:uid="{49E138F9-EEB7-4845-98AC-2427EE33D25E}"/>
    <cellStyle name="20% - Accent3 4 4 2 3" xfId="12137" xr:uid="{F6ABF4A0-11B5-4D45-B6A2-CD971B666337}"/>
    <cellStyle name="20% - Accent3 4 4 2 4" xfId="20575" xr:uid="{B4A3A538-308B-4FBF-BFF5-08E992460010}"/>
    <cellStyle name="20% - Accent3 4 4 2 5" xfId="29012" xr:uid="{DB261920-7BD7-414E-8F3B-BCE6DBED890D}"/>
    <cellStyle name="20% - Accent3 4 4 3" xfId="5768" xr:uid="{00000000-0005-0000-0000-0000C6010000}"/>
    <cellStyle name="20% - Accent3 4 4 3 2" xfId="14210" xr:uid="{308A40B2-3DEB-46AD-A530-514A28DE19AA}"/>
    <cellStyle name="20% - Accent3 4 4 3 3" xfId="22647" xr:uid="{79C96815-F571-4493-A855-C2FAFF2FEAB1}"/>
    <cellStyle name="20% - Accent3 4 4 3 4" xfId="31084" xr:uid="{E605901B-FB1A-407E-A293-51DF034FC698}"/>
    <cellStyle name="20% - Accent3 4 4 4" xfId="9992" xr:uid="{5AED2CBC-80C5-42DC-98EA-87EC4AD82569}"/>
    <cellStyle name="20% - Accent3 4 4 5" xfId="18430" xr:uid="{7DA08926-A1E7-42DE-9DDE-F9DEDD7BE7EF}"/>
    <cellStyle name="20% - Accent3 4 4 6" xfId="26867" xr:uid="{705CF68F-318A-4C38-AEC5-3CE158E4E483}"/>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5C772CB8-BC9F-430C-974C-AAEAAAB1D81E}"/>
    <cellStyle name="20% - Accent3 4 5 2 2 3" xfId="25205" xr:uid="{224AEF0A-D213-4E4F-A703-53DE883447D7}"/>
    <cellStyle name="20% - Accent3 4 5 2 2 4" xfId="33642" xr:uid="{60A3F5FD-1B04-4A5F-A12C-A4E60A3A40F4}"/>
    <cellStyle name="20% - Accent3 4 5 2 3" xfId="12550" xr:uid="{45C77F85-3B63-4206-86B1-D90ABB665BDE}"/>
    <cellStyle name="20% - Accent3 4 5 2 4" xfId="20988" xr:uid="{CCDB695D-15BE-4ABF-AA42-A3FF1EC368C9}"/>
    <cellStyle name="20% - Accent3 4 5 2 5" xfId="29425" xr:uid="{BE1044D5-6F87-4671-B005-CC4B1DAFD4CB}"/>
    <cellStyle name="20% - Accent3 4 5 3" xfId="6181" xr:uid="{00000000-0005-0000-0000-0000CA010000}"/>
    <cellStyle name="20% - Accent3 4 5 3 2" xfId="14623" xr:uid="{71C25E4A-F975-4B5D-8E17-D22B65EFDB5F}"/>
    <cellStyle name="20% - Accent3 4 5 3 3" xfId="23060" xr:uid="{3C38BA69-5767-47A3-9DA2-2D8EF4B98E2C}"/>
    <cellStyle name="20% - Accent3 4 5 3 4" xfId="31497" xr:uid="{9E12F571-E234-4B62-B6CE-6277F34AD39D}"/>
    <cellStyle name="20% - Accent3 4 5 4" xfId="10405" xr:uid="{BA77A010-A327-4196-BA3F-BC20E97F8E22}"/>
    <cellStyle name="20% - Accent3 4 5 5" xfId="18843" xr:uid="{DEE64331-55D8-43B6-8C5A-F4DD3E3EB58D}"/>
    <cellStyle name="20% - Accent3 4 5 6" xfId="27280" xr:uid="{1F95568A-8CB8-4489-A4E5-C57466364908}"/>
    <cellStyle name="20% - Accent3 4 6" xfId="2287" xr:uid="{00000000-0005-0000-0000-0000CB010000}"/>
    <cellStyle name="20% - Accent3 4 6 2" xfId="6594" xr:uid="{00000000-0005-0000-0000-0000CC010000}"/>
    <cellStyle name="20% - Accent3 4 6 2 2" xfId="15036" xr:uid="{91CE4954-5E29-49DA-9866-C6D80297F00D}"/>
    <cellStyle name="20% - Accent3 4 6 2 3" xfId="23473" xr:uid="{13532683-6358-411D-B6DD-1C8999CE78C8}"/>
    <cellStyle name="20% - Accent3 4 6 2 4" xfId="31910" xr:uid="{BD7BD291-F33F-4DFF-9C0A-EA0141FA4288}"/>
    <cellStyle name="20% - Accent3 4 6 3" xfId="10818" xr:uid="{3DC03536-6D7B-4D9B-ACEA-FD8142DCFDD4}"/>
    <cellStyle name="20% - Accent3 4 6 4" xfId="19256" xr:uid="{20B2CD4A-2D95-4B71-97C2-06D551617F78}"/>
    <cellStyle name="20% - Accent3 4 6 5" xfId="27693" xr:uid="{4628F8D3-9B4E-4812-9D32-197A9FCCF65B}"/>
    <cellStyle name="20% - Accent3 4 7" xfId="4528" xr:uid="{00000000-0005-0000-0000-0000CD010000}"/>
    <cellStyle name="20% - Accent3 4 7 2" xfId="12970" xr:uid="{E35BCC87-5E06-4264-8657-CE0FB5E01DBA}"/>
    <cellStyle name="20% - Accent3 4 7 3" xfId="21407" xr:uid="{53274917-967C-4ED8-B860-18FCC713EAED}"/>
    <cellStyle name="20% - Accent3 4 7 4" xfId="29844" xr:uid="{5273ABE0-BD57-4ED6-8B15-75A0B5B21324}"/>
    <cellStyle name="20% - Accent3 4 8" xfId="8752" xr:uid="{29AAD994-EC52-433B-A56C-E157FD78FCBD}"/>
    <cellStyle name="20% - Accent3 4 9" xfId="17190" xr:uid="{6C30AC63-BFD8-469B-A482-BE3198CB9BC6}"/>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AF56E87A-55A8-4701-89BD-C846CCC4EAE6}"/>
    <cellStyle name="20% - Accent3 5 2 2 3" xfId="23959" xr:uid="{645DD754-BE81-4A12-B152-07BF44566063}"/>
    <cellStyle name="20% - Accent3 5 2 2 4" xfId="32396" xr:uid="{63A86653-ADC1-44AC-B0AA-703E2AA812CC}"/>
    <cellStyle name="20% - Accent3 5 2 3" xfId="11304" xr:uid="{C10C9BE5-BA2C-4378-B0F1-1971B3C903D2}"/>
    <cellStyle name="20% - Accent3 5 2 4" xfId="19742" xr:uid="{3AEA791F-82AE-4B25-B7F7-61B09697D174}"/>
    <cellStyle name="20% - Accent3 5 2 5" xfId="28179" xr:uid="{AE9EA6B5-D027-408D-A2B5-B043BB85F4D4}"/>
    <cellStyle name="20% - Accent3 5 3" xfId="4935" xr:uid="{00000000-0005-0000-0000-0000D1010000}"/>
    <cellStyle name="20% - Accent3 5 3 2" xfId="13377" xr:uid="{84B380B3-EC5E-4AEF-BBD3-61FFD3B0BE88}"/>
    <cellStyle name="20% - Accent3 5 3 3" xfId="21814" xr:uid="{32D2C43C-DC9B-494A-A5AE-8611D9C09512}"/>
    <cellStyle name="20% - Accent3 5 3 4" xfId="30251" xr:uid="{4E0398A0-F4CD-43BC-9316-BB6A511E8066}"/>
    <cellStyle name="20% - Accent3 5 4" xfId="9159" xr:uid="{14D1D350-65AD-4C3F-90A9-45E76C441A67}"/>
    <cellStyle name="20% - Accent3 5 5" xfId="17597" xr:uid="{49BB7F76-56A7-4C75-AF7B-708CCF701389}"/>
    <cellStyle name="20% - Accent3 5 6" xfId="26034" xr:uid="{22FDA7FF-6A7C-47DB-9BA5-69F07F81F44A}"/>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F6769681-F1BF-4264-8D30-3E548632133E}"/>
    <cellStyle name="20% - Accent3 6 2 2 3" xfId="24372" xr:uid="{ACDAA541-7067-4FAF-B692-7086438C4EED}"/>
    <cellStyle name="20% - Accent3 6 2 2 4" xfId="32809" xr:uid="{D8779CCF-9F62-422D-8DB3-7C6B9C82D63B}"/>
    <cellStyle name="20% - Accent3 6 2 3" xfId="11717" xr:uid="{C91A8E0F-E4F3-4DC0-A141-7418E8DBC689}"/>
    <cellStyle name="20% - Accent3 6 2 4" xfId="20155" xr:uid="{DA2BC7DE-F5BF-4BF2-8CF0-70C318DC83A5}"/>
    <cellStyle name="20% - Accent3 6 2 5" xfId="28592" xr:uid="{8F6459DA-4434-40E0-804C-3194C01BDE6F}"/>
    <cellStyle name="20% - Accent3 6 3" xfId="5348" xr:uid="{00000000-0005-0000-0000-0000D5010000}"/>
    <cellStyle name="20% - Accent3 6 3 2" xfId="13790" xr:uid="{C756C914-C83A-420B-8EB3-85F9A5081EA2}"/>
    <cellStyle name="20% - Accent3 6 3 3" xfId="22227" xr:uid="{2940A049-9AF9-4240-B1E0-2B9181CA5856}"/>
    <cellStyle name="20% - Accent3 6 3 4" xfId="30664" xr:uid="{0A144B15-0783-4ED6-9E0B-AEAF2B2FE5BD}"/>
    <cellStyle name="20% - Accent3 6 4" xfId="9572" xr:uid="{CC87EE8A-20D9-4286-A197-F3753FFC1262}"/>
    <cellStyle name="20% - Accent3 6 5" xfId="18010" xr:uid="{8BF82F2E-C807-495A-BE74-9E37356755C0}"/>
    <cellStyle name="20% - Accent3 6 6" xfId="26447" xr:uid="{EAEE9D02-DE51-4DE4-B49C-6880352C6DAB}"/>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385B116C-ADBD-4ED1-9D2C-224D95FCCE0D}"/>
    <cellStyle name="20% - Accent3 7 2 2 3" xfId="24785" xr:uid="{1A3FA1C4-2F27-43F1-A51D-9F3617D14E2B}"/>
    <cellStyle name="20% - Accent3 7 2 2 4" xfId="33222" xr:uid="{C6568431-1EDD-48A8-9C25-509A19461821}"/>
    <cellStyle name="20% - Accent3 7 2 3" xfId="12130" xr:uid="{C45B4D53-7BB0-4B4D-BAED-3D5F22C4E4A9}"/>
    <cellStyle name="20% - Accent3 7 2 4" xfId="20568" xr:uid="{89E24840-EDF9-4B32-97CF-23D09FA82032}"/>
    <cellStyle name="20% - Accent3 7 2 5" xfId="29005" xr:uid="{E6091E27-30F7-45CE-8457-90ACB88BC700}"/>
    <cellStyle name="20% - Accent3 7 3" xfId="5761" xr:uid="{00000000-0005-0000-0000-0000D9010000}"/>
    <cellStyle name="20% - Accent3 7 3 2" xfId="14203" xr:uid="{DE154E93-D5F1-4C91-9247-0BD292924610}"/>
    <cellStyle name="20% - Accent3 7 3 3" xfId="22640" xr:uid="{8DF8A4DF-330C-43CC-A09B-70A31BF5F2B8}"/>
    <cellStyle name="20% - Accent3 7 3 4" xfId="31077" xr:uid="{31B03C8F-1070-498A-8C21-E61DBA6E89E6}"/>
    <cellStyle name="20% - Accent3 7 4" xfId="9985" xr:uid="{BC736634-3BC4-423C-A059-01035BD7830C}"/>
    <cellStyle name="20% - Accent3 7 5" xfId="18423" xr:uid="{EDF3CA89-E037-444B-BDC4-D83368C0BE45}"/>
    <cellStyle name="20% - Accent3 7 6" xfId="26860" xr:uid="{C3B2C5CE-049A-475F-B81A-BAB4E28EF0FB}"/>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9533324F-99F6-4CAE-B83F-A33141B10BEA}"/>
    <cellStyle name="20% - Accent3 8 2 2 3" xfId="25198" xr:uid="{7AE3ACBA-8709-4D21-A57C-2B14D07AA57E}"/>
    <cellStyle name="20% - Accent3 8 2 2 4" xfId="33635" xr:uid="{6A2E5BD2-746E-4B7A-9CAA-4255224DB56C}"/>
    <cellStyle name="20% - Accent3 8 2 3" xfId="12543" xr:uid="{BD6AF628-EF3B-4478-866D-D8E89EBA97B1}"/>
    <cellStyle name="20% - Accent3 8 2 4" xfId="20981" xr:uid="{A156D5B9-EE39-4D10-A7F2-AC4F97A3CA62}"/>
    <cellStyle name="20% - Accent3 8 2 5" xfId="29418" xr:uid="{B2569A0A-5CBF-4980-897D-D00DA278ADA4}"/>
    <cellStyle name="20% - Accent3 8 3" xfId="6174" xr:uid="{00000000-0005-0000-0000-0000DD010000}"/>
    <cellStyle name="20% - Accent3 8 3 2" xfId="14616" xr:uid="{08B9DD59-8B2D-4617-A802-E79064528313}"/>
    <cellStyle name="20% - Accent3 8 3 3" xfId="23053" xr:uid="{E015984D-D7FF-429D-A5B1-A119EFAA6A8E}"/>
    <cellStyle name="20% - Accent3 8 3 4" xfId="31490" xr:uid="{BAC61589-781F-4BF7-879C-9C02841F58BA}"/>
    <cellStyle name="20% - Accent3 8 4" xfId="10398" xr:uid="{95CE7E6D-A965-4C3A-8978-CD07E1246E97}"/>
    <cellStyle name="20% - Accent3 8 5" xfId="18836" xr:uid="{A8C513FD-9570-4048-9045-B82AF8D2B07A}"/>
    <cellStyle name="20% - Accent3 8 6" xfId="27273" xr:uid="{35F6CF0E-B5EF-4F7E-97AD-4C16C730BC6D}"/>
    <cellStyle name="20% - Accent3 9" xfId="2280" xr:uid="{00000000-0005-0000-0000-0000DE010000}"/>
    <cellStyle name="20% - Accent3 9 2" xfId="6587" xr:uid="{00000000-0005-0000-0000-0000DF010000}"/>
    <cellStyle name="20% - Accent3 9 2 2" xfId="15029" xr:uid="{64A05ADC-920F-4C00-957B-1EDA6F13FDFD}"/>
    <cellStyle name="20% - Accent3 9 2 3" xfId="23466" xr:uid="{00106890-7BA3-40D4-8AFC-662F8515ECFC}"/>
    <cellStyle name="20% - Accent3 9 2 4" xfId="31903" xr:uid="{A27C505A-E41E-42D2-B049-5F10E3F3BD61}"/>
    <cellStyle name="20% - Accent3 9 3" xfId="10811" xr:uid="{68901AF6-7983-46FC-99F1-EB1C66761FE3}"/>
    <cellStyle name="20% - Accent3 9 4" xfId="19249" xr:uid="{F8C12697-C2E0-4ACD-91B7-6FD4BA5CB3F6}"/>
    <cellStyle name="20% - Accent3 9 5" xfId="27686" xr:uid="{B9C9DAF8-024A-4A72-97F3-9CE7305F60FA}"/>
    <cellStyle name="20% - Accent4" xfId="25" builtinId="42" customBuiltin="1"/>
    <cellStyle name="20% - Accent4 10" xfId="4529" xr:uid="{00000000-0005-0000-0000-0000E1010000}"/>
    <cellStyle name="20% - Accent4 10 2" xfId="12971" xr:uid="{E8F0A4B2-7923-418F-84DA-9E690DB74439}"/>
    <cellStyle name="20% - Accent4 10 3" xfId="21408" xr:uid="{7208AEE3-219B-4994-9CB3-A6C7B95504B4}"/>
    <cellStyle name="20% - Accent4 10 4" xfId="29845" xr:uid="{165F8D29-66DB-4B6D-8DA5-0AFD04A51D7A}"/>
    <cellStyle name="20% - Accent4 11" xfId="8753" xr:uid="{A9889817-D561-4CC4-B4CD-DAD165C528BE}"/>
    <cellStyle name="20% - Accent4 12" xfId="17191" xr:uid="{14CC0026-3BCD-480F-9081-E1E12687A0BE}"/>
    <cellStyle name="20% - Accent4 13" xfId="25628" xr:uid="{2E816570-1BA2-4A8C-B72E-0607211C2000}"/>
    <cellStyle name="20% - Accent4 2" xfId="26" xr:uid="{00000000-0005-0000-0000-0000E2010000}"/>
    <cellStyle name="20% - Accent4 2 10" xfId="8754" xr:uid="{39726C8A-A4E0-49D9-994D-B2AF7EFB87EF}"/>
    <cellStyle name="20% - Accent4 2 11" xfId="17192" xr:uid="{2425F9F9-3DA9-4601-A27A-9B6995EC908B}"/>
    <cellStyle name="20% - Accent4 2 12" xfId="25629" xr:uid="{2CA511A3-66D7-44A2-90C8-AA2B6D9138CF}"/>
    <cellStyle name="20% - Accent4 2 2" xfId="27" xr:uid="{00000000-0005-0000-0000-0000E3010000}"/>
    <cellStyle name="20% - Accent4 2 2 10" xfId="17193" xr:uid="{60C60B42-231B-4C64-949D-9B3C77FECB14}"/>
    <cellStyle name="20% - Accent4 2 2 11" xfId="25630" xr:uid="{A3ABB9F0-2420-4BEB-85F2-309FD750F9EE}"/>
    <cellStyle name="20% - Accent4 2 2 2" xfId="28" xr:uid="{00000000-0005-0000-0000-0000E4010000}"/>
    <cellStyle name="20% - Accent4 2 2 2 10" xfId="25631" xr:uid="{4EDFC20D-DB99-44F8-BC8A-9C642DDEC3B4}"/>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BA5A5F90-CD12-4491-AAE1-68ACB92912DB}"/>
    <cellStyle name="20% - Accent4 2 2 2 2 2 2 3" xfId="23970" xr:uid="{DB917CB7-7E3E-41C5-9A5D-248150D4474F}"/>
    <cellStyle name="20% - Accent4 2 2 2 2 2 2 4" xfId="32407" xr:uid="{36573383-A273-4694-9B1E-6F8DD0111CB0}"/>
    <cellStyle name="20% - Accent4 2 2 2 2 2 3" xfId="11315" xr:uid="{6A49A6D3-560C-4E14-905B-DCEE520A608A}"/>
    <cellStyle name="20% - Accent4 2 2 2 2 2 4" xfId="19753" xr:uid="{ECC55ABC-596A-428E-B780-DC48FF340A1D}"/>
    <cellStyle name="20% - Accent4 2 2 2 2 2 5" xfId="28190" xr:uid="{067ECF85-0CDF-4BE5-9BC7-439825A730D2}"/>
    <cellStyle name="20% - Accent4 2 2 2 2 3" xfId="4946" xr:uid="{00000000-0005-0000-0000-0000E8010000}"/>
    <cellStyle name="20% - Accent4 2 2 2 2 3 2" xfId="13388" xr:uid="{18E4152D-1664-4383-A35F-ACAC3CE506DA}"/>
    <cellStyle name="20% - Accent4 2 2 2 2 3 3" xfId="21825" xr:uid="{90EF8067-432C-4D58-8BA5-E941B3148F35}"/>
    <cellStyle name="20% - Accent4 2 2 2 2 3 4" xfId="30262" xr:uid="{D946AA68-9525-467C-8C67-7D6C54620CA0}"/>
    <cellStyle name="20% - Accent4 2 2 2 2 4" xfId="9170" xr:uid="{43D8FBA7-FA7B-4C68-B451-E724F095DB07}"/>
    <cellStyle name="20% - Accent4 2 2 2 2 5" xfId="17608" xr:uid="{860C9B43-F22D-4D0C-BA8B-45C06C56A75F}"/>
    <cellStyle name="20% - Accent4 2 2 2 2 6" xfId="26045" xr:uid="{4373CBE2-AEBA-4EC4-AE71-D45B882146DB}"/>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4F344431-D2F2-4714-B1BA-7781F96DA61A}"/>
    <cellStyle name="20% - Accent4 2 2 2 3 2 2 3" xfId="24383" xr:uid="{ECB4DF94-18AF-46FA-ABEA-79010DD7B4FE}"/>
    <cellStyle name="20% - Accent4 2 2 2 3 2 2 4" xfId="32820" xr:uid="{2DBC5B09-4044-4EBD-9160-B34E1CF51730}"/>
    <cellStyle name="20% - Accent4 2 2 2 3 2 3" xfId="11728" xr:uid="{6E40B210-5F74-4D22-8F79-FD181005A979}"/>
    <cellStyle name="20% - Accent4 2 2 2 3 2 4" xfId="20166" xr:uid="{1AF553E3-5007-4783-9CEA-DD4F9337D030}"/>
    <cellStyle name="20% - Accent4 2 2 2 3 2 5" xfId="28603" xr:uid="{E0DCA735-B66D-4BD7-8417-6119FFD4F6C7}"/>
    <cellStyle name="20% - Accent4 2 2 2 3 3" xfId="5359" xr:uid="{00000000-0005-0000-0000-0000EC010000}"/>
    <cellStyle name="20% - Accent4 2 2 2 3 3 2" xfId="13801" xr:uid="{A347D190-E550-455A-A416-5B5743057823}"/>
    <cellStyle name="20% - Accent4 2 2 2 3 3 3" xfId="22238" xr:uid="{E6F3E6D1-ADE2-425B-9372-4BCDF0753CB9}"/>
    <cellStyle name="20% - Accent4 2 2 2 3 3 4" xfId="30675" xr:uid="{E6BCC701-E1CD-4BF2-A284-0E6D8A83BCBA}"/>
    <cellStyle name="20% - Accent4 2 2 2 3 4" xfId="9583" xr:uid="{A750D3BC-05D4-4026-B41F-1E3C8F117834}"/>
    <cellStyle name="20% - Accent4 2 2 2 3 5" xfId="18021" xr:uid="{E426D977-1AFA-4981-8937-E0489C4C7206}"/>
    <cellStyle name="20% - Accent4 2 2 2 3 6" xfId="26458" xr:uid="{9D2BD03E-CF06-41C2-9B6C-0E007D96FBAA}"/>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11A2D2C8-0172-496D-9F42-6D1696074478}"/>
    <cellStyle name="20% - Accent4 2 2 2 4 2 2 3" xfId="24796" xr:uid="{ABE4B606-D918-458B-B4B3-140790BE110F}"/>
    <cellStyle name="20% - Accent4 2 2 2 4 2 2 4" xfId="33233" xr:uid="{5737A3F7-6C41-4221-B410-D84A61B663BE}"/>
    <cellStyle name="20% - Accent4 2 2 2 4 2 3" xfId="12141" xr:uid="{DD98B622-8FB1-468D-B759-AC6201C2F213}"/>
    <cellStyle name="20% - Accent4 2 2 2 4 2 4" xfId="20579" xr:uid="{0EC280F9-233D-4D83-B67C-83161472A2FC}"/>
    <cellStyle name="20% - Accent4 2 2 2 4 2 5" xfId="29016" xr:uid="{6C80100B-51DB-422A-9211-AC09797F2503}"/>
    <cellStyle name="20% - Accent4 2 2 2 4 3" xfId="5772" xr:uid="{00000000-0005-0000-0000-0000F0010000}"/>
    <cellStyle name="20% - Accent4 2 2 2 4 3 2" xfId="14214" xr:uid="{67D61294-02D3-4B30-9E50-52744858B7D2}"/>
    <cellStyle name="20% - Accent4 2 2 2 4 3 3" xfId="22651" xr:uid="{00D43C55-CA89-463D-8128-4C8D338612F5}"/>
    <cellStyle name="20% - Accent4 2 2 2 4 3 4" xfId="31088" xr:uid="{CEA00511-D939-4735-85F3-0B08093D5BF1}"/>
    <cellStyle name="20% - Accent4 2 2 2 4 4" xfId="9996" xr:uid="{A8C2B83F-C1A1-4ADE-B93F-5F953A663C45}"/>
    <cellStyle name="20% - Accent4 2 2 2 4 5" xfId="18434" xr:uid="{46E388BE-5D7D-4A49-900E-D670F8CC2E15}"/>
    <cellStyle name="20% - Accent4 2 2 2 4 6" xfId="26871" xr:uid="{C46E5166-BD76-4BC3-91C0-3D96CA77584B}"/>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CE659545-AC98-4648-A4E3-AC8AC100FF30}"/>
    <cellStyle name="20% - Accent4 2 2 2 5 2 2 3" xfId="25209" xr:uid="{6AB3F3F0-2FE5-4FAE-9757-CBBA85489E4B}"/>
    <cellStyle name="20% - Accent4 2 2 2 5 2 2 4" xfId="33646" xr:uid="{3BB24656-7E65-4BB2-A3E2-BDAC6E3C96DA}"/>
    <cellStyle name="20% - Accent4 2 2 2 5 2 3" xfId="12554" xr:uid="{64A47F71-C219-4225-86F6-5BFE269A04AC}"/>
    <cellStyle name="20% - Accent4 2 2 2 5 2 4" xfId="20992" xr:uid="{32136071-B58A-42E0-B272-E7A7B48621BE}"/>
    <cellStyle name="20% - Accent4 2 2 2 5 2 5" xfId="29429" xr:uid="{E7BAFEA7-F4ED-4E7E-97CA-BE70782D325D}"/>
    <cellStyle name="20% - Accent4 2 2 2 5 3" xfId="6185" xr:uid="{00000000-0005-0000-0000-0000F4010000}"/>
    <cellStyle name="20% - Accent4 2 2 2 5 3 2" xfId="14627" xr:uid="{D6AE765B-0304-4378-8898-0AB51226D183}"/>
    <cellStyle name="20% - Accent4 2 2 2 5 3 3" xfId="23064" xr:uid="{0DFD610D-B13D-415B-9BC2-179F23816408}"/>
    <cellStyle name="20% - Accent4 2 2 2 5 3 4" xfId="31501" xr:uid="{4D98640F-3D84-4A0C-A62B-23B446C674F6}"/>
    <cellStyle name="20% - Accent4 2 2 2 5 4" xfId="10409" xr:uid="{579512F9-C9B2-433E-9FEF-79DDAAA7B0B8}"/>
    <cellStyle name="20% - Accent4 2 2 2 5 5" xfId="18847" xr:uid="{6F3B63DB-0DEF-4808-BFB9-8B46792EB12A}"/>
    <cellStyle name="20% - Accent4 2 2 2 5 6" xfId="27284" xr:uid="{F2D22BA4-928B-413D-8A20-AB59EF255BBD}"/>
    <cellStyle name="20% - Accent4 2 2 2 6" xfId="2291" xr:uid="{00000000-0005-0000-0000-0000F5010000}"/>
    <cellStyle name="20% - Accent4 2 2 2 6 2" xfId="6598" xr:uid="{00000000-0005-0000-0000-0000F6010000}"/>
    <cellStyle name="20% - Accent4 2 2 2 6 2 2" xfId="15040" xr:uid="{231571C4-2DE1-4F30-B0D0-0F812987622A}"/>
    <cellStyle name="20% - Accent4 2 2 2 6 2 3" xfId="23477" xr:uid="{D1F4665D-8403-486F-9911-58DFA7C633BB}"/>
    <cellStyle name="20% - Accent4 2 2 2 6 2 4" xfId="31914" xr:uid="{EE18F964-93EF-4B03-8F57-93967561A4C8}"/>
    <cellStyle name="20% - Accent4 2 2 2 6 3" xfId="10822" xr:uid="{B5907B1E-EE74-4081-8E17-70B6B3317826}"/>
    <cellStyle name="20% - Accent4 2 2 2 6 4" xfId="19260" xr:uid="{D8EADF17-FDD2-4E52-B512-1C22209932CC}"/>
    <cellStyle name="20% - Accent4 2 2 2 6 5" xfId="27697" xr:uid="{692D519D-F52F-429B-87E8-275DB3430745}"/>
    <cellStyle name="20% - Accent4 2 2 2 7" xfId="4532" xr:uid="{00000000-0005-0000-0000-0000F7010000}"/>
    <cellStyle name="20% - Accent4 2 2 2 7 2" xfId="12974" xr:uid="{8FE8C642-D318-49AF-AA5E-2DB9660694DE}"/>
    <cellStyle name="20% - Accent4 2 2 2 7 3" xfId="21411" xr:uid="{2DD24404-F0EA-4843-8E2E-9C44A8591E65}"/>
    <cellStyle name="20% - Accent4 2 2 2 7 4" xfId="29848" xr:uid="{4BC26465-4236-4AF4-84EC-AF96BE0E6C95}"/>
    <cellStyle name="20% - Accent4 2 2 2 8" xfId="8756" xr:uid="{C810D8A8-3EC3-453F-A1EB-60D787FDD880}"/>
    <cellStyle name="20% - Accent4 2 2 2 9" xfId="17194" xr:uid="{98557676-EDF1-4E86-9FF5-474299ED07C6}"/>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C17A1B89-A8E2-44B9-B32C-B1EA1AD2C4C6}"/>
    <cellStyle name="20% - Accent4 2 2 3 2 2 3" xfId="23969" xr:uid="{887FB1F4-533A-4F8D-A523-3F4D3986E943}"/>
    <cellStyle name="20% - Accent4 2 2 3 2 2 4" xfId="32406" xr:uid="{26D060D9-280F-40AD-8E5E-263BF95D66C1}"/>
    <cellStyle name="20% - Accent4 2 2 3 2 3" xfId="11314" xr:uid="{E127B45E-02A7-49D5-8E0F-42CF8EA4510F}"/>
    <cellStyle name="20% - Accent4 2 2 3 2 4" xfId="19752" xr:uid="{8358115D-E2AD-42F1-B170-63815BB9D49F}"/>
    <cellStyle name="20% - Accent4 2 2 3 2 5" xfId="28189" xr:uid="{9FEB4887-E056-4F75-83EE-02A0433D7B61}"/>
    <cellStyle name="20% - Accent4 2 2 3 3" xfId="4945" xr:uid="{00000000-0005-0000-0000-0000FB010000}"/>
    <cellStyle name="20% - Accent4 2 2 3 3 2" xfId="13387" xr:uid="{A078A41F-2E16-477A-B43E-A05693234512}"/>
    <cellStyle name="20% - Accent4 2 2 3 3 3" xfId="21824" xr:uid="{FD99A19E-2F68-4BE8-B28B-1087B88B7A76}"/>
    <cellStyle name="20% - Accent4 2 2 3 3 4" xfId="30261" xr:uid="{10CD4E46-7DEA-4CF1-9985-3834AE2730C9}"/>
    <cellStyle name="20% - Accent4 2 2 3 4" xfId="9169" xr:uid="{51CD0DAD-0091-4823-9CE4-D3A78013FC6D}"/>
    <cellStyle name="20% - Accent4 2 2 3 5" xfId="17607" xr:uid="{AF4EE202-3C75-45BC-8CAE-024D1B0FA6DC}"/>
    <cellStyle name="20% - Accent4 2 2 3 6" xfId="26044" xr:uid="{9968F160-47A5-4B92-B58A-FDAC2F80A210}"/>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FBE09D36-2735-4B85-9C0E-9141DA8AEE58}"/>
    <cellStyle name="20% - Accent4 2 2 4 2 2 3" xfId="24382" xr:uid="{1A484610-426D-4251-AA0A-42795704377A}"/>
    <cellStyle name="20% - Accent4 2 2 4 2 2 4" xfId="32819" xr:uid="{6BA3B38A-0FBB-4D12-81CC-B2C53983714A}"/>
    <cellStyle name="20% - Accent4 2 2 4 2 3" xfId="11727" xr:uid="{FA4D7994-02BD-4788-BEAF-7C0AC82BE2C1}"/>
    <cellStyle name="20% - Accent4 2 2 4 2 4" xfId="20165" xr:uid="{1632CB07-2C97-4B0A-BC3B-20A855E28CD1}"/>
    <cellStyle name="20% - Accent4 2 2 4 2 5" xfId="28602" xr:uid="{B64D9956-50EE-4C12-B710-101876DF4A21}"/>
    <cellStyle name="20% - Accent4 2 2 4 3" xfId="5358" xr:uid="{00000000-0005-0000-0000-0000FF010000}"/>
    <cellStyle name="20% - Accent4 2 2 4 3 2" xfId="13800" xr:uid="{ED2B6635-A404-4AF7-ACF8-42920C81354D}"/>
    <cellStyle name="20% - Accent4 2 2 4 3 3" xfId="22237" xr:uid="{BACEA317-6365-4727-85C6-8AFB54C28BF4}"/>
    <cellStyle name="20% - Accent4 2 2 4 3 4" xfId="30674" xr:uid="{4109814C-3E47-454D-A3D3-808F2BAE14AA}"/>
    <cellStyle name="20% - Accent4 2 2 4 4" xfId="9582" xr:uid="{F34D90BB-7314-483E-9E6F-BE7CFBA48DA0}"/>
    <cellStyle name="20% - Accent4 2 2 4 5" xfId="18020" xr:uid="{82409007-D79B-4635-B371-EA5A19055338}"/>
    <cellStyle name="20% - Accent4 2 2 4 6" xfId="26457" xr:uid="{DC812479-C93B-4D45-8A5F-B795A7123794}"/>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9D059BEA-AC5D-4E06-8F10-5559B9A0FEDD}"/>
    <cellStyle name="20% - Accent4 2 2 5 2 2 3" xfId="24795" xr:uid="{62AAE040-416D-40E9-BDF4-0B3FD1BD0424}"/>
    <cellStyle name="20% - Accent4 2 2 5 2 2 4" xfId="33232" xr:uid="{1A3236E5-E602-40AD-89BD-8F944C8DBCB8}"/>
    <cellStyle name="20% - Accent4 2 2 5 2 3" xfId="12140" xr:uid="{BC71A92E-0D63-45FA-9B87-66DF36CB999D}"/>
    <cellStyle name="20% - Accent4 2 2 5 2 4" xfId="20578" xr:uid="{B094E918-FC43-4979-868D-B61C4E8CB185}"/>
    <cellStyle name="20% - Accent4 2 2 5 2 5" xfId="29015" xr:uid="{66FAD7F0-3DAF-4205-985A-BA05E1B794E9}"/>
    <cellStyle name="20% - Accent4 2 2 5 3" xfId="5771" xr:uid="{00000000-0005-0000-0000-000003020000}"/>
    <cellStyle name="20% - Accent4 2 2 5 3 2" xfId="14213" xr:uid="{E18359C6-4B5A-4CE9-9EA7-32E0F7F6B152}"/>
    <cellStyle name="20% - Accent4 2 2 5 3 3" xfId="22650" xr:uid="{4F2DE840-E868-4956-9E5A-282DAE4EC442}"/>
    <cellStyle name="20% - Accent4 2 2 5 3 4" xfId="31087" xr:uid="{71E76633-DCD1-4CD4-B2D7-2C2A85FCCA2A}"/>
    <cellStyle name="20% - Accent4 2 2 5 4" xfId="9995" xr:uid="{2F896CA1-4A59-4D88-BCA9-A976CB416809}"/>
    <cellStyle name="20% - Accent4 2 2 5 5" xfId="18433" xr:uid="{562C741A-8ADB-4F96-9AD0-395001C85EA4}"/>
    <cellStyle name="20% - Accent4 2 2 5 6" xfId="26870" xr:uid="{AAFD2C20-9F07-489E-8A5C-8B93A6BA96AA}"/>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3AC022F9-B191-4945-BCC3-BCDC3DA00E25}"/>
    <cellStyle name="20% - Accent4 2 2 6 2 2 3" xfId="25208" xr:uid="{D3456961-0114-4711-AA48-259CE81561CA}"/>
    <cellStyle name="20% - Accent4 2 2 6 2 2 4" xfId="33645" xr:uid="{9BE4A772-D130-481F-B738-777BC952C0F8}"/>
    <cellStyle name="20% - Accent4 2 2 6 2 3" xfId="12553" xr:uid="{8CE79518-1DC0-43A8-9611-A45A2434FD0D}"/>
    <cellStyle name="20% - Accent4 2 2 6 2 4" xfId="20991" xr:uid="{82FE411D-98DB-43FC-8F10-7CCE708E10FF}"/>
    <cellStyle name="20% - Accent4 2 2 6 2 5" xfId="29428" xr:uid="{1FD8A409-F2CA-4789-B0AC-8BDBB356FDEF}"/>
    <cellStyle name="20% - Accent4 2 2 6 3" xfId="6184" xr:uid="{00000000-0005-0000-0000-000007020000}"/>
    <cellStyle name="20% - Accent4 2 2 6 3 2" xfId="14626" xr:uid="{31410462-55E8-4F42-95F7-6FA3A919B681}"/>
    <cellStyle name="20% - Accent4 2 2 6 3 3" xfId="23063" xr:uid="{44585F3E-3C0E-4970-8612-55C149A82DFF}"/>
    <cellStyle name="20% - Accent4 2 2 6 3 4" xfId="31500" xr:uid="{27464143-B4B5-4FCB-A998-2B2ECAC0C44E}"/>
    <cellStyle name="20% - Accent4 2 2 6 4" xfId="10408" xr:uid="{F5B52B47-286A-4534-A874-D37EDD2CA1EC}"/>
    <cellStyle name="20% - Accent4 2 2 6 5" xfId="18846" xr:uid="{8ECD5D45-1479-44A7-9BE7-45F1F648B5E6}"/>
    <cellStyle name="20% - Accent4 2 2 6 6" xfId="27283" xr:uid="{84AEB7F7-2D1F-434D-BA47-B8575EF3D2F3}"/>
    <cellStyle name="20% - Accent4 2 2 7" xfId="2290" xr:uid="{00000000-0005-0000-0000-000008020000}"/>
    <cellStyle name="20% - Accent4 2 2 7 2" xfId="6597" xr:uid="{00000000-0005-0000-0000-000009020000}"/>
    <cellStyle name="20% - Accent4 2 2 7 2 2" xfId="15039" xr:uid="{0D5A943C-C858-4493-A605-06C3E8F2F5CF}"/>
    <cellStyle name="20% - Accent4 2 2 7 2 3" xfId="23476" xr:uid="{A3A15F9E-26C5-4FDA-A37D-036712F108F9}"/>
    <cellStyle name="20% - Accent4 2 2 7 2 4" xfId="31913" xr:uid="{26929D03-17E0-4F17-8E96-CD1907D8259D}"/>
    <cellStyle name="20% - Accent4 2 2 7 3" xfId="10821" xr:uid="{3CAF44E7-6590-46E5-B5AA-EF3015DBB48C}"/>
    <cellStyle name="20% - Accent4 2 2 7 4" xfId="19259" xr:uid="{082FB472-249E-4231-B2F3-799312823FD8}"/>
    <cellStyle name="20% - Accent4 2 2 7 5" xfId="27696" xr:uid="{ACF2C533-F794-42B6-B361-F1E6C4770853}"/>
    <cellStyle name="20% - Accent4 2 2 8" xfId="4531" xr:uid="{00000000-0005-0000-0000-00000A020000}"/>
    <cellStyle name="20% - Accent4 2 2 8 2" xfId="12973" xr:uid="{A47B641D-C95E-4A73-A1C2-F6203063A6DB}"/>
    <cellStyle name="20% - Accent4 2 2 8 3" xfId="21410" xr:uid="{F17CD9EF-3FCB-48DA-8FB4-2157B81C86E4}"/>
    <cellStyle name="20% - Accent4 2 2 8 4" xfId="29847" xr:uid="{32E27575-1192-41D1-BD69-FDA8A1039F18}"/>
    <cellStyle name="20% - Accent4 2 2 9" xfId="8755" xr:uid="{B1DAF94A-5FD0-48B8-BF2C-EDFCDA1F24E4}"/>
    <cellStyle name="20% - Accent4 2 3" xfId="29" xr:uid="{00000000-0005-0000-0000-00000B020000}"/>
    <cellStyle name="20% - Accent4 2 3 10" xfId="25632" xr:uid="{9E3EDB2A-6B53-4C67-9F05-BCB0787AEF36}"/>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46F57705-9551-457D-86CB-A72EB6C75566}"/>
    <cellStyle name="20% - Accent4 2 3 2 2 2 3" xfId="23971" xr:uid="{05DDDD4D-4CEF-4BDE-ACEF-C3B4987CC9E6}"/>
    <cellStyle name="20% - Accent4 2 3 2 2 2 4" xfId="32408" xr:uid="{4BF92A06-AC44-4316-B236-A1DEAE8D4487}"/>
    <cellStyle name="20% - Accent4 2 3 2 2 3" xfId="11316" xr:uid="{4B138D7D-9ED8-4110-9FD1-56AFEA692722}"/>
    <cellStyle name="20% - Accent4 2 3 2 2 4" xfId="19754" xr:uid="{094AF569-09D3-4F0E-B643-41CECE5701EC}"/>
    <cellStyle name="20% - Accent4 2 3 2 2 5" xfId="28191" xr:uid="{53C62334-5970-4BCE-A800-88888845BC55}"/>
    <cellStyle name="20% - Accent4 2 3 2 3" xfId="4947" xr:uid="{00000000-0005-0000-0000-00000F020000}"/>
    <cellStyle name="20% - Accent4 2 3 2 3 2" xfId="13389" xr:uid="{A591DB67-2E97-4705-8EE2-B7117D3905EC}"/>
    <cellStyle name="20% - Accent4 2 3 2 3 3" xfId="21826" xr:uid="{136B6C66-47CB-427C-ABD5-AB748C859D76}"/>
    <cellStyle name="20% - Accent4 2 3 2 3 4" xfId="30263" xr:uid="{684CDB41-3E07-4E06-810B-3E318005228E}"/>
    <cellStyle name="20% - Accent4 2 3 2 4" xfId="9171" xr:uid="{5EFA4C69-24BC-4607-A9FC-9155BA62BC55}"/>
    <cellStyle name="20% - Accent4 2 3 2 5" xfId="17609" xr:uid="{FA515904-6173-4B15-A2C2-0CE219EAE4FA}"/>
    <cellStyle name="20% - Accent4 2 3 2 6" xfId="26046" xr:uid="{F69AC857-C75D-4BEE-A22A-9D50B994476E}"/>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3F90F3A6-1788-4355-A564-5817899ECEC5}"/>
    <cellStyle name="20% - Accent4 2 3 3 2 2 3" xfId="24384" xr:uid="{026A4417-E5FD-4E30-9E93-1C10F7EA5303}"/>
    <cellStyle name="20% - Accent4 2 3 3 2 2 4" xfId="32821" xr:uid="{241F0E06-31ED-4FE7-B4F2-FB2A2461A671}"/>
    <cellStyle name="20% - Accent4 2 3 3 2 3" xfId="11729" xr:uid="{4073E42C-349F-4DE0-A07B-3F8CB8E38521}"/>
    <cellStyle name="20% - Accent4 2 3 3 2 4" xfId="20167" xr:uid="{30A4B9E1-51A1-4162-B289-2D3228DFDDE0}"/>
    <cellStyle name="20% - Accent4 2 3 3 2 5" xfId="28604" xr:uid="{C2777FB2-AA05-46FC-A4F9-694A27DE753B}"/>
    <cellStyle name="20% - Accent4 2 3 3 3" xfId="5360" xr:uid="{00000000-0005-0000-0000-000013020000}"/>
    <cellStyle name="20% - Accent4 2 3 3 3 2" xfId="13802" xr:uid="{9A860F7C-EC4E-43A3-8516-22D06B1FC33D}"/>
    <cellStyle name="20% - Accent4 2 3 3 3 3" xfId="22239" xr:uid="{17CE1FEF-35EA-42B2-AE43-4B59CE473C07}"/>
    <cellStyle name="20% - Accent4 2 3 3 3 4" xfId="30676" xr:uid="{1329081E-EEDF-454D-ACB5-1312838F80D7}"/>
    <cellStyle name="20% - Accent4 2 3 3 4" xfId="9584" xr:uid="{7961908E-82F0-4CD7-BDC6-78739BFDC3DD}"/>
    <cellStyle name="20% - Accent4 2 3 3 5" xfId="18022" xr:uid="{71F5AD25-E04A-4CD2-9195-51FB2A1437BD}"/>
    <cellStyle name="20% - Accent4 2 3 3 6" xfId="26459" xr:uid="{0FFB0EC6-C026-413D-AD45-E896C9382CFD}"/>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556B7919-6667-47DD-B51A-BF4B0775A89C}"/>
    <cellStyle name="20% - Accent4 2 3 4 2 2 3" xfId="24797" xr:uid="{105A7B34-D43B-4E53-8085-0D3515A94F35}"/>
    <cellStyle name="20% - Accent4 2 3 4 2 2 4" xfId="33234" xr:uid="{29ADFD5B-7765-40EB-ABE8-0F5C9F27DE92}"/>
    <cellStyle name="20% - Accent4 2 3 4 2 3" xfId="12142" xr:uid="{DE500A81-80E2-4D66-87EF-0A65F1091985}"/>
    <cellStyle name="20% - Accent4 2 3 4 2 4" xfId="20580" xr:uid="{C6E8FC55-FCC5-44E0-8689-D3437AA35F64}"/>
    <cellStyle name="20% - Accent4 2 3 4 2 5" xfId="29017" xr:uid="{51E9C79C-8E4F-4041-8858-B34A0D8AFA8A}"/>
    <cellStyle name="20% - Accent4 2 3 4 3" xfId="5773" xr:uid="{00000000-0005-0000-0000-000017020000}"/>
    <cellStyle name="20% - Accent4 2 3 4 3 2" xfId="14215" xr:uid="{EB55670B-ABD2-4B23-944B-0015C13255C6}"/>
    <cellStyle name="20% - Accent4 2 3 4 3 3" xfId="22652" xr:uid="{BAA3946E-71CE-4D11-958C-88A98ED21B73}"/>
    <cellStyle name="20% - Accent4 2 3 4 3 4" xfId="31089" xr:uid="{396B9A42-A300-4323-9806-71B427B4E158}"/>
    <cellStyle name="20% - Accent4 2 3 4 4" xfId="9997" xr:uid="{C2A3E6AE-F45E-4CE9-BA08-368227CCDB7A}"/>
    <cellStyle name="20% - Accent4 2 3 4 5" xfId="18435" xr:uid="{4C65C15A-BCDA-4405-8402-328B00D6B3D6}"/>
    <cellStyle name="20% - Accent4 2 3 4 6" xfId="26872" xr:uid="{3D863CED-5C3B-4699-9D0E-DBB2C7D39464}"/>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91FF4BD7-0EE2-4C63-80C8-3F1E08889C81}"/>
    <cellStyle name="20% - Accent4 2 3 5 2 2 3" xfId="25210" xr:uid="{9ADB9E69-5AB4-4518-9D77-03C6F52AD943}"/>
    <cellStyle name="20% - Accent4 2 3 5 2 2 4" xfId="33647" xr:uid="{D5314C67-B10A-4508-930B-E47B44D0EBFD}"/>
    <cellStyle name="20% - Accent4 2 3 5 2 3" xfId="12555" xr:uid="{F2907BDE-72FC-4AA0-8842-F219D9FB9683}"/>
    <cellStyle name="20% - Accent4 2 3 5 2 4" xfId="20993" xr:uid="{EA44FEC2-CBAC-4349-A5D0-296A5F102FAA}"/>
    <cellStyle name="20% - Accent4 2 3 5 2 5" xfId="29430" xr:uid="{3D725DC4-1454-4B54-BD7D-80AECD982A48}"/>
    <cellStyle name="20% - Accent4 2 3 5 3" xfId="6186" xr:uid="{00000000-0005-0000-0000-00001B020000}"/>
    <cellStyle name="20% - Accent4 2 3 5 3 2" xfId="14628" xr:uid="{2A351235-C2CF-445A-BAEE-C4A9D66D0A8E}"/>
    <cellStyle name="20% - Accent4 2 3 5 3 3" xfId="23065" xr:uid="{D4152544-3D4D-42B2-9F75-3AD26F54C31B}"/>
    <cellStyle name="20% - Accent4 2 3 5 3 4" xfId="31502" xr:uid="{E809CFBD-EFEB-4064-BEC6-B7D94C352DC3}"/>
    <cellStyle name="20% - Accent4 2 3 5 4" xfId="10410" xr:uid="{3F96CFD4-84BE-4F88-810B-7F909232850C}"/>
    <cellStyle name="20% - Accent4 2 3 5 5" xfId="18848" xr:uid="{E643165B-A32B-4CD3-9E5F-8A7FA2B2475E}"/>
    <cellStyle name="20% - Accent4 2 3 5 6" xfId="27285" xr:uid="{DE4253E5-6CAC-4B1C-AD01-DF3FC84EFB44}"/>
    <cellStyle name="20% - Accent4 2 3 6" xfId="2292" xr:uid="{00000000-0005-0000-0000-00001C020000}"/>
    <cellStyle name="20% - Accent4 2 3 6 2" xfId="6599" xr:uid="{00000000-0005-0000-0000-00001D020000}"/>
    <cellStyle name="20% - Accent4 2 3 6 2 2" xfId="15041" xr:uid="{2A922ACB-18CE-4408-AEF4-5631E571C9D9}"/>
    <cellStyle name="20% - Accent4 2 3 6 2 3" xfId="23478" xr:uid="{3BAED65C-0B3E-405B-ADAD-7062BBAFF730}"/>
    <cellStyle name="20% - Accent4 2 3 6 2 4" xfId="31915" xr:uid="{D7BBEEA6-F9FE-4978-8FD3-0F52588A9235}"/>
    <cellStyle name="20% - Accent4 2 3 6 3" xfId="10823" xr:uid="{C55025DB-F7AB-4BEC-A17C-7AC8AE9538DA}"/>
    <cellStyle name="20% - Accent4 2 3 6 4" xfId="19261" xr:uid="{367413FA-0C40-4484-982B-278DA693D98B}"/>
    <cellStyle name="20% - Accent4 2 3 6 5" xfId="27698" xr:uid="{2FC9EE51-83F5-4E4A-8BED-325DD19CE2B6}"/>
    <cellStyle name="20% - Accent4 2 3 7" xfId="4533" xr:uid="{00000000-0005-0000-0000-00001E020000}"/>
    <cellStyle name="20% - Accent4 2 3 7 2" xfId="12975" xr:uid="{5DD30F85-6432-4C13-8227-17CFC67374E1}"/>
    <cellStyle name="20% - Accent4 2 3 7 3" xfId="21412" xr:uid="{77703202-0D81-46D9-80FD-91F18E1CCFAF}"/>
    <cellStyle name="20% - Accent4 2 3 7 4" xfId="29849" xr:uid="{580FE461-255E-4310-97E4-1932F14ACB7D}"/>
    <cellStyle name="20% - Accent4 2 3 8" xfId="8757" xr:uid="{E314B10F-8663-447C-AD2C-30F08AF777FC}"/>
    <cellStyle name="20% - Accent4 2 3 9" xfId="17195" xr:uid="{E0979BE5-E821-4380-A84D-1E049F78EE07}"/>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77310EA3-C3CC-427B-9AB7-E5E72E0201D5}"/>
    <cellStyle name="20% - Accent4 2 4 2 2 3" xfId="23968" xr:uid="{D5F54679-328D-410C-AB20-797AD8DE2AEE}"/>
    <cellStyle name="20% - Accent4 2 4 2 2 4" xfId="32405" xr:uid="{A571B4F4-5E43-4378-A27B-A78E7571DF80}"/>
    <cellStyle name="20% - Accent4 2 4 2 3" xfId="11313" xr:uid="{4AA31D6A-526D-4058-9B06-C2BDA28942CA}"/>
    <cellStyle name="20% - Accent4 2 4 2 4" xfId="19751" xr:uid="{450FDBB8-8554-4221-9DF9-75AD0347482C}"/>
    <cellStyle name="20% - Accent4 2 4 2 5" xfId="28188" xr:uid="{6A1688BC-54FE-42D6-844F-FFAFB4DDEF01}"/>
    <cellStyle name="20% - Accent4 2 4 3" xfId="4944" xr:uid="{00000000-0005-0000-0000-000022020000}"/>
    <cellStyle name="20% - Accent4 2 4 3 2" xfId="13386" xr:uid="{6BC4BBD1-F629-454E-AE43-28D8485C373E}"/>
    <cellStyle name="20% - Accent4 2 4 3 3" xfId="21823" xr:uid="{03FDC0E9-E119-4D20-BF7A-68C0A1AE220A}"/>
    <cellStyle name="20% - Accent4 2 4 3 4" xfId="30260" xr:uid="{7A7E421F-218D-430B-932C-E23943755B7E}"/>
    <cellStyle name="20% - Accent4 2 4 4" xfId="9168" xr:uid="{1EF581CF-A6E2-44E1-B6B5-0CB95B62A8E8}"/>
    <cellStyle name="20% - Accent4 2 4 5" xfId="17606" xr:uid="{A64CD40B-1ED2-4E0B-B7A4-2C0A9F6EBB4E}"/>
    <cellStyle name="20% - Accent4 2 4 6" xfId="26043" xr:uid="{FF416684-3CCB-449A-A450-D1C6FD8A0A49}"/>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78B04F44-8BBF-45EF-A894-C07AA5B79B79}"/>
    <cellStyle name="20% - Accent4 2 5 2 2 3" xfId="24381" xr:uid="{84256D84-7A78-4A88-8905-42B112B92024}"/>
    <cellStyle name="20% - Accent4 2 5 2 2 4" xfId="32818" xr:uid="{2AA6B56A-CD84-4B94-89B5-E3A5838FAECC}"/>
    <cellStyle name="20% - Accent4 2 5 2 3" xfId="11726" xr:uid="{E0D216EF-4E83-4918-87DB-8C0A66705903}"/>
    <cellStyle name="20% - Accent4 2 5 2 4" xfId="20164" xr:uid="{FB16F46F-56EB-4BB6-B255-247051421DC4}"/>
    <cellStyle name="20% - Accent4 2 5 2 5" xfId="28601" xr:uid="{66508279-6CEA-447C-90AF-DFB762FC83DA}"/>
    <cellStyle name="20% - Accent4 2 5 3" xfId="5357" xr:uid="{00000000-0005-0000-0000-000026020000}"/>
    <cellStyle name="20% - Accent4 2 5 3 2" xfId="13799" xr:uid="{11903EB8-08AF-4DA0-A406-9D7F9B356063}"/>
    <cellStyle name="20% - Accent4 2 5 3 3" xfId="22236" xr:uid="{22D5D5AB-8723-4628-B027-7BA4C48DE208}"/>
    <cellStyle name="20% - Accent4 2 5 3 4" xfId="30673" xr:uid="{8A30CFAB-8E7B-4932-897E-38A5C5D057A5}"/>
    <cellStyle name="20% - Accent4 2 5 4" xfId="9581" xr:uid="{D5BB66BD-1749-4E56-987A-59E79BA82572}"/>
    <cellStyle name="20% - Accent4 2 5 5" xfId="18019" xr:uid="{3E9FDFE0-EEA2-4265-ABDA-40F2E933D687}"/>
    <cellStyle name="20% - Accent4 2 5 6" xfId="26456" xr:uid="{1356225E-6302-41AD-BA68-0B7257F99522}"/>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684A66A2-FD29-4959-84C6-4058B9F86875}"/>
    <cellStyle name="20% - Accent4 2 6 2 2 3" xfId="24794" xr:uid="{D97EF50F-05F5-4ECE-871D-8D3E44AD15CC}"/>
    <cellStyle name="20% - Accent4 2 6 2 2 4" xfId="33231" xr:uid="{F9D8E758-61E1-4612-8868-15655F3D6262}"/>
    <cellStyle name="20% - Accent4 2 6 2 3" xfId="12139" xr:uid="{CA85B180-3A70-40F6-8968-2D06AF31546C}"/>
    <cellStyle name="20% - Accent4 2 6 2 4" xfId="20577" xr:uid="{B7B3CDCA-3B94-4282-A02D-E090CA7044A2}"/>
    <cellStyle name="20% - Accent4 2 6 2 5" xfId="29014" xr:uid="{4B20CABB-B5F2-416F-8D61-CA8C53D7F71E}"/>
    <cellStyle name="20% - Accent4 2 6 3" xfId="5770" xr:uid="{00000000-0005-0000-0000-00002A020000}"/>
    <cellStyle name="20% - Accent4 2 6 3 2" xfId="14212" xr:uid="{F0BD47DD-3402-49FE-979A-B6E2F9390EC2}"/>
    <cellStyle name="20% - Accent4 2 6 3 3" xfId="22649" xr:uid="{C1D0CC00-B7E7-472B-8B4B-60F08DC440D7}"/>
    <cellStyle name="20% - Accent4 2 6 3 4" xfId="31086" xr:uid="{C2A9FFE8-24E3-4C13-8023-C7137381F2D9}"/>
    <cellStyle name="20% - Accent4 2 6 4" xfId="9994" xr:uid="{65FA8D9F-ABD2-434D-9DCC-A9281ABDB383}"/>
    <cellStyle name="20% - Accent4 2 6 5" xfId="18432" xr:uid="{056EAA77-3BA0-4444-90F3-E4225051F241}"/>
    <cellStyle name="20% - Accent4 2 6 6" xfId="26869" xr:uid="{5A81571D-C98C-4FBB-A3D4-67BAA0A7AF86}"/>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DFC5C596-6E28-4C54-AF7B-C9C1D2CB279E}"/>
    <cellStyle name="20% - Accent4 2 7 2 2 3" xfId="25207" xr:uid="{5961112A-F4E8-487D-BD06-E71515C278D6}"/>
    <cellStyle name="20% - Accent4 2 7 2 2 4" xfId="33644" xr:uid="{ED6F8BBA-CBB0-4163-A9FC-0887CF79555D}"/>
    <cellStyle name="20% - Accent4 2 7 2 3" xfId="12552" xr:uid="{B8C7504F-3EC5-497E-A510-46736D92365A}"/>
    <cellStyle name="20% - Accent4 2 7 2 4" xfId="20990" xr:uid="{45199CD1-2BF3-45B1-B85E-283D3944E83C}"/>
    <cellStyle name="20% - Accent4 2 7 2 5" xfId="29427" xr:uid="{B13634BE-5C6A-403E-9D96-702D51AA3336}"/>
    <cellStyle name="20% - Accent4 2 7 3" xfId="6183" xr:uid="{00000000-0005-0000-0000-00002E020000}"/>
    <cellStyle name="20% - Accent4 2 7 3 2" xfId="14625" xr:uid="{CFA412CE-3F6B-4B56-AAEB-BAB629D61C29}"/>
    <cellStyle name="20% - Accent4 2 7 3 3" xfId="23062" xr:uid="{6F1F7855-E690-48E0-B98B-6DEA456DBE54}"/>
    <cellStyle name="20% - Accent4 2 7 3 4" xfId="31499" xr:uid="{1EE84D74-BC5C-4395-9E33-A2C87AC7E088}"/>
    <cellStyle name="20% - Accent4 2 7 4" xfId="10407" xr:uid="{6F655EE9-BCE3-4F26-ADDB-F93CA0E16E4E}"/>
    <cellStyle name="20% - Accent4 2 7 5" xfId="18845" xr:uid="{756E6812-FF49-4452-8B9C-CEEB3DAD3D75}"/>
    <cellStyle name="20% - Accent4 2 7 6" xfId="27282" xr:uid="{BDB9F264-C435-428B-8ECB-0D42164E6DC8}"/>
    <cellStyle name="20% - Accent4 2 8" xfId="2289" xr:uid="{00000000-0005-0000-0000-00002F020000}"/>
    <cellStyle name="20% - Accent4 2 8 2" xfId="6596" xr:uid="{00000000-0005-0000-0000-000030020000}"/>
    <cellStyle name="20% - Accent4 2 8 2 2" xfId="15038" xr:uid="{32EF5125-9976-437A-B3EA-3674A505167C}"/>
    <cellStyle name="20% - Accent4 2 8 2 3" xfId="23475" xr:uid="{5937465B-839D-4563-AB6F-A2D311720E1C}"/>
    <cellStyle name="20% - Accent4 2 8 2 4" xfId="31912" xr:uid="{B93EC6E7-44B4-4B85-936F-BA2EB782398B}"/>
    <cellStyle name="20% - Accent4 2 8 3" xfId="10820" xr:uid="{3A10DD99-F401-40AB-B587-07671B342E01}"/>
    <cellStyle name="20% - Accent4 2 8 4" xfId="19258" xr:uid="{D17B6907-8F0B-4F2B-9F8D-2067F15880AD}"/>
    <cellStyle name="20% - Accent4 2 8 5" xfId="27695" xr:uid="{86523146-69A6-4BD0-B2C1-8315194079A4}"/>
    <cellStyle name="20% - Accent4 2 9" xfId="4530" xr:uid="{00000000-0005-0000-0000-000031020000}"/>
    <cellStyle name="20% - Accent4 2 9 2" xfId="12972" xr:uid="{692113DD-8E92-4DCC-B757-E1A4826D450D}"/>
    <cellStyle name="20% - Accent4 2 9 3" xfId="21409" xr:uid="{986EACCE-A8A4-4389-B453-CFD728BD7195}"/>
    <cellStyle name="20% - Accent4 2 9 4" xfId="29846" xr:uid="{04343AE9-E421-4ED7-8F21-735627F6D803}"/>
    <cellStyle name="20% - Accent4 3" xfId="30" xr:uid="{00000000-0005-0000-0000-000032020000}"/>
    <cellStyle name="20% - Accent4 3 10" xfId="17196" xr:uid="{A9A166F6-87E0-48C0-B488-22D9E1ACB787}"/>
    <cellStyle name="20% - Accent4 3 11" xfId="25633" xr:uid="{2ADE27E3-13E4-41B6-8FBB-4153EB8B9FC8}"/>
    <cellStyle name="20% - Accent4 3 2" xfId="31" xr:uid="{00000000-0005-0000-0000-000033020000}"/>
    <cellStyle name="20% - Accent4 3 2 10" xfId="25634" xr:uid="{9EA863A9-C091-43B1-A653-17979CA7D24A}"/>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12E856BB-7E0D-4836-8A24-DEF4FC4FDE5B}"/>
    <cellStyle name="20% - Accent4 3 2 2 2 2 3" xfId="23973" xr:uid="{7553BA30-4920-4710-A13D-DDBED9C481E4}"/>
    <cellStyle name="20% - Accent4 3 2 2 2 2 4" xfId="32410" xr:uid="{11B000C2-83C9-412B-B00C-2DE4217083AD}"/>
    <cellStyle name="20% - Accent4 3 2 2 2 3" xfId="11318" xr:uid="{768E3106-FB84-4D85-A73F-58B63A6BE0FB}"/>
    <cellStyle name="20% - Accent4 3 2 2 2 4" xfId="19756" xr:uid="{1C9F6C3A-9335-4E5B-9D17-8B2ADB272C04}"/>
    <cellStyle name="20% - Accent4 3 2 2 2 5" xfId="28193" xr:uid="{4CA0FF58-79D9-459C-B04B-AFE5E120F4D6}"/>
    <cellStyle name="20% - Accent4 3 2 2 3" xfId="4949" xr:uid="{00000000-0005-0000-0000-000037020000}"/>
    <cellStyle name="20% - Accent4 3 2 2 3 2" xfId="13391" xr:uid="{0911A3FC-D320-40F4-A429-F17455A5B6D7}"/>
    <cellStyle name="20% - Accent4 3 2 2 3 3" xfId="21828" xr:uid="{DC834254-E7A3-4518-978F-C741805A7D2C}"/>
    <cellStyle name="20% - Accent4 3 2 2 3 4" xfId="30265" xr:uid="{56122DE0-8CF6-4314-9A11-E1C466D1B86A}"/>
    <cellStyle name="20% - Accent4 3 2 2 4" xfId="9173" xr:uid="{1B2E99FC-D17D-4807-8A22-EE43C19395DF}"/>
    <cellStyle name="20% - Accent4 3 2 2 5" xfId="17611" xr:uid="{D4CCDA1C-A2B7-4912-B7BC-2647FE8ABC53}"/>
    <cellStyle name="20% - Accent4 3 2 2 6" xfId="26048" xr:uid="{E60F0719-F1E4-4AEE-BAD1-C3E151516A6B}"/>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F9BC67DD-C72D-4821-B9A6-F32958B8F4CE}"/>
    <cellStyle name="20% - Accent4 3 2 3 2 2 3" xfId="24386" xr:uid="{2E7F419D-16FB-400E-875A-CF613C77F041}"/>
    <cellStyle name="20% - Accent4 3 2 3 2 2 4" xfId="32823" xr:uid="{56092FB6-66FA-43A2-BBDC-60EAE86D64D7}"/>
    <cellStyle name="20% - Accent4 3 2 3 2 3" xfId="11731" xr:uid="{F590F0F7-E5CE-4D59-9E12-FDC06F84A0AF}"/>
    <cellStyle name="20% - Accent4 3 2 3 2 4" xfId="20169" xr:uid="{DBCA2905-0150-4235-87CB-2D7D16585C5D}"/>
    <cellStyle name="20% - Accent4 3 2 3 2 5" xfId="28606" xr:uid="{3A0D7CB4-6722-43B5-A0E9-E5048F266F1A}"/>
    <cellStyle name="20% - Accent4 3 2 3 3" xfId="5362" xr:uid="{00000000-0005-0000-0000-00003B020000}"/>
    <cellStyle name="20% - Accent4 3 2 3 3 2" xfId="13804" xr:uid="{D0DA63D2-810B-4C69-9637-497C50EB2360}"/>
    <cellStyle name="20% - Accent4 3 2 3 3 3" xfId="22241" xr:uid="{55EC4F12-61F0-4F34-A4FA-48023E111157}"/>
    <cellStyle name="20% - Accent4 3 2 3 3 4" xfId="30678" xr:uid="{F0E7E2CB-EB58-4A9A-A9DA-4D5BD35B17AD}"/>
    <cellStyle name="20% - Accent4 3 2 3 4" xfId="9586" xr:uid="{FB0D27C2-7459-4DAE-8CCE-C4EFB69F8E7F}"/>
    <cellStyle name="20% - Accent4 3 2 3 5" xfId="18024" xr:uid="{1ABBB7AE-65D0-42C1-879A-7938FD419EB8}"/>
    <cellStyle name="20% - Accent4 3 2 3 6" xfId="26461" xr:uid="{43AB5DAF-4563-4FED-BFC8-3B7AD10C1DC3}"/>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A9941DD1-66D3-45FB-A480-18641830E078}"/>
    <cellStyle name="20% - Accent4 3 2 4 2 2 3" xfId="24799" xr:uid="{BECD3DFA-A39C-4D0F-B9BA-4A4040D894A1}"/>
    <cellStyle name="20% - Accent4 3 2 4 2 2 4" xfId="33236" xr:uid="{65FE55B4-4ED8-4ECB-B4E4-35A136FEF47D}"/>
    <cellStyle name="20% - Accent4 3 2 4 2 3" xfId="12144" xr:uid="{1B088114-6B5E-4075-90EF-2240AD9A1BC6}"/>
    <cellStyle name="20% - Accent4 3 2 4 2 4" xfId="20582" xr:uid="{9643D9E8-94AC-4958-AA29-A41D3A710BB8}"/>
    <cellStyle name="20% - Accent4 3 2 4 2 5" xfId="29019" xr:uid="{FB73D757-66ED-43E4-B02C-3D0CB91E6391}"/>
    <cellStyle name="20% - Accent4 3 2 4 3" xfId="5775" xr:uid="{00000000-0005-0000-0000-00003F020000}"/>
    <cellStyle name="20% - Accent4 3 2 4 3 2" xfId="14217" xr:uid="{198D5C6B-931A-4D6F-A51B-C8E7F8379C16}"/>
    <cellStyle name="20% - Accent4 3 2 4 3 3" xfId="22654" xr:uid="{7C818B0A-9792-4200-B50C-C37190C480DB}"/>
    <cellStyle name="20% - Accent4 3 2 4 3 4" xfId="31091" xr:uid="{CA4EF077-77AB-455E-B1D1-4C04C75D7E0B}"/>
    <cellStyle name="20% - Accent4 3 2 4 4" xfId="9999" xr:uid="{A490858C-2EC2-4048-9371-C5D5E9C88531}"/>
    <cellStyle name="20% - Accent4 3 2 4 5" xfId="18437" xr:uid="{DC54A00A-3338-40A4-860F-61610F7AC91A}"/>
    <cellStyle name="20% - Accent4 3 2 4 6" xfId="26874" xr:uid="{33AF90A8-6DF8-4EB7-A824-92309FFFEF1A}"/>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3DB3866B-CED1-4AC2-B7D3-85DE1280155C}"/>
    <cellStyle name="20% - Accent4 3 2 5 2 2 3" xfId="25212" xr:uid="{02E329F5-B1B3-4631-85C3-7CCC24773C06}"/>
    <cellStyle name="20% - Accent4 3 2 5 2 2 4" xfId="33649" xr:uid="{2802F4BB-C995-464B-861C-D571265568A5}"/>
    <cellStyle name="20% - Accent4 3 2 5 2 3" xfId="12557" xr:uid="{66EB973A-AB5D-4171-B27C-32DECAF263E9}"/>
    <cellStyle name="20% - Accent4 3 2 5 2 4" xfId="20995" xr:uid="{FBF5334F-A953-4006-9CE3-59B817AB8E1B}"/>
    <cellStyle name="20% - Accent4 3 2 5 2 5" xfId="29432" xr:uid="{985115CF-6D2E-474C-8C30-DCECF65B9511}"/>
    <cellStyle name="20% - Accent4 3 2 5 3" xfId="6188" xr:uid="{00000000-0005-0000-0000-000043020000}"/>
    <cellStyle name="20% - Accent4 3 2 5 3 2" xfId="14630" xr:uid="{CA09691D-37DF-4D6A-8962-9887B5E01BF2}"/>
    <cellStyle name="20% - Accent4 3 2 5 3 3" xfId="23067" xr:uid="{86424803-4129-4980-B300-A1ADA746ADB2}"/>
    <cellStyle name="20% - Accent4 3 2 5 3 4" xfId="31504" xr:uid="{6A48DC9D-2713-4A12-998A-EC865C0867A4}"/>
    <cellStyle name="20% - Accent4 3 2 5 4" xfId="10412" xr:uid="{9D8B6C01-4AD2-4EAB-8BF0-09F6968D37CE}"/>
    <cellStyle name="20% - Accent4 3 2 5 5" xfId="18850" xr:uid="{FB4FF791-8F6A-4B6C-BC05-3A541786DE35}"/>
    <cellStyle name="20% - Accent4 3 2 5 6" xfId="27287" xr:uid="{6C5CB8E9-B27A-466C-9D9C-D3C90CCB7EAC}"/>
    <cellStyle name="20% - Accent4 3 2 6" xfId="2294" xr:uid="{00000000-0005-0000-0000-000044020000}"/>
    <cellStyle name="20% - Accent4 3 2 6 2" xfId="6601" xr:uid="{00000000-0005-0000-0000-000045020000}"/>
    <cellStyle name="20% - Accent4 3 2 6 2 2" xfId="15043" xr:uid="{3CCA5113-08D1-459F-AAE6-A29F3CFB30D0}"/>
    <cellStyle name="20% - Accent4 3 2 6 2 3" xfId="23480" xr:uid="{3BCA9BDC-CC59-4C41-ABD6-A4D85AD589E4}"/>
    <cellStyle name="20% - Accent4 3 2 6 2 4" xfId="31917" xr:uid="{BD2F8F01-07B5-4252-9BC1-EA5292843ED4}"/>
    <cellStyle name="20% - Accent4 3 2 6 3" xfId="10825" xr:uid="{3A957DF1-B649-42BE-AA80-1C066F97E3C8}"/>
    <cellStyle name="20% - Accent4 3 2 6 4" xfId="19263" xr:uid="{AA5B437C-5F63-481C-AF5C-DB1AAE7C2192}"/>
    <cellStyle name="20% - Accent4 3 2 6 5" xfId="27700" xr:uid="{EF7A982E-7470-405D-B585-7D28C41C4F66}"/>
    <cellStyle name="20% - Accent4 3 2 7" xfId="4535" xr:uid="{00000000-0005-0000-0000-000046020000}"/>
    <cellStyle name="20% - Accent4 3 2 7 2" xfId="12977" xr:uid="{01C04EFC-A032-439E-806B-CF64686B6C2D}"/>
    <cellStyle name="20% - Accent4 3 2 7 3" xfId="21414" xr:uid="{0B2EC40B-8FDC-4F55-8EB7-A28514713CEC}"/>
    <cellStyle name="20% - Accent4 3 2 7 4" xfId="29851" xr:uid="{81A7BC8C-7BFB-4464-8FE7-2124BA057BBF}"/>
    <cellStyle name="20% - Accent4 3 2 8" xfId="8759" xr:uid="{C455C4AE-BF12-41EA-BB6C-B48DC067FC9F}"/>
    <cellStyle name="20% - Accent4 3 2 9" xfId="17197" xr:uid="{F6A48206-06A6-4C2D-B67D-39DA7E9411BB}"/>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F09960F1-ED3D-4CF1-9FEF-65F73AE36050}"/>
    <cellStyle name="20% - Accent4 3 3 2 2 3" xfId="23972" xr:uid="{644BBB46-D8F0-4962-A2A8-BD16F91DC49B}"/>
    <cellStyle name="20% - Accent4 3 3 2 2 4" xfId="32409" xr:uid="{9EA8015A-53E7-434C-930B-C87CF8361C5A}"/>
    <cellStyle name="20% - Accent4 3 3 2 3" xfId="11317" xr:uid="{3F4645C6-C220-4A3E-9AFB-0E9D0603A52D}"/>
    <cellStyle name="20% - Accent4 3 3 2 4" xfId="19755" xr:uid="{316F4327-66BA-45F9-AC00-805EB7D13E5A}"/>
    <cellStyle name="20% - Accent4 3 3 2 5" xfId="28192" xr:uid="{6C52F11D-1FBF-43FB-B8F3-B5E56996EC09}"/>
    <cellStyle name="20% - Accent4 3 3 3" xfId="4948" xr:uid="{00000000-0005-0000-0000-00004A020000}"/>
    <cellStyle name="20% - Accent4 3 3 3 2" xfId="13390" xr:uid="{BC5D7BD3-28CF-4C54-B625-E9117F4A9DA4}"/>
    <cellStyle name="20% - Accent4 3 3 3 3" xfId="21827" xr:uid="{4079F4CB-8B3F-4F34-A1BE-6E700BD0D3A7}"/>
    <cellStyle name="20% - Accent4 3 3 3 4" xfId="30264" xr:uid="{FCB5B80E-35D1-42BC-8A69-B1AD990A9707}"/>
    <cellStyle name="20% - Accent4 3 3 4" xfId="9172" xr:uid="{C1BC16AE-C6A0-4046-8A44-24BA853CD46D}"/>
    <cellStyle name="20% - Accent4 3 3 5" xfId="17610" xr:uid="{87A3495B-D6BF-4278-95BC-9EB1F20BE2A2}"/>
    <cellStyle name="20% - Accent4 3 3 6" xfId="26047" xr:uid="{7D1E4827-5138-4E6C-B19D-AFA5FE88812B}"/>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3C2EA7AA-D9F6-437F-A162-96BA1A53F45E}"/>
    <cellStyle name="20% - Accent4 3 4 2 2 3" xfId="24385" xr:uid="{49C50C5B-87E4-49A8-8E2E-E8C901B5D39F}"/>
    <cellStyle name="20% - Accent4 3 4 2 2 4" xfId="32822" xr:uid="{F5BF6BDC-2039-4912-8CBB-67DA29BBF54B}"/>
    <cellStyle name="20% - Accent4 3 4 2 3" xfId="11730" xr:uid="{78D5C063-97D4-4F54-9AAF-E0A8B84B5262}"/>
    <cellStyle name="20% - Accent4 3 4 2 4" xfId="20168" xr:uid="{58D4E06E-96BB-4CC2-B2C7-27D7191E02AA}"/>
    <cellStyle name="20% - Accent4 3 4 2 5" xfId="28605" xr:uid="{E5A77805-C0E0-4A00-9D15-3B0ED2331452}"/>
    <cellStyle name="20% - Accent4 3 4 3" xfId="5361" xr:uid="{00000000-0005-0000-0000-00004E020000}"/>
    <cellStyle name="20% - Accent4 3 4 3 2" xfId="13803" xr:uid="{14AD83BE-071D-40B9-AE76-2E27250167DF}"/>
    <cellStyle name="20% - Accent4 3 4 3 3" xfId="22240" xr:uid="{77A6E27F-FB23-485E-B6AC-6EC44262C94A}"/>
    <cellStyle name="20% - Accent4 3 4 3 4" xfId="30677" xr:uid="{E4D4404A-A32D-49A3-9D17-42BFC5FD59BE}"/>
    <cellStyle name="20% - Accent4 3 4 4" xfId="9585" xr:uid="{0BAF2AE7-1B70-4EFC-A377-73703F9542F2}"/>
    <cellStyle name="20% - Accent4 3 4 5" xfId="18023" xr:uid="{FC30DA32-4F20-41DD-8547-D3C702BD84BC}"/>
    <cellStyle name="20% - Accent4 3 4 6" xfId="26460" xr:uid="{2B9AF933-CB75-4631-969F-E8DD0F6A2675}"/>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220F2747-8A51-456A-9993-8512A8184FCD}"/>
    <cellStyle name="20% - Accent4 3 5 2 2 3" xfId="24798" xr:uid="{867FED27-30B7-4672-8D47-43448A5C0C0E}"/>
    <cellStyle name="20% - Accent4 3 5 2 2 4" xfId="33235" xr:uid="{81F3420C-40C8-471F-925C-C23CBC0A2577}"/>
    <cellStyle name="20% - Accent4 3 5 2 3" xfId="12143" xr:uid="{391FD680-FCBB-4DF9-87F9-2DD70B18A407}"/>
    <cellStyle name="20% - Accent4 3 5 2 4" xfId="20581" xr:uid="{62CFE0BA-F580-4690-A77B-03CFF2A64F45}"/>
    <cellStyle name="20% - Accent4 3 5 2 5" xfId="29018" xr:uid="{D5A4BF0F-FDB4-466F-ADD2-102A8C5AA0A3}"/>
    <cellStyle name="20% - Accent4 3 5 3" xfId="5774" xr:uid="{00000000-0005-0000-0000-000052020000}"/>
    <cellStyle name="20% - Accent4 3 5 3 2" xfId="14216" xr:uid="{5211820D-2127-4D89-B93B-B2FEE2DF3BA1}"/>
    <cellStyle name="20% - Accent4 3 5 3 3" xfId="22653" xr:uid="{BF98DA40-1099-4ED6-8C8E-918128035FAA}"/>
    <cellStyle name="20% - Accent4 3 5 3 4" xfId="31090" xr:uid="{DB472F3C-EED9-459A-9B37-34DC5ACA40D9}"/>
    <cellStyle name="20% - Accent4 3 5 4" xfId="9998" xr:uid="{79A2FFEF-78F9-4256-809A-C77E2D420DC2}"/>
    <cellStyle name="20% - Accent4 3 5 5" xfId="18436" xr:uid="{B1528A40-A81C-4C64-BA17-E23E95B22DE9}"/>
    <cellStyle name="20% - Accent4 3 5 6" xfId="26873" xr:uid="{677AA823-37FC-4760-8D46-9664A75FF750}"/>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565565A7-8AE9-4DCF-8F61-1C756F518E6C}"/>
    <cellStyle name="20% - Accent4 3 6 2 2 3" xfId="25211" xr:uid="{852ADF70-5465-4AAA-941A-295D351937BB}"/>
    <cellStyle name="20% - Accent4 3 6 2 2 4" xfId="33648" xr:uid="{6B925217-C7DC-405B-B578-19176CD568F3}"/>
    <cellStyle name="20% - Accent4 3 6 2 3" xfId="12556" xr:uid="{592832E4-D4EE-4421-89B5-9ABF0B0D4B67}"/>
    <cellStyle name="20% - Accent4 3 6 2 4" xfId="20994" xr:uid="{3508B960-3859-4985-A10D-07913B996E28}"/>
    <cellStyle name="20% - Accent4 3 6 2 5" xfId="29431" xr:uid="{71A9CCAB-6605-42C4-BE17-76433FDC4333}"/>
    <cellStyle name="20% - Accent4 3 6 3" xfId="6187" xr:uid="{00000000-0005-0000-0000-000056020000}"/>
    <cellStyle name="20% - Accent4 3 6 3 2" xfId="14629" xr:uid="{4038D474-13E0-41FA-AA65-4D5F6AF2C15C}"/>
    <cellStyle name="20% - Accent4 3 6 3 3" xfId="23066" xr:uid="{AC6C4B5E-E2D6-4A45-9F66-23DE377CD0FA}"/>
    <cellStyle name="20% - Accent4 3 6 3 4" xfId="31503" xr:uid="{AEF947B2-5EB9-48D5-AFA8-A08E1D3B1597}"/>
    <cellStyle name="20% - Accent4 3 6 4" xfId="10411" xr:uid="{44D82FB1-1D52-402E-98A4-2F9178DA8C41}"/>
    <cellStyle name="20% - Accent4 3 6 5" xfId="18849" xr:uid="{E50B19FA-20E2-4230-B587-A349F6A1AF80}"/>
    <cellStyle name="20% - Accent4 3 6 6" xfId="27286" xr:uid="{82B3ED5C-2AFD-4C4F-A6D7-623AF17578BF}"/>
    <cellStyle name="20% - Accent4 3 7" xfId="2293" xr:uid="{00000000-0005-0000-0000-000057020000}"/>
    <cellStyle name="20% - Accent4 3 7 2" xfId="6600" xr:uid="{00000000-0005-0000-0000-000058020000}"/>
    <cellStyle name="20% - Accent4 3 7 2 2" xfId="15042" xr:uid="{113C1AA6-9FF2-4C23-B87A-965DF59771E9}"/>
    <cellStyle name="20% - Accent4 3 7 2 3" xfId="23479" xr:uid="{AC7C48E0-54B2-4F2E-BCEE-9DD0BED53F2B}"/>
    <cellStyle name="20% - Accent4 3 7 2 4" xfId="31916" xr:uid="{EA774D40-8269-4A05-B8ED-5EAB284632E4}"/>
    <cellStyle name="20% - Accent4 3 7 3" xfId="10824" xr:uid="{59355544-03D4-40F3-BA02-111D05A5AA0F}"/>
    <cellStyle name="20% - Accent4 3 7 4" xfId="19262" xr:uid="{8A595026-CC34-4FA2-8356-EA7C8F87022D}"/>
    <cellStyle name="20% - Accent4 3 7 5" xfId="27699" xr:uid="{6148808C-7022-41A8-8CEC-BBA34EE868C6}"/>
    <cellStyle name="20% - Accent4 3 8" xfId="4534" xr:uid="{00000000-0005-0000-0000-000059020000}"/>
    <cellStyle name="20% - Accent4 3 8 2" xfId="12976" xr:uid="{777ABC8B-B6E3-4346-AA35-4FE0E9358092}"/>
    <cellStyle name="20% - Accent4 3 8 3" xfId="21413" xr:uid="{36AF52EA-675E-4ACD-9237-714DF143972C}"/>
    <cellStyle name="20% - Accent4 3 8 4" xfId="29850" xr:uid="{6FF1ACCC-4552-4DA5-A326-8AF00D13AAAA}"/>
    <cellStyle name="20% - Accent4 3 9" xfId="8758" xr:uid="{91D62A75-17F8-4819-B077-A5358B5512D2}"/>
    <cellStyle name="20% - Accent4 4" xfId="32" xr:uid="{00000000-0005-0000-0000-00005A020000}"/>
    <cellStyle name="20% - Accent4 4 10" xfId="25635" xr:uid="{C98F3E21-10BD-4969-B368-C3959BC45767}"/>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B9918AEB-27F1-45A7-BBD7-D93719C7634C}"/>
    <cellStyle name="20% - Accent4 4 2 2 2 3" xfId="23974" xr:uid="{D7CFD205-3644-4011-A61E-276BAE3FF3E4}"/>
    <cellStyle name="20% - Accent4 4 2 2 2 4" xfId="32411" xr:uid="{D9FDB92D-2478-4844-90D7-7C9CB13E94AF}"/>
    <cellStyle name="20% - Accent4 4 2 2 3" xfId="11319" xr:uid="{E3977068-4155-4C73-8975-A61F6174F52D}"/>
    <cellStyle name="20% - Accent4 4 2 2 4" xfId="19757" xr:uid="{4CFE78B8-BE05-4163-A376-030F7E6F3F25}"/>
    <cellStyle name="20% - Accent4 4 2 2 5" xfId="28194" xr:uid="{1729EC31-CC3A-4818-B782-5CE6C13E4CCD}"/>
    <cellStyle name="20% - Accent4 4 2 3" xfId="4950" xr:uid="{00000000-0005-0000-0000-00005E020000}"/>
    <cellStyle name="20% - Accent4 4 2 3 2" xfId="13392" xr:uid="{64407EE4-C02C-44E2-8014-72A1E0B46872}"/>
    <cellStyle name="20% - Accent4 4 2 3 3" xfId="21829" xr:uid="{D641964F-8DA0-45C4-BECA-DD526D73EFCA}"/>
    <cellStyle name="20% - Accent4 4 2 3 4" xfId="30266" xr:uid="{55E3028D-6008-4762-B2A1-BFC5879F2CBE}"/>
    <cellStyle name="20% - Accent4 4 2 4" xfId="9174" xr:uid="{6236261B-8B51-4DDA-B2FE-C9776D8D15D4}"/>
    <cellStyle name="20% - Accent4 4 2 5" xfId="17612" xr:uid="{2E88D836-5E42-41ED-AE56-91F0017F6A6C}"/>
    <cellStyle name="20% - Accent4 4 2 6" xfId="26049" xr:uid="{5B59A249-F464-4E71-A6DD-E43DCD81936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AF13F4BC-5EA2-4980-A0D8-6E347E2B0BB7}"/>
    <cellStyle name="20% - Accent4 4 3 2 2 3" xfId="24387" xr:uid="{F7742749-175B-4284-97FF-127DB040E0E9}"/>
    <cellStyle name="20% - Accent4 4 3 2 2 4" xfId="32824" xr:uid="{78988250-4ED8-4C03-9D30-A67890853E1E}"/>
    <cellStyle name="20% - Accent4 4 3 2 3" xfId="11732" xr:uid="{23B4BF35-38DC-4639-A9CD-6420E70761FA}"/>
    <cellStyle name="20% - Accent4 4 3 2 4" xfId="20170" xr:uid="{82C0D82E-154C-45B7-89C3-C9A8004B35A2}"/>
    <cellStyle name="20% - Accent4 4 3 2 5" xfId="28607" xr:uid="{2D3A0D85-4D7E-4EBA-899E-8C93430B6708}"/>
    <cellStyle name="20% - Accent4 4 3 3" xfId="5363" xr:uid="{00000000-0005-0000-0000-000062020000}"/>
    <cellStyle name="20% - Accent4 4 3 3 2" xfId="13805" xr:uid="{CB205E73-6879-4053-B21D-86936E7CA2D2}"/>
    <cellStyle name="20% - Accent4 4 3 3 3" xfId="22242" xr:uid="{F33BD8FC-1F70-4D9C-A715-441C325627BB}"/>
    <cellStyle name="20% - Accent4 4 3 3 4" xfId="30679" xr:uid="{2977D9A2-F1A4-4DED-A1A9-0CE63E243556}"/>
    <cellStyle name="20% - Accent4 4 3 4" xfId="9587" xr:uid="{87B9904F-7288-4636-A2C0-F7BAA7F8CBA2}"/>
    <cellStyle name="20% - Accent4 4 3 5" xfId="18025" xr:uid="{20B989F7-6BE2-4689-9121-0CD1AF05D2DB}"/>
    <cellStyle name="20% - Accent4 4 3 6" xfId="26462" xr:uid="{59BF52E2-6859-4063-A9C2-AD6CB8A1E167}"/>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D4848168-7118-4AE0-8718-2E3BE39A64D3}"/>
    <cellStyle name="20% - Accent4 4 4 2 2 3" xfId="24800" xr:uid="{78C64303-896A-44A1-ABBB-E155F1647634}"/>
    <cellStyle name="20% - Accent4 4 4 2 2 4" xfId="33237" xr:uid="{AF76BBD9-4245-4936-89C0-EAEFCE8DBB46}"/>
    <cellStyle name="20% - Accent4 4 4 2 3" xfId="12145" xr:uid="{57669951-F116-4AF6-BB43-BE31809BCFD9}"/>
    <cellStyle name="20% - Accent4 4 4 2 4" xfId="20583" xr:uid="{D3EE8A66-2B20-42FA-A641-1CDB39C20B26}"/>
    <cellStyle name="20% - Accent4 4 4 2 5" xfId="29020" xr:uid="{63D6CC5B-75DE-4F27-8D16-710B2B980515}"/>
    <cellStyle name="20% - Accent4 4 4 3" xfId="5776" xr:uid="{00000000-0005-0000-0000-000066020000}"/>
    <cellStyle name="20% - Accent4 4 4 3 2" xfId="14218" xr:uid="{6B4BC1CC-133D-4EC0-8DF5-E43075C741FC}"/>
    <cellStyle name="20% - Accent4 4 4 3 3" xfId="22655" xr:uid="{32315265-9EB5-482C-9BDC-BBA7DEC91D93}"/>
    <cellStyle name="20% - Accent4 4 4 3 4" xfId="31092" xr:uid="{C970BFCE-124E-4434-B68B-2419317CF05A}"/>
    <cellStyle name="20% - Accent4 4 4 4" xfId="10000" xr:uid="{3B97469D-7B19-4D4A-A8BB-C996038E6E40}"/>
    <cellStyle name="20% - Accent4 4 4 5" xfId="18438" xr:uid="{5A9550A1-5309-49BB-AE37-A513E0C22F4C}"/>
    <cellStyle name="20% - Accent4 4 4 6" xfId="26875" xr:uid="{16F37F9D-9A04-4208-8F77-B0C4A0F16273}"/>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341A783E-1683-4454-BE03-1AD023B3C99E}"/>
    <cellStyle name="20% - Accent4 4 5 2 2 3" xfId="25213" xr:uid="{0E5BF50E-596E-4A50-8122-0E2E3CDE0760}"/>
    <cellStyle name="20% - Accent4 4 5 2 2 4" xfId="33650" xr:uid="{059FF0B1-E56D-4534-ADD1-2D55B01D946E}"/>
    <cellStyle name="20% - Accent4 4 5 2 3" xfId="12558" xr:uid="{792A70ED-4EF4-475A-AB12-6784770C2D10}"/>
    <cellStyle name="20% - Accent4 4 5 2 4" xfId="20996" xr:uid="{B05F518A-25B9-4851-918E-64BEFA81F767}"/>
    <cellStyle name="20% - Accent4 4 5 2 5" xfId="29433" xr:uid="{F22521BD-A903-44DE-811A-A902692979D1}"/>
    <cellStyle name="20% - Accent4 4 5 3" xfId="6189" xr:uid="{00000000-0005-0000-0000-00006A020000}"/>
    <cellStyle name="20% - Accent4 4 5 3 2" xfId="14631" xr:uid="{92CF0260-66D1-485E-B3E5-1A6520B6505C}"/>
    <cellStyle name="20% - Accent4 4 5 3 3" xfId="23068" xr:uid="{CAA20D19-E118-4CF8-8369-A33E5AFEC201}"/>
    <cellStyle name="20% - Accent4 4 5 3 4" xfId="31505" xr:uid="{D4CAD3CF-83F4-4DB3-951C-018465D60B39}"/>
    <cellStyle name="20% - Accent4 4 5 4" xfId="10413" xr:uid="{5E1A5E46-EBDF-439E-A847-422C86726DBA}"/>
    <cellStyle name="20% - Accent4 4 5 5" xfId="18851" xr:uid="{1454EB74-F978-489F-9510-4C725A0593DD}"/>
    <cellStyle name="20% - Accent4 4 5 6" xfId="27288" xr:uid="{D64DBDD8-B8CE-4F44-95F6-01430F432DB6}"/>
    <cellStyle name="20% - Accent4 4 6" xfId="2295" xr:uid="{00000000-0005-0000-0000-00006B020000}"/>
    <cellStyle name="20% - Accent4 4 6 2" xfId="6602" xr:uid="{00000000-0005-0000-0000-00006C020000}"/>
    <cellStyle name="20% - Accent4 4 6 2 2" xfId="15044" xr:uid="{45BBAD0F-AC26-41D6-B468-DEEBE9EF0DA2}"/>
    <cellStyle name="20% - Accent4 4 6 2 3" xfId="23481" xr:uid="{789A105A-DBA9-49C4-93B4-6D3CB116DED8}"/>
    <cellStyle name="20% - Accent4 4 6 2 4" xfId="31918" xr:uid="{32E33466-CA3D-4239-B49A-213B32798A09}"/>
    <cellStyle name="20% - Accent4 4 6 3" xfId="10826" xr:uid="{F6DD1F4D-41A7-496C-B1ED-B5C89131EAF9}"/>
    <cellStyle name="20% - Accent4 4 6 4" xfId="19264" xr:uid="{68A2525A-A6D1-42B9-B850-12D419FDAE22}"/>
    <cellStyle name="20% - Accent4 4 6 5" xfId="27701" xr:uid="{A2E74872-3725-467F-AE6E-F1EB0F56583A}"/>
    <cellStyle name="20% - Accent4 4 7" xfId="4536" xr:uid="{00000000-0005-0000-0000-00006D020000}"/>
    <cellStyle name="20% - Accent4 4 7 2" xfId="12978" xr:uid="{E253D73A-7D19-4B6C-AA31-84A4DE688EB2}"/>
    <cellStyle name="20% - Accent4 4 7 3" xfId="21415" xr:uid="{30AAC3B6-AEEA-4A8D-B367-F6C2966882D8}"/>
    <cellStyle name="20% - Accent4 4 7 4" xfId="29852" xr:uid="{BFE56F31-771A-43E5-850C-C338809C8CBE}"/>
    <cellStyle name="20% - Accent4 4 8" xfId="8760" xr:uid="{6173660F-AA2A-43F1-9B01-0E0749ADF0EF}"/>
    <cellStyle name="20% - Accent4 4 9" xfId="17198" xr:uid="{225ECF4D-6B5B-43BB-A40F-DD08844EBBE4}"/>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A8D1C1B9-1C36-41D4-93A9-2FB1BFFC7CE6}"/>
    <cellStyle name="20% - Accent4 5 2 2 3" xfId="23967" xr:uid="{83C517C8-FFBB-4B85-9A26-319390434719}"/>
    <cellStyle name="20% - Accent4 5 2 2 4" xfId="32404" xr:uid="{961B37A5-EC9A-453F-8D65-E1735BED3950}"/>
    <cellStyle name="20% - Accent4 5 2 3" xfId="11312" xr:uid="{492EE614-256F-469E-B7AF-B4B352A9592B}"/>
    <cellStyle name="20% - Accent4 5 2 4" xfId="19750" xr:uid="{8BF8002D-0EBA-4E4C-B22D-2084B10F1E70}"/>
    <cellStyle name="20% - Accent4 5 2 5" xfId="28187" xr:uid="{594C8078-E1CF-48E7-8F31-01D3F5FC2E27}"/>
    <cellStyle name="20% - Accent4 5 3" xfId="4943" xr:uid="{00000000-0005-0000-0000-000071020000}"/>
    <cellStyle name="20% - Accent4 5 3 2" xfId="13385" xr:uid="{F29AAEED-A271-46FE-943B-314CA3B3A770}"/>
    <cellStyle name="20% - Accent4 5 3 3" xfId="21822" xr:uid="{48C72602-C75B-48E1-8C42-FEEAA8CA7709}"/>
    <cellStyle name="20% - Accent4 5 3 4" xfId="30259" xr:uid="{507066B0-767B-4580-AB30-7088085E3348}"/>
    <cellStyle name="20% - Accent4 5 4" xfId="9167" xr:uid="{2CD61817-3306-4294-9307-EE80757D7513}"/>
    <cellStyle name="20% - Accent4 5 5" xfId="17605" xr:uid="{F07CDBA0-27B9-412D-914F-115D35C7C62F}"/>
    <cellStyle name="20% - Accent4 5 6" xfId="26042" xr:uid="{F70C83F2-7183-45AD-B82F-52D97111FDB7}"/>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4B66D835-2F75-4BA9-B9B4-F1B88F17ACE8}"/>
    <cellStyle name="20% - Accent4 6 2 2 3" xfId="24380" xr:uid="{E11EFA7F-02DC-4B1C-8BFC-EFB0B139C675}"/>
    <cellStyle name="20% - Accent4 6 2 2 4" xfId="32817" xr:uid="{71D25150-ECCB-43BE-80AA-FD44E15D33F6}"/>
    <cellStyle name="20% - Accent4 6 2 3" xfId="11725" xr:uid="{FE50AAB9-E1AB-4747-A035-979547D6045C}"/>
    <cellStyle name="20% - Accent4 6 2 4" xfId="20163" xr:uid="{C5794D80-5463-4A6B-98A3-480B063F7750}"/>
    <cellStyle name="20% - Accent4 6 2 5" xfId="28600" xr:uid="{BB88AE30-AC9E-4CCD-881F-747E1402A39C}"/>
    <cellStyle name="20% - Accent4 6 3" xfId="5356" xr:uid="{00000000-0005-0000-0000-000075020000}"/>
    <cellStyle name="20% - Accent4 6 3 2" xfId="13798" xr:uid="{19A72B42-698A-41E2-AF60-95998CFFA049}"/>
    <cellStyle name="20% - Accent4 6 3 3" xfId="22235" xr:uid="{E504F785-81FB-4FFF-8C66-CE73EE53BCFC}"/>
    <cellStyle name="20% - Accent4 6 3 4" xfId="30672" xr:uid="{3C35AA3B-4083-47CF-B1D1-FE50C7970070}"/>
    <cellStyle name="20% - Accent4 6 4" xfId="9580" xr:uid="{1A1BFECC-1A3D-4CD0-9596-12A09B4C4525}"/>
    <cellStyle name="20% - Accent4 6 5" xfId="18018" xr:uid="{614F7689-6DBD-46A7-8991-45234FD4C9A8}"/>
    <cellStyle name="20% - Accent4 6 6" xfId="26455" xr:uid="{B7B1F33C-160E-45D4-B863-F69E63E1252D}"/>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FB5AB5D2-11C2-4C57-B20B-33A2D1136E11}"/>
    <cellStyle name="20% - Accent4 7 2 2 3" xfId="24793" xr:uid="{33C15CAC-ADD2-4F44-9474-415D159C6302}"/>
    <cellStyle name="20% - Accent4 7 2 2 4" xfId="33230" xr:uid="{D0BFA25F-0495-4FE0-ABD0-B22A32153DD7}"/>
    <cellStyle name="20% - Accent4 7 2 3" xfId="12138" xr:uid="{C13B6605-0587-4540-9249-D16DEA798776}"/>
    <cellStyle name="20% - Accent4 7 2 4" xfId="20576" xr:uid="{FCCF4408-915D-4140-B7B2-966193B7CC67}"/>
    <cellStyle name="20% - Accent4 7 2 5" xfId="29013" xr:uid="{69F7510C-EC13-4532-8F58-20B11ED3F63E}"/>
    <cellStyle name="20% - Accent4 7 3" xfId="5769" xr:uid="{00000000-0005-0000-0000-000079020000}"/>
    <cellStyle name="20% - Accent4 7 3 2" xfId="14211" xr:uid="{87A79A3F-93D7-471B-82BE-74B8FDE7D44F}"/>
    <cellStyle name="20% - Accent4 7 3 3" xfId="22648" xr:uid="{3F519F9D-7D79-494A-890C-F7454C8CB7B0}"/>
    <cellStyle name="20% - Accent4 7 3 4" xfId="31085" xr:uid="{3D7EA8D1-BDDB-40F9-8869-AB799E73C7C9}"/>
    <cellStyle name="20% - Accent4 7 4" xfId="9993" xr:uid="{D2A11815-0CCF-4150-8287-17A0F5AC8C5A}"/>
    <cellStyle name="20% - Accent4 7 5" xfId="18431" xr:uid="{300F2622-1297-469A-9A9B-4FA601D1EF40}"/>
    <cellStyle name="20% - Accent4 7 6" xfId="26868" xr:uid="{54EB8353-6E81-438B-B548-7337BDFE7BA3}"/>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3C4D8237-C3E2-406F-8A3F-895C5AA26131}"/>
    <cellStyle name="20% - Accent4 8 2 2 3" xfId="25206" xr:uid="{FE56D20A-F134-4F66-BA7F-4C3DD5E6BCC0}"/>
    <cellStyle name="20% - Accent4 8 2 2 4" xfId="33643" xr:uid="{8B3202A0-C59E-43A8-9FB3-5B31CC9A8583}"/>
    <cellStyle name="20% - Accent4 8 2 3" xfId="12551" xr:uid="{1399DFE9-338E-4561-8158-6C3BF8148E93}"/>
    <cellStyle name="20% - Accent4 8 2 4" xfId="20989" xr:uid="{E26999E7-EF7C-4C8E-B71B-DEC8B551D773}"/>
    <cellStyle name="20% - Accent4 8 2 5" xfId="29426" xr:uid="{0E9DD3BD-0811-41D6-A45E-DE545D44FD27}"/>
    <cellStyle name="20% - Accent4 8 3" xfId="6182" xr:uid="{00000000-0005-0000-0000-00007D020000}"/>
    <cellStyle name="20% - Accent4 8 3 2" xfId="14624" xr:uid="{927073AB-A149-4590-9A57-AF774637AF2B}"/>
    <cellStyle name="20% - Accent4 8 3 3" xfId="23061" xr:uid="{84DD4181-861B-4386-8EEA-960EE6ADBB9C}"/>
    <cellStyle name="20% - Accent4 8 3 4" xfId="31498" xr:uid="{4B0BE798-E1D7-4C16-9391-3E49259C0C1E}"/>
    <cellStyle name="20% - Accent4 8 4" xfId="10406" xr:uid="{544639C5-C533-4F6C-8B03-8FB1CC52B88A}"/>
    <cellStyle name="20% - Accent4 8 5" xfId="18844" xr:uid="{C7425D78-F7EA-4489-BB6E-0DD82A721FD9}"/>
    <cellStyle name="20% - Accent4 8 6" xfId="27281" xr:uid="{0D3F1F8D-47CD-43E8-B6E1-A1A358F098E6}"/>
    <cellStyle name="20% - Accent4 9" xfId="2288" xr:uid="{00000000-0005-0000-0000-00007E020000}"/>
    <cellStyle name="20% - Accent4 9 2" xfId="6595" xr:uid="{00000000-0005-0000-0000-00007F020000}"/>
    <cellStyle name="20% - Accent4 9 2 2" xfId="15037" xr:uid="{2C8C9DDE-99F1-459C-9A61-1B52BA0FB2DE}"/>
    <cellStyle name="20% - Accent4 9 2 3" xfId="23474" xr:uid="{4C750B9B-31B7-4F3D-9095-4C3E3A332081}"/>
    <cellStyle name="20% - Accent4 9 2 4" xfId="31911" xr:uid="{3963B4FC-81F7-4ADC-906F-7AE65172EFFC}"/>
    <cellStyle name="20% - Accent4 9 3" xfId="10819" xr:uid="{F85F66D5-A28F-4B7E-BD5C-1447B6E55DE4}"/>
    <cellStyle name="20% - Accent4 9 4" xfId="19257" xr:uid="{E2AB6E78-8EAD-49D0-B4D2-02569DDF333E}"/>
    <cellStyle name="20% - Accent4 9 5" xfId="27694" xr:uid="{A28ECA39-1E9F-4F46-A6A4-7CB190B0540A}"/>
    <cellStyle name="20% - Accent5" xfId="33" builtinId="46" customBuiltin="1"/>
    <cellStyle name="20% - Accent5 10" xfId="4537" xr:uid="{00000000-0005-0000-0000-000081020000}"/>
    <cellStyle name="20% - Accent5 10 2" xfId="12979" xr:uid="{738D7C7D-3F52-47F9-A46A-D1071BFBD797}"/>
    <cellStyle name="20% - Accent5 10 3" xfId="21416" xr:uid="{26ED9CBE-3552-408D-A947-113C2CD54648}"/>
    <cellStyle name="20% - Accent5 10 4" xfId="29853" xr:uid="{478E6C29-C46D-41FF-8793-ACF7480578AA}"/>
    <cellStyle name="20% - Accent5 11" xfId="8761" xr:uid="{4F6D438B-801D-4AC6-89AF-1B6471B22A65}"/>
    <cellStyle name="20% - Accent5 12" xfId="17199" xr:uid="{3E93307D-713C-4750-97ED-8248D4AC2456}"/>
    <cellStyle name="20% - Accent5 13" xfId="25636" xr:uid="{3627591D-D6A9-42B3-A8E4-A62F84F36487}"/>
    <cellStyle name="20% - Accent5 2" xfId="34" xr:uid="{00000000-0005-0000-0000-000082020000}"/>
    <cellStyle name="20% - Accent5 2 10" xfId="8762" xr:uid="{E25F6CDA-5C8C-437F-AB12-D609E746EE92}"/>
    <cellStyle name="20% - Accent5 2 11" xfId="17200" xr:uid="{3AFC41FF-FEC2-4120-A47E-C33EEB007EB7}"/>
    <cellStyle name="20% - Accent5 2 12" xfId="25637" xr:uid="{4CD5F087-58BF-40ED-9E58-D87CFA8CCD3F}"/>
    <cellStyle name="20% - Accent5 2 2" xfId="35" xr:uid="{00000000-0005-0000-0000-000083020000}"/>
    <cellStyle name="20% - Accent5 2 2 10" xfId="17201" xr:uid="{F050AB86-1FF8-4685-A608-7D70D594EB41}"/>
    <cellStyle name="20% - Accent5 2 2 11" xfId="25638" xr:uid="{D70B1082-279A-4F3D-A5DD-9B34779B482D}"/>
    <cellStyle name="20% - Accent5 2 2 2" xfId="36" xr:uid="{00000000-0005-0000-0000-000084020000}"/>
    <cellStyle name="20% - Accent5 2 2 2 10" xfId="25639" xr:uid="{3D572F2F-1C80-436E-98E4-2447985DD90F}"/>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FB9DDAF4-CD8E-43CF-9364-D39A184C919B}"/>
    <cellStyle name="20% - Accent5 2 2 2 2 2 2 3" xfId="23978" xr:uid="{5575D241-B880-4750-B1BE-F9E7BB1E1886}"/>
    <cellStyle name="20% - Accent5 2 2 2 2 2 2 4" xfId="32415" xr:uid="{7A29C2D2-5B37-4BBE-BED9-2FF1B6B0A578}"/>
    <cellStyle name="20% - Accent5 2 2 2 2 2 3" xfId="11323" xr:uid="{7B814B19-F89A-41B6-9EE5-6C5427652711}"/>
    <cellStyle name="20% - Accent5 2 2 2 2 2 4" xfId="19761" xr:uid="{CD0347BF-A46B-48D8-88A8-30AAB85E0F46}"/>
    <cellStyle name="20% - Accent5 2 2 2 2 2 5" xfId="28198" xr:uid="{76253D1D-8AFD-47C7-BE98-03D7DA59BF2D}"/>
    <cellStyle name="20% - Accent5 2 2 2 2 3" xfId="4954" xr:uid="{00000000-0005-0000-0000-000088020000}"/>
    <cellStyle name="20% - Accent5 2 2 2 2 3 2" xfId="13396" xr:uid="{337AB3EE-AF80-47F5-B014-199F089985E3}"/>
    <cellStyle name="20% - Accent5 2 2 2 2 3 3" xfId="21833" xr:uid="{A533B0B9-92F8-484B-85A2-894643B39AD5}"/>
    <cellStyle name="20% - Accent5 2 2 2 2 3 4" xfId="30270" xr:uid="{18A1316A-8BF0-428A-90A3-90BB6295D030}"/>
    <cellStyle name="20% - Accent5 2 2 2 2 4" xfId="9178" xr:uid="{C09CA0C9-D9D5-4702-8A5A-BE28C6740A18}"/>
    <cellStyle name="20% - Accent5 2 2 2 2 5" xfId="17616" xr:uid="{37E56189-73D2-42C6-B2AB-290834E892D3}"/>
    <cellStyle name="20% - Accent5 2 2 2 2 6" xfId="26053" xr:uid="{A9B5D906-B4D1-45D3-8C4D-266095212ACD}"/>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E1BD110F-06D3-4E51-946E-3A043E79C600}"/>
    <cellStyle name="20% - Accent5 2 2 2 3 2 2 3" xfId="24391" xr:uid="{6E4EE5C7-19C5-4227-B2F7-9C03DC8748CF}"/>
    <cellStyle name="20% - Accent5 2 2 2 3 2 2 4" xfId="32828" xr:uid="{4BCD4BAB-E373-4F95-96FF-C1ACE99D397C}"/>
    <cellStyle name="20% - Accent5 2 2 2 3 2 3" xfId="11736" xr:uid="{8556C37F-D2BD-42A5-8CBB-4275B880B016}"/>
    <cellStyle name="20% - Accent5 2 2 2 3 2 4" xfId="20174" xr:uid="{3AC89CAF-6B27-4F73-9BB6-75E1A8B21DA8}"/>
    <cellStyle name="20% - Accent5 2 2 2 3 2 5" xfId="28611" xr:uid="{E6634287-B308-483D-A700-55C71477AACD}"/>
    <cellStyle name="20% - Accent5 2 2 2 3 3" xfId="5367" xr:uid="{00000000-0005-0000-0000-00008C020000}"/>
    <cellStyle name="20% - Accent5 2 2 2 3 3 2" xfId="13809" xr:uid="{C27CAF2B-2E40-4CC7-B573-B4F104F6C302}"/>
    <cellStyle name="20% - Accent5 2 2 2 3 3 3" xfId="22246" xr:uid="{B0BEC409-1339-4E5B-B9B9-05E019944794}"/>
    <cellStyle name="20% - Accent5 2 2 2 3 3 4" xfId="30683" xr:uid="{E0D44B49-B686-4F15-8783-2FC39A7AFCD0}"/>
    <cellStyle name="20% - Accent5 2 2 2 3 4" xfId="9591" xr:uid="{1F7B052A-0B95-4460-9671-BB3C0B52FAAF}"/>
    <cellStyle name="20% - Accent5 2 2 2 3 5" xfId="18029" xr:uid="{0B84ABAB-DC51-4733-9194-E91A52DBD03A}"/>
    <cellStyle name="20% - Accent5 2 2 2 3 6" xfId="26466" xr:uid="{AA6563B2-0835-4D12-9E1D-37E48B6D4AC4}"/>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E620D423-B83C-4632-A72A-A4ED40129822}"/>
    <cellStyle name="20% - Accent5 2 2 2 4 2 2 3" xfId="24804" xr:uid="{687A26F6-868A-415E-978E-093AFAE95277}"/>
    <cellStyle name="20% - Accent5 2 2 2 4 2 2 4" xfId="33241" xr:uid="{1ABE8164-DF1B-4E01-9576-13347948F347}"/>
    <cellStyle name="20% - Accent5 2 2 2 4 2 3" xfId="12149" xr:uid="{B89D30B4-4046-44DF-A036-058925757881}"/>
    <cellStyle name="20% - Accent5 2 2 2 4 2 4" xfId="20587" xr:uid="{1AB18FD5-6778-4D35-A796-B9BB2F7DAAD7}"/>
    <cellStyle name="20% - Accent5 2 2 2 4 2 5" xfId="29024" xr:uid="{F4B2394D-C0EA-42C6-9796-0F8538DC0061}"/>
    <cellStyle name="20% - Accent5 2 2 2 4 3" xfId="5780" xr:uid="{00000000-0005-0000-0000-000090020000}"/>
    <cellStyle name="20% - Accent5 2 2 2 4 3 2" xfId="14222" xr:uid="{0C635BF0-E87B-4206-9465-CBC773DE307B}"/>
    <cellStyle name="20% - Accent5 2 2 2 4 3 3" xfId="22659" xr:uid="{E70FC43A-498F-4275-8DA0-D54E6F1EB69F}"/>
    <cellStyle name="20% - Accent5 2 2 2 4 3 4" xfId="31096" xr:uid="{34902F07-AFEC-4ECD-B41E-35EB43D77116}"/>
    <cellStyle name="20% - Accent5 2 2 2 4 4" xfId="10004" xr:uid="{2D61F17C-277C-49A3-9E98-DF5085DF2B79}"/>
    <cellStyle name="20% - Accent5 2 2 2 4 5" xfId="18442" xr:uid="{7F4D2B41-60BF-4D63-B9D5-D2AC35932BDD}"/>
    <cellStyle name="20% - Accent5 2 2 2 4 6" xfId="26879" xr:uid="{3E18F351-EFE3-4EF6-BBE1-9B30C424E557}"/>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08FDACBF-010F-4B47-9723-CD783896F981}"/>
    <cellStyle name="20% - Accent5 2 2 2 5 2 2 3" xfId="25217" xr:uid="{53D58F9D-AE55-4A15-B089-4E6C77D4D274}"/>
    <cellStyle name="20% - Accent5 2 2 2 5 2 2 4" xfId="33654" xr:uid="{3760C473-C1DB-4F71-9980-77B2678D49DD}"/>
    <cellStyle name="20% - Accent5 2 2 2 5 2 3" xfId="12562" xr:uid="{9DC21246-C003-4E1A-9F2D-40BD56020C24}"/>
    <cellStyle name="20% - Accent5 2 2 2 5 2 4" xfId="21000" xr:uid="{93A1BC3D-6794-4986-9F5D-23AF6EC2EEAF}"/>
    <cellStyle name="20% - Accent5 2 2 2 5 2 5" xfId="29437" xr:uid="{80E30545-4907-4EA7-B9C9-EAF22E04E72A}"/>
    <cellStyle name="20% - Accent5 2 2 2 5 3" xfId="6193" xr:uid="{00000000-0005-0000-0000-000094020000}"/>
    <cellStyle name="20% - Accent5 2 2 2 5 3 2" xfId="14635" xr:uid="{BFC08897-C81D-48BE-9A88-A8E3A6154F4E}"/>
    <cellStyle name="20% - Accent5 2 2 2 5 3 3" xfId="23072" xr:uid="{B537CEC3-13D4-46AA-9BA5-7E9BEDBD5406}"/>
    <cellStyle name="20% - Accent5 2 2 2 5 3 4" xfId="31509" xr:uid="{BEB91C22-B7A1-4AC8-BBB7-CBC89D46B8E5}"/>
    <cellStyle name="20% - Accent5 2 2 2 5 4" xfId="10417" xr:uid="{27005CA1-2E7B-448E-834E-4253B4CD19F1}"/>
    <cellStyle name="20% - Accent5 2 2 2 5 5" xfId="18855" xr:uid="{E7FB5FF4-47BB-4268-A797-4E134FA3BC9A}"/>
    <cellStyle name="20% - Accent5 2 2 2 5 6" xfId="27292" xr:uid="{033EB922-5584-4832-92D7-F6ABC16DA9BA}"/>
    <cellStyle name="20% - Accent5 2 2 2 6" xfId="2299" xr:uid="{00000000-0005-0000-0000-000095020000}"/>
    <cellStyle name="20% - Accent5 2 2 2 6 2" xfId="6606" xr:uid="{00000000-0005-0000-0000-000096020000}"/>
    <cellStyle name="20% - Accent5 2 2 2 6 2 2" xfId="15048" xr:uid="{C7D2D512-324D-4323-B162-3E659E2EE6B4}"/>
    <cellStyle name="20% - Accent5 2 2 2 6 2 3" xfId="23485" xr:uid="{FFE97880-81C7-4C27-8008-27B02A71DC86}"/>
    <cellStyle name="20% - Accent5 2 2 2 6 2 4" xfId="31922" xr:uid="{EEA4AB3F-37BC-4BBA-936D-9FFD3D4E8E50}"/>
    <cellStyle name="20% - Accent5 2 2 2 6 3" xfId="10830" xr:uid="{5EA771F1-1635-4B48-9AAD-1CFB2C82EDA5}"/>
    <cellStyle name="20% - Accent5 2 2 2 6 4" xfId="19268" xr:uid="{4E967415-1E77-41BE-8012-199529992CFB}"/>
    <cellStyle name="20% - Accent5 2 2 2 6 5" xfId="27705" xr:uid="{E3AEAE82-F835-48B8-8669-B8E9A32A37C8}"/>
    <cellStyle name="20% - Accent5 2 2 2 7" xfId="4540" xr:uid="{00000000-0005-0000-0000-000097020000}"/>
    <cellStyle name="20% - Accent5 2 2 2 7 2" xfId="12982" xr:uid="{B1DEEACA-CD16-42A4-9551-AA90032384B5}"/>
    <cellStyle name="20% - Accent5 2 2 2 7 3" xfId="21419" xr:uid="{6FABDD6A-5D73-403A-94EC-A3A02D0AF3B6}"/>
    <cellStyle name="20% - Accent5 2 2 2 7 4" xfId="29856" xr:uid="{A5818770-C728-40E8-B712-EA6B585008E3}"/>
    <cellStyle name="20% - Accent5 2 2 2 8" xfId="8764" xr:uid="{58693D5D-21A7-427D-AF50-EBB1D7EB2D1A}"/>
    <cellStyle name="20% - Accent5 2 2 2 9" xfId="17202" xr:uid="{72E3655C-B8F2-4273-B08D-72ABD3428698}"/>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819DF57F-4809-47CE-961C-0ADD4036FDAD}"/>
    <cellStyle name="20% - Accent5 2 2 3 2 2 3" xfId="23977" xr:uid="{9FC4E472-A081-44F6-AEB7-E4922A7206EA}"/>
    <cellStyle name="20% - Accent5 2 2 3 2 2 4" xfId="32414" xr:uid="{E67AD2F8-1006-40DB-B78C-21DF708A4A85}"/>
    <cellStyle name="20% - Accent5 2 2 3 2 3" xfId="11322" xr:uid="{BBFF38A7-E530-47E5-8528-B3525902BE3C}"/>
    <cellStyle name="20% - Accent5 2 2 3 2 4" xfId="19760" xr:uid="{DE1A3175-28E6-4F40-A7F1-F26E173516FC}"/>
    <cellStyle name="20% - Accent5 2 2 3 2 5" xfId="28197" xr:uid="{72D054C0-C5AF-4188-B630-98163D4268A0}"/>
    <cellStyle name="20% - Accent5 2 2 3 3" xfId="4953" xr:uid="{00000000-0005-0000-0000-00009B020000}"/>
    <cellStyle name="20% - Accent5 2 2 3 3 2" xfId="13395" xr:uid="{AF0D0C88-0C40-493A-B1D1-1C13F24525EA}"/>
    <cellStyle name="20% - Accent5 2 2 3 3 3" xfId="21832" xr:uid="{487F811F-8704-45AE-A765-D892DBC47F1C}"/>
    <cellStyle name="20% - Accent5 2 2 3 3 4" xfId="30269" xr:uid="{CD1958F3-8D37-4815-A839-0AC099B2750B}"/>
    <cellStyle name="20% - Accent5 2 2 3 4" xfId="9177" xr:uid="{8E6CC7FB-83AF-44F5-861F-1F40807D13B4}"/>
    <cellStyle name="20% - Accent5 2 2 3 5" xfId="17615" xr:uid="{D2AE01A8-96B3-4CAD-864B-F2FF8FCFDE5D}"/>
    <cellStyle name="20% - Accent5 2 2 3 6" xfId="26052" xr:uid="{F76A9F6F-5BB1-426D-8A9A-1DA8B94CE12B}"/>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39BA9B53-3DA7-4049-9F88-57769D006477}"/>
    <cellStyle name="20% - Accent5 2 2 4 2 2 3" xfId="24390" xr:uid="{6B094686-5F70-4B98-9C77-336C18EF0913}"/>
    <cellStyle name="20% - Accent5 2 2 4 2 2 4" xfId="32827" xr:uid="{C26E204C-57BC-42BA-BA56-B916BE3CA117}"/>
    <cellStyle name="20% - Accent5 2 2 4 2 3" xfId="11735" xr:uid="{89E41430-8EDC-4B68-BF67-7EE72EF2FA9D}"/>
    <cellStyle name="20% - Accent5 2 2 4 2 4" xfId="20173" xr:uid="{BDEF3B88-CB57-43A8-8E2F-7A81D038D0F5}"/>
    <cellStyle name="20% - Accent5 2 2 4 2 5" xfId="28610" xr:uid="{EDD3D626-0DE3-4962-AACB-228840257F29}"/>
    <cellStyle name="20% - Accent5 2 2 4 3" xfId="5366" xr:uid="{00000000-0005-0000-0000-00009F020000}"/>
    <cellStyle name="20% - Accent5 2 2 4 3 2" xfId="13808" xr:uid="{6F8A6E03-DED5-4EE1-8F41-43D0A7A1C4D7}"/>
    <cellStyle name="20% - Accent5 2 2 4 3 3" xfId="22245" xr:uid="{2F0C01A7-F929-46FC-A132-FDA811D3D783}"/>
    <cellStyle name="20% - Accent5 2 2 4 3 4" xfId="30682" xr:uid="{24CBADF1-32B7-4800-A52C-FF5803A62FA7}"/>
    <cellStyle name="20% - Accent5 2 2 4 4" xfId="9590" xr:uid="{6358FC6C-1E00-4769-9BDF-9319BD8A2933}"/>
    <cellStyle name="20% - Accent5 2 2 4 5" xfId="18028" xr:uid="{30187690-5555-492A-8F0B-2D98494A48E7}"/>
    <cellStyle name="20% - Accent5 2 2 4 6" xfId="26465" xr:uid="{E26D63F4-1A17-40F4-AB1E-CA16F82C0C26}"/>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A28B5ABE-F58C-4A2E-93BB-91F77D85D45A}"/>
    <cellStyle name="20% - Accent5 2 2 5 2 2 3" xfId="24803" xr:uid="{9B4B9F28-279D-4D53-8D33-B04E7A8822A2}"/>
    <cellStyle name="20% - Accent5 2 2 5 2 2 4" xfId="33240" xr:uid="{B29F6A9A-0948-45EE-8846-220B676F9701}"/>
    <cellStyle name="20% - Accent5 2 2 5 2 3" xfId="12148" xr:uid="{F2D02D08-C856-41B4-8EE5-FED5FE5EFAD0}"/>
    <cellStyle name="20% - Accent5 2 2 5 2 4" xfId="20586" xr:uid="{786D3CA9-B30E-458D-A112-B383EE108390}"/>
    <cellStyle name="20% - Accent5 2 2 5 2 5" xfId="29023" xr:uid="{6761894C-AD49-4098-92B0-6AEF38C85125}"/>
    <cellStyle name="20% - Accent5 2 2 5 3" xfId="5779" xr:uid="{00000000-0005-0000-0000-0000A3020000}"/>
    <cellStyle name="20% - Accent5 2 2 5 3 2" xfId="14221" xr:uid="{DAA30A22-4CD0-4669-A939-0F4A1CD7AB12}"/>
    <cellStyle name="20% - Accent5 2 2 5 3 3" xfId="22658" xr:uid="{B22F3EEB-662E-4140-99AC-A6A7BCF60D18}"/>
    <cellStyle name="20% - Accent5 2 2 5 3 4" xfId="31095" xr:uid="{96A9FFA6-8800-4415-A7C1-7B0CFB499735}"/>
    <cellStyle name="20% - Accent5 2 2 5 4" xfId="10003" xr:uid="{FB99BCC3-A1DC-44E7-BB43-2875C6EC5F7D}"/>
    <cellStyle name="20% - Accent5 2 2 5 5" xfId="18441" xr:uid="{B045CEDB-7428-4E4C-9679-2C4D68CA7611}"/>
    <cellStyle name="20% - Accent5 2 2 5 6" xfId="26878" xr:uid="{E6011D9B-B092-4BA9-9D7B-40ADEA172B00}"/>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E88257DB-1C32-44DE-BAE5-10224D546893}"/>
    <cellStyle name="20% - Accent5 2 2 6 2 2 3" xfId="25216" xr:uid="{4D2CE7B9-2D4B-47A6-89E8-3CC20E7D7A37}"/>
    <cellStyle name="20% - Accent5 2 2 6 2 2 4" xfId="33653" xr:uid="{658B2513-1EB7-4B37-8CBA-DB5DDBFBEE6C}"/>
    <cellStyle name="20% - Accent5 2 2 6 2 3" xfId="12561" xr:uid="{3BE8DCB8-3DE1-4AA3-B0AB-E7033DEC3971}"/>
    <cellStyle name="20% - Accent5 2 2 6 2 4" xfId="20999" xr:uid="{7FAD7719-B12D-4F83-B1BE-1B17D7C5B523}"/>
    <cellStyle name="20% - Accent5 2 2 6 2 5" xfId="29436" xr:uid="{E50EE38A-C210-4DDE-B32D-B20E2FDBD72F}"/>
    <cellStyle name="20% - Accent5 2 2 6 3" xfId="6192" xr:uid="{00000000-0005-0000-0000-0000A7020000}"/>
    <cellStyle name="20% - Accent5 2 2 6 3 2" xfId="14634" xr:uid="{100BDCD0-2271-475B-9F8E-C50F563D54FB}"/>
    <cellStyle name="20% - Accent5 2 2 6 3 3" xfId="23071" xr:uid="{43F48668-572A-414F-809D-9EB36F045A87}"/>
    <cellStyle name="20% - Accent5 2 2 6 3 4" xfId="31508" xr:uid="{45557B76-C54A-4953-BE74-8504E9ED41FC}"/>
    <cellStyle name="20% - Accent5 2 2 6 4" xfId="10416" xr:uid="{A22AA0BE-88F5-4987-9380-5B95AD15B920}"/>
    <cellStyle name="20% - Accent5 2 2 6 5" xfId="18854" xr:uid="{A99ECFBC-8650-43FB-85BB-312822D35276}"/>
    <cellStyle name="20% - Accent5 2 2 6 6" xfId="27291" xr:uid="{33042C60-1ED5-4DCE-A323-4B616344D2E0}"/>
    <cellStyle name="20% - Accent5 2 2 7" xfId="2298" xr:uid="{00000000-0005-0000-0000-0000A8020000}"/>
    <cellStyle name="20% - Accent5 2 2 7 2" xfId="6605" xr:uid="{00000000-0005-0000-0000-0000A9020000}"/>
    <cellStyle name="20% - Accent5 2 2 7 2 2" xfId="15047" xr:uid="{15822A81-B2B5-42D3-B63F-501EC519C937}"/>
    <cellStyle name="20% - Accent5 2 2 7 2 3" xfId="23484" xr:uid="{13B5C54C-8081-4506-9317-A261C9B4B80A}"/>
    <cellStyle name="20% - Accent5 2 2 7 2 4" xfId="31921" xr:uid="{51BF7F7F-CE18-41CC-AD0A-EB41569B4BD0}"/>
    <cellStyle name="20% - Accent5 2 2 7 3" xfId="10829" xr:uid="{B8258F11-3E5F-43B2-9924-3B95A03B7DFD}"/>
    <cellStyle name="20% - Accent5 2 2 7 4" xfId="19267" xr:uid="{9F057BD3-80FF-47DD-8A4E-EB4FC70A210E}"/>
    <cellStyle name="20% - Accent5 2 2 7 5" xfId="27704" xr:uid="{29ED8F2D-5F8C-4573-967E-7D7460366250}"/>
    <cellStyle name="20% - Accent5 2 2 8" xfId="4539" xr:uid="{00000000-0005-0000-0000-0000AA020000}"/>
    <cellStyle name="20% - Accent5 2 2 8 2" xfId="12981" xr:uid="{7B6ABD28-7872-485D-A380-55048567253E}"/>
    <cellStyle name="20% - Accent5 2 2 8 3" xfId="21418" xr:uid="{D62A5C8B-A0B6-4F5D-84E1-41BEC7CFEB4E}"/>
    <cellStyle name="20% - Accent5 2 2 8 4" xfId="29855" xr:uid="{FEA1AF01-2609-4630-A927-E2E407D8E462}"/>
    <cellStyle name="20% - Accent5 2 2 9" xfId="8763" xr:uid="{36431091-DAC5-4CD1-B4C4-1E0E2C5C7A0A}"/>
    <cellStyle name="20% - Accent5 2 3" xfId="37" xr:uid="{00000000-0005-0000-0000-0000AB020000}"/>
    <cellStyle name="20% - Accent5 2 3 10" xfId="25640" xr:uid="{ECC41A89-BD33-41B6-9557-C4FD92EE1C3B}"/>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540843FE-60EE-4E0D-BC46-210B629D3143}"/>
    <cellStyle name="20% - Accent5 2 3 2 2 2 3" xfId="23979" xr:uid="{4143F2C6-6996-4F32-BCF8-C4B3315AE3FF}"/>
    <cellStyle name="20% - Accent5 2 3 2 2 2 4" xfId="32416" xr:uid="{C034C7E9-79FC-487F-B27C-A02AB3AD8206}"/>
    <cellStyle name="20% - Accent5 2 3 2 2 3" xfId="11324" xr:uid="{DCD46D65-DBFB-4288-8AAF-F5A1EE5E3BBF}"/>
    <cellStyle name="20% - Accent5 2 3 2 2 4" xfId="19762" xr:uid="{4AA9EC56-99F8-476B-AB09-3D4E40F2604D}"/>
    <cellStyle name="20% - Accent5 2 3 2 2 5" xfId="28199" xr:uid="{A14F4EA2-4D8A-437D-BC3D-64C974FE3485}"/>
    <cellStyle name="20% - Accent5 2 3 2 3" xfId="4955" xr:uid="{00000000-0005-0000-0000-0000AF020000}"/>
    <cellStyle name="20% - Accent5 2 3 2 3 2" xfId="13397" xr:uid="{7933A065-1E59-4EA6-86A0-87738F96F387}"/>
    <cellStyle name="20% - Accent5 2 3 2 3 3" xfId="21834" xr:uid="{6B6FD9FC-1E48-4458-9C14-B11132B6351F}"/>
    <cellStyle name="20% - Accent5 2 3 2 3 4" xfId="30271" xr:uid="{1C64D443-0A49-454E-9DB5-76A0F8622091}"/>
    <cellStyle name="20% - Accent5 2 3 2 4" xfId="9179" xr:uid="{D8490129-2C00-4BBA-A706-1178FC7D5953}"/>
    <cellStyle name="20% - Accent5 2 3 2 5" xfId="17617" xr:uid="{9D894CC8-AFB5-4699-8F51-7FA01B224776}"/>
    <cellStyle name="20% - Accent5 2 3 2 6" xfId="26054" xr:uid="{44CD21D1-9CC7-4CC1-89C7-C8734C02177A}"/>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0C73E952-2B62-49CE-9751-213E79451802}"/>
    <cellStyle name="20% - Accent5 2 3 3 2 2 3" xfId="24392" xr:uid="{6EE37898-106A-4435-B72D-B1D24B58F2D7}"/>
    <cellStyle name="20% - Accent5 2 3 3 2 2 4" xfId="32829" xr:uid="{E593AE6A-7A86-472B-87BB-A65D361D249D}"/>
    <cellStyle name="20% - Accent5 2 3 3 2 3" xfId="11737" xr:uid="{3F741181-94EF-4FC4-A125-D3A4D479E089}"/>
    <cellStyle name="20% - Accent5 2 3 3 2 4" xfId="20175" xr:uid="{97CB298E-8131-4EF1-98D0-954036E149D5}"/>
    <cellStyle name="20% - Accent5 2 3 3 2 5" xfId="28612" xr:uid="{6AF1768C-F19B-4028-9156-CC879F0B4F7A}"/>
    <cellStyle name="20% - Accent5 2 3 3 3" xfId="5368" xr:uid="{00000000-0005-0000-0000-0000B3020000}"/>
    <cellStyle name="20% - Accent5 2 3 3 3 2" xfId="13810" xr:uid="{77BD98A2-6A7A-4E42-8E43-9F3D2184EB7B}"/>
    <cellStyle name="20% - Accent5 2 3 3 3 3" xfId="22247" xr:uid="{893D1A10-FB65-4966-8D7E-CC28DC4916B5}"/>
    <cellStyle name="20% - Accent5 2 3 3 3 4" xfId="30684" xr:uid="{F3C264D4-7DBF-48BB-851D-F66906C27A9D}"/>
    <cellStyle name="20% - Accent5 2 3 3 4" xfId="9592" xr:uid="{C6803216-D5B6-4F1D-B17F-E9E6D295B6D3}"/>
    <cellStyle name="20% - Accent5 2 3 3 5" xfId="18030" xr:uid="{F1148D19-B584-4B17-A436-A02548693BD0}"/>
    <cellStyle name="20% - Accent5 2 3 3 6" xfId="26467" xr:uid="{6C44D43A-7196-4F71-91F8-609679B964CD}"/>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10F7BAC8-AC6E-4D38-8BDD-9BEC55EE1F67}"/>
    <cellStyle name="20% - Accent5 2 3 4 2 2 3" xfId="24805" xr:uid="{E6F1A526-57E1-4C9F-9B31-B41E8B40F556}"/>
    <cellStyle name="20% - Accent5 2 3 4 2 2 4" xfId="33242" xr:uid="{38E35E22-6103-4F93-A2F6-576E2CE3265D}"/>
    <cellStyle name="20% - Accent5 2 3 4 2 3" xfId="12150" xr:uid="{C9CCD1AE-FFEC-46CD-9C9C-DCA6B1822421}"/>
    <cellStyle name="20% - Accent5 2 3 4 2 4" xfId="20588" xr:uid="{3A3C619E-274B-4F36-93DD-C86B9C0D98FD}"/>
    <cellStyle name="20% - Accent5 2 3 4 2 5" xfId="29025" xr:uid="{EEAA671A-5B55-4CA9-9406-0CF1994E2A50}"/>
    <cellStyle name="20% - Accent5 2 3 4 3" xfId="5781" xr:uid="{00000000-0005-0000-0000-0000B7020000}"/>
    <cellStyle name="20% - Accent5 2 3 4 3 2" xfId="14223" xr:uid="{0C01D946-487B-4300-9BD8-97AC585CCBC9}"/>
    <cellStyle name="20% - Accent5 2 3 4 3 3" xfId="22660" xr:uid="{4EF3D76B-2885-441C-A5A5-3167417EB8E7}"/>
    <cellStyle name="20% - Accent5 2 3 4 3 4" xfId="31097" xr:uid="{74438CB0-938A-4835-BCD8-04686D5B2D27}"/>
    <cellStyle name="20% - Accent5 2 3 4 4" xfId="10005" xr:uid="{82EEDF6D-132B-4DC1-B5BC-C4489B4C1C8E}"/>
    <cellStyle name="20% - Accent5 2 3 4 5" xfId="18443" xr:uid="{AD27FDF1-FA43-409C-B090-3DD16A4E2120}"/>
    <cellStyle name="20% - Accent5 2 3 4 6" xfId="26880" xr:uid="{4CADF2C4-212D-4BEC-887F-0A0AB874EEDD}"/>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274F39E1-36AF-4F29-8405-D46D64F6F621}"/>
    <cellStyle name="20% - Accent5 2 3 5 2 2 3" xfId="25218" xr:uid="{E667EFA6-2571-429E-8F17-46FB394A712C}"/>
    <cellStyle name="20% - Accent5 2 3 5 2 2 4" xfId="33655" xr:uid="{D77F35DD-1B5F-45B4-BBAC-E486C5166B47}"/>
    <cellStyle name="20% - Accent5 2 3 5 2 3" xfId="12563" xr:uid="{EC198B87-9937-4DC2-80DC-69F5B57F3647}"/>
    <cellStyle name="20% - Accent5 2 3 5 2 4" xfId="21001" xr:uid="{F050FE73-A115-41EE-9B4F-8B97884D251E}"/>
    <cellStyle name="20% - Accent5 2 3 5 2 5" xfId="29438" xr:uid="{CBF26CBB-1023-41EB-8658-21232922ECC3}"/>
    <cellStyle name="20% - Accent5 2 3 5 3" xfId="6194" xr:uid="{00000000-0005-0000-0000-0000BB020000}"/>
    <cellStyle name="20% - Accent5 2 3 5 3 2" xfId="14636" xr:uid="{C7B47EA3-72A6-4838-950D-1F738A87B668}"/>
    <cellStyle name="20% - Accent5 2 3 5 3 3" xfId="23073" xr:uid="{142E92D4-C17B-4D79-AA15-326855232E7B}"/>
    <cellStyle name="20% - Accent5 2 3 5 3 4" xfId="31510" xr:uid="{F4ECA92C-8AE9-44D5-8BD7-9DB125551FF6}"/>
    <cellStyle name="20% - Accent5 2 3 5 4" xfId="10418" xr:uid="{A67A1105-E5CA-4560-B99F-2AEA2151925A}"/>
    <cellStyle name="20% - Accent5 2 3 5 5" xfId="18856" xr:uid="{AADF94CE-0D4B-492B-8151-45E97C6CD0C4}"/>
    <cellStyle name="20% - Accent5 2 3 5 6" xfId="27293" xr:uid="{BFE6C43E-E1FF-42D7-9739-21387C3E19D2}"/>
    <cellStyle name="20% - Accent5 2 3 6" xfId="2300" xr:uid="{00000000-0005-0000-0000-0000BC020000}"/>
    <cellStyle name="20% - Accent5 2 3 6 2" xfId="6607" xr:uid="{00000000-0005-0000-0000-0000BD020000}"/>
    <cellStyle name="20% - Accent5 2 3 6 2 2" xfId="15049" xr:uid="{790CB49D-DE94-4433-8806-1120AC8E4CC3}"/>
    <cellStyle name="20% - Accent5 2 3 6 2 3" xfId="23486" xr:uid="{7166E015-3040-4190-A559-FA9A02369DFE}"/>
    <cellStyle name="20% - Accent5 2 3 6 2 4" xfId="31923" xr:uid="{51688C1E-917E-44F2-9BAE-07C0DA902226}"/>
    <cellStyle name="20% - Accent5 2 3 6 3" xfId="10831" xr:uid="{D9D28B97-F711-48F0-A873-54C435118A57}"/>
    <cellStyle name="20% - Accent5 2 3 6 4" xfId="19269" xr:uid="{F8FABFC6-BA3D-480A-A483-1533184D8C4F}"/>
    <cellStyle name="20% - Accent5 2 3 6 5" xfId="27706" xr:uid="{40CD560F-E63B-4955-B7FE-393FD40E694B}"/>
    <cellStyle name="20% - Accent5 2 3 7" xfId="4541" xr:uid="{00000000-0005-0000-0000-0000BE020000}"/>
    <cellStyle name="20% - Accent5 2 3 7 2" xfId="12983" xr:uid="{D2FBB0F1-0D7B-487F-BC56-051177F3279D}"/>
    <cellStyle name="20% - Accent5 2 3 7 3" xfId="21420" xr:uid="{322426A8-268B-48FE-B7E7-304EBACB22F8}"/>
    <cellStyle name="20% - Accent5 2 3 7 4" xfId="29857" xr:uid="{1915F7DB-B117-4261-83D5-F49DA1CDE9DB}"/>
    <cellStyle name="20% - Accent5 2 3 8" xfId="8765" xr:uid="{95776BE3-BD16-4CEE-87BF-DC92485ACDCA}"/>
    <cellStyle name="20% - Accent5 2 3 9" xfId="17203" xr:uid="{714B3EFA-A13F-4E99-9F09-010E42ABC2FE}"/>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7A40A7B9-E5C0-4D29-8365-F68CE128F8B8}"/>
    <cellStyle name="20% - Accent5 2 4 2 2 3" xfId="23976" xr:uid="{FAE244B2-F063-499E-9233-0BD6843802F2}"/>
    <cellStyle name="20% - Accent5 2 4 2 2 4" xfId="32413" xr:uid="{F5BCA460-34DE-408C-91C6-DDF8054F968F}"/>
    <cellStyle name="20% - Accent5 2 4 2 3" xfId="11321" xr:uid="{6191E9C6-BBFB-4A90-A08A-1871CB34F4BF}"/>
    <cellStyle name="20% - Accent5 2 4 2 4" xfId="19759" xr:uid="{BAE0762E-0165-4849-A4A4-FB03906ED77B}"/>
    <cellStyle name="20% - Accent5 2 4 2 5" xfId="28196" xr:uid="{FC989695-0705-432C-8D35-DF7CD43D2592}"/>
    <cellStyle name="20% - Accent5 2 4 3" xfId="4952" xr:uid="{00000000-0005-0000-0000-0000C2020000}"/>
    <cellStyle name="20% - Accent5 2 4 3 2" xfId="13394" xr:uid="{C06310DD-8925-4A45-A224-8095E6BBCA5E}"/>
    <cellStyle name="20% - Accent5 2 4 3 3" xfId="21831" xr:uid="{B0FF6238-8717-4768-84B5-E7D91D9B0C95}"/>
    <cellStyle name="20% - Accent5 2 4 3 4" xfId="30268" xr:uid="{28F68D62-2604-434B-AEDF-0C109BE43E7F}"/>
    <cellStyle name="20% - Accent5 2 4 4" xfId="9176" xr:uid="{D30BD42A-CA35-4303-BB08-390D5F328C6A}"/>
    <cellStyle name="20% - Accent5 2 4 5" xfId="17614" xr:uid="{98D779A4-1ED2-4400-AE82-FD6981742855}"/>
    <cellStyle name="20% - Accent5 2 4 6" xfId="26051" xr:uid="{24BC1E79-4805-4830-904F-4907DAF28809}"/>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14FCADEC-0A7E-47BF-A8FB-5236A72E3A2D}"/>
    <cellStyle name="20% - Accent5 2 5 2 2 3" xfId="24389" xr:uid="{187768E8-78A4-49F4-AD1D-72C1C41DCC12}"/>
    <cellStyle name="20% - Accent5 2 5 2 2 4" xfId="32826" xr:uid="{52FCAF4B-9609-4346-90A9-F8E59D739253}"/>
    <cellStyle name="20% - Accent5 2 5 2 3" xfId="11734" xr:uid="{CCFEB39E-2B09-4147-B06C-C84715A5729C}"/>
    <cellStyle name="20% - Accent5 2 5 2 4" xfId="20172" xr:uid="{B8B616CF-10A1-417F-9632-378A97CAF19C}"/>
    <cellStyle name="20% - Accent5 2 5 2 5" xfId="28609" xr:uid="{714FBCEA-BF0C-49FC-BD1B-249B3D05D162}"/>
    <cellStyle name="20% - Accent5 2 5 3" xfId="5365" xr:uid="{00000000-0005-0000-0000-0000C6020000}"/>
    <cellStyle name="20% - Accent5 2 5 3 2" xfId="13807" xr:uid="{5CFA4E0D-282F-4FC4-81E1-B202D4134443}"/>
    <cellStyle name="20% - Accent5 2 5 3 3" xfId="22244" xr:uid="{0030833B-8DD6-4554-8CE8-0D96FA588F2E}"/>
    <cellStyle name="20% - Accent5 2 5 3 4" xfId="30681" xr:uid="{77244741-7C5E-496A-A1F4-DD29CB4A40C6}"/>
    <cellStyle name="20% - Accent5 2 5 4" xfId="9589" xr:uid="{6D6685F2-F130-499F-AC78-820AF4231156}"/>
    <cellStyle name="20% - Accent5 2 5 5" xfId="18027" xr:uid="{81D76F4C-5748-4CAF-A00D-1F91C6BFA202}"/>
    <cellStyle name="20% - Accent5 2 5 6" xfId="26464" xr:uid="{C0454835-678B-4A30-B062-852095AF681C}"/>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09FD704F-6A1C-4845-ADC5-14921C93E617}"/>
    <cellStyle name="20% - Accent5 2 6 2 2 3" xfId="24802" xr:uid="{7D2D2ABA-9C55-4D50-A8BD-BB93A17706B2}"/>
    <cellStyle name="20% - Accent5 2 6 2 2 4" xfId="33239" xr:uid="{F5485A48-BFD9-41F6-9F7E-C38C1E04BA95}"/>
    <cellStyle name="20% - Accent5 2 6 2 3" xfId="12147" xr:uid="{5593202C-6D53-496A-BE97-E16B418B6B0C}"/>
    <cellStyle name="20% - Accent5 2 6 2 4" xfId="20585" xr:uid="{88C907F4-6183-4B44-85A1-7E29FE3D2A3C}"/>
    <cellStyle name="20% - Accent5 2 6 2 5" xfId="29022" xr:uid="{0086526F-10EF-4B61-B651-20D315DD4C6D}"/>
    <cellStyle name="20% - Accent5 2 6 3" xfId="5778" xr:uid="{00000000-0005-0000-0000-0000CA020000}"/>
    <cellStyle name="20% - Accent5 2 6 3 2" xfId="14220" xr:uid="{7BFB0597-DC80-4AB0-AA79-A6C947AA9E3A}"/>
    <cellStyle name="20% - Accent5 2 6 3 3" xfId="22657" xr:uid="{FE8CC8CB-5A00-4681-BDDB-219670064970}"/>
    <cellStyle name="20% - Accent5 2 6 3 4" xfId="31094" xr:uid="{5D705463-7E7E-4FC4-8EBF-D9FAB9C5B5B1}"/>
    <cellStyle name="20% - Accent5 2 6 4" xfId="10002" xr:uid="{B78A5CDA-769D-44D2-95EF-B3A6180816F0}"/>
    <cellStyle name="20% - Accent5 2 6 5" xfId="18440" xr:uid="{4D3C659E-A41E-4759-9C55-AEFCCB7A264B}"/>
    <cellStyle name="20% - Accent5 2 6 6" xfId="26877" xr:uid="{CD7F42BE-4FFB-40DF-A8DA-35D3ACD0DE52}"/>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A83F99EC-D118-4745-B572-C35357866AE5}"/>
    <cellStyle name="20% - Accent5 2 7 2 2 3" xfId="25215" xr:uid="{AD486052-C79C-4033-B41A-D7462B73B183}"/>
    <cellStyle name="20% - Accent5 2 7 2 2 4" xfId="33652" xr:uid="{35092134-B6EB-439D-B329-ECE131B2F7C8}"/>
    <cellStyle name="20% - Accent5 2 7 2 3" xfId="12560" xr:uid="{A56CF62F-4BAC-4F77-9346-AF41F1BEC1CD}"/>
    <cellStyle name="20% - Accent5 2 7 2 4" xfId="20998" xr:uid="{731101E9-173F-452A-A5A3-5BB29E7EB57B}"/>
    <cellStyle name="20% - Accent5 2 7 2 5" xfId="29435" xr:uid="{96F3E992-41D1-45DC-820F-60EFC2AA7FCC}"/>
    <cellStyle name="20% - Accent5 2 7 3" xfId="6191" xr:uid="{00000000-0005-0000-0000-0000CE020000}"/>
    <cellStyle name="20% - Accent5 2 7 3 2" xfId="14633" xr:uid="{2B0D840D-B518-4C83-B7A0-3941B2C3A8F5}"/>
    <cellStyle name="20% - Accent5 2 7 3 3" xfId="23070" xr:uid="{A8844C71-12A2-4332-BCA0-CE34C17D2A58}"/>
    <cellStyle name="20% - Accent5 2 7 3 4" xfId="31507" xr:uid="{9C8BE8B1-CFCA-4D7D-AF5B-5EBA7032832F}"/>
    <cellStyle name="20% - Accent5 2 7 4" xfId="10415" xr:uid="{0F8F05C2-3394-40B5-AA09-2D2039D134CA}"/>
    <cellStyle name="20% - Accent5 2 7 5" xfId="18853" xr:uid="{218087A1-723A-4116-99E6-67BC24D84C5C}"/>
    <cellStyle name="20% - Accent5 2 7 6" xfId="27290" xr:uid="{3EB2E4CD-5404-4C2D-B0F0-F741EC432418}"/>
    <cellStyle name="20% - Accent5 2 8" xfId="2297" xr:uid="{00000000-0005-0000-0000-0000CF020000}"/>
    <cellStyle name="20% - Accent5 2 8 2" xfId="6604" xr:uid="{00000000-0005-0000-0000-0000D0020000}"/>
    <cellStyle name="20% - Accent5 2 8 2 2" xfId="15046" xr:uid="{E5E293D7-00CE-4B6C-9060-01BB8A807F50}"/>
    <cellStyle name="20% - Accent5 2 8 2 3" xfId="23483" xr:uid="{22058BD1-337D-49DC-9DA4-1C06FA8C45E3}"/>
    <cellStyle name="20% - Accent5 2 8 2 4" xfId="31920" xr:uid="{9E6B5571-8D85-4703-B1DA-A2A268D522EB}"/>
    <cellStyle name="20% - Accent5 2 8 3" xfId="10828" xr:uid="{B805DDD5-E058-41A2-905B-9622E753A9F0}"/>
    <cellStyle name="20% - Accent5 2 8 4" xfId="19266" xr:uid="{787547A0-F676-4EF1-9D38-C499E254E0E4}"/>
    <cellStyle name="20% - Accent5 2 8 5" xfId="27703" xr:uid="{B752AF10-41C5-4775-BE9A-DF99FFB861B7}"/>
    <cellStyle name="20% - Accent5 2 9" xfId="4538" xr:uid="{00000000-0005-0000-0000-0000D1020000}"/>
    <cellStyle name="20% - Accent5 2 9 2" xfId="12980" xr:uid="{E4E078E5-11EE-4B58-B8F3-47B2FE96E653}"/>
    <cellStyle name="20% - Accent5 2 9 3" xfId="21417" xr:uid="{CD395297-77BB-4025-B22A-CC7D0A702B6D}"/>
    <cellStyle name="20% - Accent5 2 9 4" xfId="29854" xr:uid="{CEC6D797-19A1-49E2-BE8A-8872EF9DED40}"/>
    <cellStyle name="20% - Accent5 3" xfId="38" xr:uid="{00000000-0005-0000-0000-0000D2020000}"/>
    <cellStyle name="20% - Accent5 3 10" xfId="17204" xr:uid="{387A9535-B402-4652-A53C-FD3C5C42D3C4}"/>
    <cellStyle name="20% - Accent5 3 11" xfId="25641" xr:uid="{C65C21A7-1592-42C6-B77F-CC8DDDB907D0}"/>
    <cellStyle name="20% - Accent5 3 2" xfId="39" xr:uid="{00000000-0005-0000-0000-0000D3020000}"/>
    <cellStyle name="20% - Accent5 3 2 10" xfId="25642" xr:uid="{30A3A921-4F98-4149-8C44-E11B128E4DCA}"/>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D44DB0A2-846B-42AB-BD9C-1AA6A7E61C63}"/>
    <cellStyle name="20% - Accent5 3 2 2 2 2 3" xfId="23981" xr:uid="{EB766412-8EA6-4683-938C-F1B95656A40D}"/>
    <cellStyle name="20% - Accent5 3 2 2 2 2 4" xfId="32418" xr:uid="{925A4FFF-9064-4FEE-A1DC-6EF00E38F94B}"/>
    <cellStyle name="20% - Accent5 3 2 2 2 3" xfId="11326" xr:uid="{7CA3F3B6-1008-4606-8053-B5188D85BB07}"/>
    <cellStyle name="20% - Accent5 3 2 2 2 4" xfId="19764" xr:uid="{2F3CA3F7-265E-4A9F-8326-F73D95BA9AB8}"/>
    <cellStyle name="20% - Accent5 3 2 2 2 5" xfId="28201" xr:uid="{19B13F6B-13AD-44A2-8EBB-7BC0091B0F90}"/>
    <cellStyle name="20% - Accent5 3 2 2 3" xfId="4957" xr:uid="{00000000-0005-0000-0000-0000D7020000}"/>
    <cellStyle name="20% - Accent5 3 2 2 3 2" xfId="13399" xr:uid="{E8FAC184-5831-4A7F-B2DC-C992A4EF9C3F}"/>
    <cellStyle name="20% - Accent5 3 2 2 3 3" xfId="21836" xr:uid="{37715792-267B-4809-B49F-705E3630AFE5}"/>
    <cellStyle name="20% - Accent5 3 2 2 3 4" xfId="30273" xr:uid="{FA7FF2D3-264C-4B20-BAF3-7FE795778B00}"/>
    <cellStyle name="20% - Accent5 3 2 2 4" xfId="9181" xr:uid="{151CCED1-AD60-42B9-B8D6-96C09F2E8F8E}"/>
    <cellStyle name="20% - Accent5 3 2 2 5" xfId="17619" xr:uid="{560F5B44-931B-4811-9051-D3B47F5297FA}"/>
    <cellStyle name="20% - Accent5 3 2 2 6" xfId="26056" xr:uid="{31AE4FE3-7C44-4C48-8A6B-8DA21AB0911C}"/>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035D499E-5B40-4C53-B6D2-BF4304C74CCA}"/>
    <cellStyle name="20% - Accent5 3 2 3 2 2 3" xfId="24394" xr:uid="{6D8988E0-BEED-4416-A049-91752ACDC324}"/>
    <cellStyle name="20% - Accent5 3 2 3 2 2 4" xfId="32831" xr:uid="{A2607D17-BC01-4C87-B48E-E122FFE231DD}"/>
    <cellStyle name="20% - Accent5 3 2 3 2 3" xfId="11739" xr:uid="{935738C6-E628-4D8F-85F1-D7D1B0AA3BC3}"/>
    <cellStyle name="20% - Accent5 3 2 3 2 4" xfId="20177" xr:uid="{40326C32-FD8A-4764-BACE-93CF26E727C1}"/>
    <cellStyle name="20% - Accent5 3 2 3 2 5" xfId="28614" xr:uid="{DE9A6D33-7CE0-4EE9-8588-22097DB5862A}"/>
    <cellStyle name="20% - Accent5 3 2 3 3" xfId="5370" xr:uid="{00000000-0005-0000-0000-0000DB020000}"/>
    <cellStyle name="20% - Accent5 3 2 3 3 2" xfId="13812" xr:uid="{AD6EA685-E147-4102-9B37-6EEB8F485ECD}"/>
    <cellStyle name="20% - Accent5 3 2 3 3 3" xfId="22249" xr:uid="{23111883-DE31-4E67-925A-5735ED2745C0}"/>
    <cellStyle name="20% - Accent5 3 2 3 3 4" xfId="30686" xr:uid="{E2A02733-A6CC-49CB-A9E1-3625DF623F66}"/>
    <cellStyle name="20% - Accent5 3 2 3 4" xfId="9594" xr:uid="{D579EED3-A6D5-4C09-89DD-C044BF192053}"/>
    <cellStyle name="20% - Accent5 3 2 3 5" xfId="18032" xr:uid="{1880A118-05C7-4855-910D-F08718568BEB}"/>
    <cellStyle name="20% - Accent5 3 2 3 6" xfId="26469" xr:uid="{9A93D1FB-D83F-40AE-945B-4A5A97DBD737}"/>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FBEAEC4A-D077-46F3-956D-85BBA60B6504}"/>
    <cellStyle name="20% - Accent5 3 2 4 2 2 3" xfId="24807" xr:uid="{45BED603-CBB3-42DF-A40C-4F99D854FBF5}"/>
    <cellStyle name="20% - Accent5 3 2 4 2 2 4" xfId="33244" xr:uid="{B8C8C767-B0A9-46EC-88A3-4D1888F6421C}"/>
    <cellStyle name="20% - Accent5 3 2 4 2 3" xfId="12152" xr:uid="{1F5ECF24-5742-427A-ACFA-A11E07F7D21D}"/>
    <cellStyle name="20% - Accent5 3 2 4 2 4" xfId="20590" xr:uid="{D43312AE-E53C-4026-A935-E8E8CE7FB340}"/>
    <cellStyle name="20% - Accent5 3 2 4 2 5" xfId="29027" xr:uid="{61361B37-F0A2-40E0-ABCD-9A3234610B5C}"/>
    <cellStyle name="20% - Accent5 3 2 4 3" xfId="5783" xr:uid="{00000000-0005-0000-0000-0000DF020000}"/>
    <cellStyle name="20% - Accent5 3 2 4 3 2" xfId="14225" xr:uid="{F07F1E50-82EA-4736-85AC-1D6225F1E609}"/>
    <cellStyle name="20% - Accent5 3 2 4 3 3" xfId="22662" xr:uid="{A2995B25-09C3-47D4-949A-B0BC8E6C265D}"/>
    <cellStyle name="20% - Accent5 3 2 4 3 4" xfId="31099" xr:uid="{5D1160F3-7863-4EF3-A958-DA0A93E7F196}"/>
    <cellStyle name="20% - Accent5 3 2 4 4" xfId="10007" xr:uid="{7B69C94C-C12C-4D45-869D-5082365623C9}"/>
    <cellStyle name="20% - Accent5 3 2 4 5" xfId="18445" xr:uid="{3AC7D520-747B-43A0-9C48-E5E048D0B7A5}"/>
    <cellStyle name="20% - Accent5 3 2 4 6" xfId="26882" xr:uid="{444C1D1C-F52A-439D-AD35-072933365C5A}"/>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02451817-A86E-4B34-B3B2-A4B460570DF4}"/>
    <cellStyle name="20% - Accent5 3 2 5 2 2 3" xfId="25220" xr:uid="{27E8F265-53BF-4E1B-8F6F-DD0FA1C8DFF4}"/>
    <cellStyle name="20% - Accent5 3 2 5 2 2 4" xfId="33657" xr:uid="{14FD7ED0-EA79-4149-8AA9-8B4FD183EBC6}"/>
    <cellStyle name="20% - Accent5 3 2 5 2 3" xfId="12565" xr:uid="{9D238381-AFE7-453B-923E-887464FCC5DF}"/>
    <cellStyle name="20% - Accent5 3 2 5 2 4" xfId="21003" xr:uid="{C7A842D4-D9F2-4AF6-B3B5-29D1DA91B957}"/>
    <cellStyle name="20% - Accent5 3 2 5 2 5" xfId="29440" xr:uid="{40F585DA-1ECD-43D8-B937-61324160177A}"/>
    <cellStyle name="20% - Accent5 3 2 5 3" xfId="6196" xr:uid="{00000000-0005-0000-0000-0000E3020000}"/>
    <cellStyle name="20% - Accent5 3 2 5 3 2" xfId="14638" xr:uid="{E5283A25-6EB7-4F92-81B4-E112CA34C3ED}"/>
    <cellStyle name="20% - Accent5 3 2 5 3 3" xfId="23075" xr:uid="{5F6DBFAA-1C01-4956-823C-B3AFB1357759}"/>
    <cellStyle name="20% - Accent5 3 2 5 3 4" xfId="31512" xr:uid="{B427DD51-9D37-40ED-BB92-E6341BFF5D56}"/>
    <cellStyle name="20% - Accent5 3 2 5 4" xfId="10420" xr:uid="{41E599B3-B335-4D90-895B-22D7C3BADFDD}"/>
    <cellStyle name="20% - Accent5 3 2 5 5" xfId="18858" xr:uid="{A7DFD170-E3A0-4917-81EC-51C96EBB76F7}"/>
    <cellStyle name="20% - Accent5 3 2 5 6" xfId="27295" xr:uid="{41C10534-8389-4CA8-91C5-9FE5533F331F}"/>
    <cellStyle name="20% - Accent5 3 2 6" xfId="2302" xr:uid="{00000000-0005-0000-0000-0000E4020000}"/>
    <cellStyle name="20% - Accent5 3 2 6 2" xfId="6609" xr:uid="{00000000-0005-0000-0000-0000E5020000}"/>
    <cellStyle name="20% - Accent5 3 2 6 2 2" xfId="15051" xr:uid="{2B7E2EC6-720B-43FE-9EF7-4BCE3E06A21B}"/>
    <cellStyle name="20% - Accent5 3 2 6 2 3" xfId="23488" xr:uid="{F6BEF83C-E7BA-4326-8A1D-089D18DCFAB4}"/>
    <cellStyle name="20% - Accent5 3 2 6 2 4" xfId="31925" xr:uid="{0FEE3B6C-8127-48A0-BAD1-D36A67A80164}"/>
    <cellStyle name="20% - Accent5 3 2 6 3" xfId="10833" xr:uid="{7DB92D96-AA9C-4BB5-950A-F13937F559AB}"/>
    <cellStyle name="20% - Accent5 3 2 6 4" xfId="19271" xr:uid="{7B26130A-62A3-43FF-A9E7-B150AEB50891}"/>
    <cellStyle name="20% - Accent5 3 2 6 5" xfId="27708" xr:uid="{7EEC570C-7DAF-47CB-B440-4F7F38B62901}"/>
    <cellStyle name="20% - Accent5 3 2 7" xfId="4543" xr:uid="{00000000-0005-0000-0000-0000E6020000}"/>
    <cellStyle name="20% - Accent5 3 2 7 2" xfId="12985" xr:uid="{B12C6320-1652-45A9-8665-7804997A1791}"/>
    <cellStyle name="20% - Accent5 3 2 7 3" xfId="21422" xr:uid="{C75F220C-8632-445C-BFED-72FD716D09A2}"/>
    <cellStyle name="20% - Accent5 3 2 7 4" xfId="29859" xr:uid="{DB068092-4D82-4F63-A904-3D2E7D0C554F}"/>
    <cellStyle name="20% - Accent5 3 2 8" xfId="8767" xr:uid="{5AAA20AB-8053-4F8F-8388-BB01A2917906}"/>
    <cellStyle name="20% - Accent5 3 2 9" xfId="17205" xr:uid="{C5E3EA85-2F77-4598-8B6B-89D1AAC1105F}"/>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406D83A6-80C0-412D-A62C-50706871F6B9}"/>
    <cellStyle name="20% - Accent5 3 3 2 2 3" xfId="23980" xr:uid="{84F8AB11-F9EA-47CB-AEF6-29B62F77493C}"/>
    <cellStyle name="20% - Accent5 3 3 2 2 4" xfId="32417" xr:uid="{9C2695D5-E615-462A-8F86-7BE95E40CED7}"/>
    <cellStyle name="20% - Accent5 3 3 2 3" xfId="11325" xr:uid="{0C7B1D84-CF98-4864-9340-8F4CA7906F16}"/>
    <cellStyle name="20% - Accent5 3 3 2 4" xfId="19763" xr:uid="{D3D6D1D5-18CC-45E3-9120-53A82F36079E}"/>
    <cellStyle name="20% - Accent5 3 3 2 5" xfId="28200" xr:uid="{C0D82BE6-8728-45D2-8D7A-B25A07ED07CF}"/>
    <cellStyle name="20% - Accent5 3 3 3" xfId="4956" xr:uid="{00000000-0005-0000-0000-0000EA020000}"/>
    <cellStyle name="20% - Accent5 3 3 3 2" xfId="13398" xr:uid="{5EF1616C-215A-4A96-A8E8-0C5ABAC45191}"/>
    <cellStyle name="20% - Accent5 3 3 3 3" xfId="21835" xr:uid="{72867F60-E647-43CA-85C1-28E95929FC73}"/>
    <cellStyle name="20% - Accent5 3 3 3 4" xfId="30272" xr:uid="{7CD84011-BB58-40A1-908F-F59EFA301595}"/>
    <cellStyle name="20% - Accent5 3 3 4" xfId="9180" xr:uid="{8B603ABD-927E-4E66-8688-598CA1CCD71D}"/>
    <cellStyle name="20% - Accent5 3 3 5" xfId="17618" xr:uid="{B86EC436-64A2-4CE3-BBF7-2F6872FC2F15}"/>
    <cellStyle name="20% - Accent5 3 3 6" xfId="26055" xr:uid="{A30D448C-97DA-41C1-8EBD-0929930F1FA5}"/>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B62E2AB5-7BCE-4559-9B2F-435950B53768}"/>
    <cellStyle name="20% - Accent5 3 4 2 2 3" xfId="24393" xr:uid="{C7754151-DCD8-494E-8BA2-9223936D873B}"/>
    <cellStyle name="20% - Accent5 3 4 2 2 4" xfId="32830" xr:uid="{F09FE9C2-6DEB-4760-970D-3EB900D6AF06}"/>
    <cellStyle name="20% - Accent5 3 4 2 3" xfId="11738" xr:uid="{F7517AA7-EB4D-4370-8112-82CF37ECF9BA}"/>
    <cellStyle name="20% - Accent5 3 4 2 4" xfId="20176" xr:uid="{6E449847-37DA-4D32-9F60-39091FF468B5}"/>
    <cellStyle name="20% - Accent5 3 4 2 5" xfId="28613" xr:uid="{EDDA39BF-074C-4FC1-B8C0-452D181E52CE}"/>
    <cellStyle name="20% - Accent5 3 4 3" xfId="5369" xr:uid="{00000000-0005-0000-0000-0000EE020000}"/>
    <cellStyle name="20% - Accent5 3 4 3 2" xfId="13811" xr:uid="{D0681AC1-461C-4E32-B53E-EDD46CBA089A}"/>
    <cellStyle name="20% - Accent5 3 4 3 3" xfId="22248" xr:uid="{C7D72585-C8F9-4851-BF73-30658D0AE88F}"/>
    <cellStyle name="20% - Accent5 3 4 3 4" xfId="30685" xr:uid="{799019FF-FAAF-46A3-A65A-A7456CF935B6}"/>
    <cellStyle name="20% - Accent5 3 4 4" xfId="9593" xr:uid="{E4FA60D7-ECF2-4C23-BEB6-C5C138E63F7E}"/>
    <cellStyle name="20% - Accent5 3 4 5" xfId="18031" xr:uid="{2332ACD9-7FF1-4E92-8E28-E230852853E8}"/>
    <cellStyle name="20% - Accent5 3 4 6" xfId="26468" xr:uid="{3721D341-C6E5-4646-9DCD-F29EA8696652}"/>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4BF3135C-3288-47A1-8683-6CA1E6BBB5D6}"/>
    <cellStyle name="20% - Accent5 3 5 2 2 3" xfId="24806" xr:uid="{0077109C-3FBF-484D-8F3C-D4EE48F70E0A}"/>
    <cellStyle name="20% - Accent5 3 5 2 2 4" xfId="33243" xr:uid="{A0980230-491A-4852-B933-C50175ED6617}"/>
    <cellStyle name="20% - Accent5 3 5 2 3" xfId="12151" xr:uid="{17B66306-AD7E-4CBD-8C08-BB64EA4B054F}"/>
    <cellStyle name="20% - Accent5 3 5 2 4" xfId="20589" xr:uid="{B651EA49-A387-4BE7-8F94-0C37486C7102}"/>
    <cellStyle name="20% - Accent5 3 5 2 5" xfId="29026" xr:uid="{A72001F8-21AF-45D6-AE09-3D4A5B36DE5F}"/>
    <cellStyle name="20% - Accent5 3 5 3" xfId="5782" xr:uid="{00000000-0005-0000-0000-0000F2020000}"/>
    <cellStyle name="20% - Accent5 3 5 3 2" xfId="14224" xr:uid="{4EBD5884-40CF-429F-B128-228E5F9A7553}"/>
    <cellStyle name="20% - Accent5 3 5 3 3" xfId="22661" xr:uid="{24A96CAA-F0EF-4FA5-8B5D-D06EFCF60D8E}"/>
    <cellStyle name="20% - Accent5 3 5 3 4" xfId="31098" xr:uid="{B17EC9A7-8DF0-4BB2-B862-A9B49EB7F27C}"/>
    <cellStyle name="20% - Accent5 3 5 4" xfId="10006" xr:uid="{44632340-C9A2-4A7D-B797-FBCB65BF8155}"/>
    <cellStyle name="20% - Accent5 3 5 5" xfId="18444" xr:uid="{E6E0CAD1-5313-4A4A-A716-EF34E22B28C7}"/>
    <cellStyle name="20% - Accent5 3 5 6" xfId="26881" xr:uid="{21AF9D63-F40D-4B41-9A0A-87CFCC50A5B0}"/>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2B5E9515-CCE6-4E2D-BCAE-FC71F7A97E17}"/>
    <cellStyle name="20% - Accent5 3 6 2 2 3" xfId="25219" xr:uid="{FA331246-7886-4918-BEC3-10F4F142F33B}"/>
    <cellStyle name="20% - Accent5 3 6 2 2 4" xfId="33656" xr:uid="{B5DCD73C-5D40-4B11-AD04-FB4B85567D2E}"/>
    <cellStyle name="20% - Accent5 3 6 2 3" xfId="12564" xr:uid="{58510E37-FBA5-4D27-B913-1D677729BB21}"/>
    <cellStyle name="20% - Accent5 3 6 2 4" xfId="21002" xr:uid="{0A4ACECA-6A5D-4587-856D-0B5F719CEC8F}"/>
    <cellStyle name="20% - Accent5 3 6 2 5" xfId="29439" xr:uid="{FB400F2E-CA94-4057-A0EC-7742BD631D85}"/>
    <cellStyle name="20% - Accent5 3 6 3" xfId="6195" xr:uid="{00000000-0005-0000-0000-0000F6020000}"/>
    <cellStyle name="20% - Accent5 3 6 3 2" xfId="14637" xr:uid="{A0B46909-4925-4683-AC51-F90AA7030D5B}"/>
    <cellStyle name="20% - Accent5 3 6 3 3" xfId="23074" xr:uid="{1B86D084-31D6-49B6-8B40-1B969486EEA6}"/>
    <cellStyle name="20% - Accent5 3 6 3 4" xfId="31511" xr:uid="{8C19F928-91E6-4C9D-B1E4-74DDD08E46A3}"/>
    <cellStyle name="20% - Accent5 3 6 4" xfId="10419" xr:uid="{BA1ADB6F-FD37-4AEC-97D0-6F0C740EE91D}"/>
    <cellStyle name="20% - Accent5 3 6 5" xfId="18857" xr:uid="{C47D9E31-1C4F-419B-B3E3-47A8518A038C}"/>
    <cellStyle name="20% - Accent5 3 6 6" xfId="27294" xr:uid="{30F29220-DDE4-419E-BEE4-CEADA4B45928}"/>
    <cellStyle name="20% - Accent5 3 7" xfId="2301" xr:uid="{00000000-0005-0000-0000-0000F7020000}"/>
    <cellStyle name="20% - Accent5 3 7 2" xfId="6608" xr:uid="{00000000-0005-0000-0000-0000F8020000}"/>
    <cellStyle name="20% - Accent5 3 7 2 2" xfId="15050" xr:uid="{4C177F59-F120-4FD3-B8EF-48F772A6D4A0}"/>
    <cellStyle name="20% - Accent5 3 7 2 3" xfId="23487" xr:uid="{327E8990-E024-4925-856B-37E6EE35D512}"/>
    <cellStyle name="20% - Accent5 3 7 2 4" xfId="31924" xr:uid="{2B0E7EBF-E831-4EC4-9064-C568191F171F}"/>
    <cellStyle name="20% - Accent5 3 7 3" xfId="10832" xr:uid="{AA20FF06-C322-4693-8D47-DB04601A27FF}"/>
    <cellStyle name="20% - Accent5 3 7 4" xfId="19270" xr:uid="{57DC71BD-F2A8-4678-B0D1-E7F52EE7B717}"/>
    <cellStyle name="20% - Accent5 3 7 5" xfId="27707" xr:uid="{4EE37860-47C6-48C8-BF11-5F711F6956FC}"/>
    <cellStyle name="20% - Accent5 3 8" xfId="4542" xr:uid="{00000000-0005-0000-0000-0000F9020000}"/>
    <cellStyle name="20% - Accent5 3 8 2" xfId="12984" xr:uid="{01B7A52A-D6DC-4CBC-934B-2C20D4E7B442}"/>
    <cellStyle name="20% - Accent5 3 8 3" xfId="21421" xr:uid="{33CA4835-8ADD-475A-833F-64A8823A1E3A}"/>
    <cellStyle name="20% - Accent5 3 8 4" xfId="29858" xr:uid="{FFD035C6-E7DA-46D0-8E4F-E2A8FCA1BA9F}"/>
    <cellStyle name="20% - Accent5 3 9" xfId="8766" xr:uid="{75DB456D-57D1-48B9-A00B-1E1CD967CB9B}"/>
    <cellStyle name="20% - Accent5 4" xfId="40" xr:uid="{00000000-0005-0000-0000-0000FA020000}"/>
    <cellStyle name="20% - Accent5 4 10" xfId="25643" xr:uid="{93B68488-6CC9-4C8F-A8F8-9BC5465BA3F5}"/>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5313D228-F750-4153-86EE-F72689DB460B}"/>
    <cellStyle name="20% - Accent5 4 2 2 2 3" xfId="23982" xr:uid="{BD3DFF26-7191-4250-8FFA-FEEDDB4226C5}"/>
    <cellStyle name="20% - Accent5 4 2 2 2 4" xfId="32419" xr:uid="{A645B90D-BA16-47BC-81D1-1DABE3CCFEFF}"/>
    <cellStyle name="20% - Accent5 4 2 2 3" xfId="11327" xr:uid="{FB5E13B2-0FC0-40A6-8F7F-373E667241AF}"/>
    <cellStyle name="20% - Accent5 4 2 2 4" xfId="19765" xr:uid="{190D975F-B6CA-47A1-B5E7-23A78104A902}"/>
    <cellStyle name="20% - Accent5 4 2 2 5" xfId="28202" xr:uid="{7018D70A-99F5-4D50-8680-7DEA0558F903}"/>
    <cellStyle name="20% - Accent5 4 2 3" xfId="4958" xr:uid="{00000000-0005-0000-0000-0000FE020000}"/>
    <cellStyle name="20% - Accent5 4 2 3 2" xfId="13400" xr:uid="{E06359DE-24B6-4DB1-9518-5760D314D029}"/>
    <cellStyle name="20% - Accent5 4 2 3 3" xfId="21837" xr:uid="{0DAD42D2-0923-436C-9464-C60705241CD4}"/>
    <cellStyle name="20% - Accent5 4 2 3 4" xfId="30274" xr:uid="{D922D5F7-F74E-4977-8AF4-978AC2E98952}"/>
    <cellStyle name="20% - Accent5 4 2 4" xfId="9182" xr:uid="{2E5155DF-DA8F-4947-A554-660C627C2956}"/>
    <cellStyle name="20% - Accent5 4 2 5" xfId="17620" xr:uid="{DDD29628-533A-4FEB-BCBE-BC322376B181}"/>
    <cellStyle name="20% - Accent5 4 2 6" xfId="26057" xr:uid="{6E3B43F1-B216-430C-9340-8A50B7807E02}"/>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FFFCF6E1-BBC5-4434-9979-BB6869533D18}"/>
    <cellStyle name="20% - Accent5 4 3 2 2 3" xfId="24395" xr:uid="{392DA169-6C73-43AB-B451-BF261A8F5DD6}"/>
    <cellStyle name="20% - Accent5 4 3 2 2 4" xfId="32832" xr:uid="{17A8E582-9BE9-49CA-AE70-14DF5103874A}"/>
    <cellStyle name="20% - Accent5 4 3 2 3" xfId="11740" xr:uid="{EFC2452E-A17B-4C15-9C2C-B21AA14AA2FC}"/>
    <cellStyle name="20% - Accent5 4 3 2 4" xfId="20178" xr:uid="{7E07610E-F38B-411D-89B4-D1494AD45D77}"/>
    <cellStyle name="20% - Accent5 4 3 2 5" xfId="28615" xr:uid="{524FA4FE-C063-4FC6-93BF-EC30D8E11C8E}"/>
    <cellStyle name="20% - Accent5 4 3 3" xfId="5371" xr:uid="{00000000-0005-0000-0000-000002030000}"/>
    <cellStyle name="20% - Accent5 4 3 3 2" xfId="13813" xr:uid="{4A036FFE-969F-44EE-9F85-01D5A199B7D9}"/>
    <cellStyle name="20% - Accent5 4 3 3 3" xfId="22250" xr:uid="{5D5A269C-54C4-4813-A3E5-2D0A0D972838}"/>
    <cellStyle name="20% - Accent5 4 3 3 4" xfId="30687" xr:uid="{FED27681-D308-4B83-8F22-B46253E93EE5}"/>
    <cellStyle name="20% - Accent5 4 3 4" xfId="9595" xr:uid="{7DE3E50A-6A3B-4F26-929C-110AC87826E0}"/>
    <cellStyle name="20% - Accent5 4 3 5" xfId="18033" xr:uid="{84E9615F-E222-4271-946A-3796A1F46C20}"/>
    <cellStyle name="20% - Accent5 4 3 6" xfId="26470" xr:uid="{1DC51BC6-4F4D-4A64-BBE1-D93E9D4C2A22}"/>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D72B01E9-ED48-4AD7-91F2-3E15D634B003}"/>
    <cellStyle name="20% - Accent5 4 4 2 2 3" xfId="24808" xr:uid="{DBC01B05-F033-4D65-A6AE-43E6AE3FDEA9}"/>
    <cellStyle name="20% - Accent5 4 4 2 2 4" xfId="33245" xr:uid="{DBCF94C3-6717-4D43-A2EC-C02EE954C22A}"/>
    <cellStyle name="20% - Accent5 4 4 2 3" xfId="12153" xr:uid="{E4AEE996-2BB4-4DDC-929F-7EF947130854}"/>
    <cellStyle name="20% - Accent5 4 4 2 4" xfId="20591" xr:uid="{D7CA5066-4CB3-4E7F-AD7B-8F37A5B6BE93}"/>
    <cellStyle name="20% - Accent5 4 4 2 5" xfId="29028" xr:uid="{C24A47F0-0683-47C9-901D-0F071E6126CE}"/>
    <cellStyle name="20% - Accent5 4 4 3" xfId="5784" xr:uid="{00000000-0005-0000-0000-000006030000}"/>
    <cellStyle name="20% - Accent5 4 4 3 2" xfId="14226" xr:uid="{D48C1E8E-5709-4B69-85AF-EA4D3982D69F}"/>
    <cellStyle name="20% - Accent5 4 4 3 3" xfId="22663" xr:uid="{8BD9A4B1-4EFC-4346-9CDE-4F421A439F02}"/>
    <cellStyle name="20% - Accent5 4 4 3 4" xfId="31100" xr:uid="{8D6B6F54-CE14-42E6-B70D-E4E794C9D721}"/>
    <cellStyle name="20% - Accent5 4 4 4" xfId="10008" xr:uid="{DBD2DBD6-207F-4449-8A7D-617028B37E6C}"/>
    <cellStyle name="20% - Accent5 4 4 5" xfId="18446" xr:uid="{59C71A1D-D1E4-4F5B-8DC0-8B88B2CB60F1}"/>
    <cellStyle name="20% - Accent5 4 4 6" xfId="26883" xr:uid="{FCFBB8E5-92C1-44F7-AD97-2DB04F7E575B}"/>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199FCFD2-E2D4-4290-9A8C-3AA4B7176D49}"/>
    <cellStyle name="20% - Accent5 4 5 2 2 3" xfId="25221" xr:uid="{5978581B-F14F-42AD-99FB-A1A46250AA95}"/>
    <cellStyle name="20% - Accent5 4 5 2 2 4" xfId="33658" xr:uid="{9B6048C2-9939-4E11-BDB7-50F320155E3F}"/>
    <cellStyle name="20% - Accent5 4 5 2 3" xfId="12566" xr:uid="{CB9F95AE-7D7E-437D-8364-99EEFC182132}"/>
    <cellStyle name="20% - Accent5 4 5 2 4" xfId="21004" xr:uid="{FFE46BFB-C972-43B8-BB6F-76F0D33535EF}"/>
    <cellStyle name="20% - Accent5 4 5 2 5" xfId="29441" xr:uid="{3DAF9695-7255-410F-AAD5-7D3452E93644}"/>
    <cellStyle name="20% - Accent5 4 5 3" xfId="6197" xr:uid="{00000000-0005-0000-0000-00000A030000}"/>
    <cellStyle name="20% - Accent5 4 5 3 2" xfId="14639" xr:uid="{B5BE3399-F5C3-48DC-9CDE-CA9A8779CD24}"/>
    <cellStyle name="20% - Accent5 4 5 3 3" xfId="23076" xr:uid="{A53EEA72-F037-44D0-B99A-AE317F866960}"/>
    <cellStyle name="20% - Accent5 4 5 3 4" xfId="31513" xr:uid="{D6426166-36C3-4793-BF31-D3C3C4CA1706}"/>
    <cellStyle name="20% - Accent5 4 5 4" xfId="10421" xr:uid="{18E3986E-51A4-4F31-B101-4AE18C806E79}"/>
    <cellStyle name="20% - Accent5 4 5 5" xfId="18859" xr:uid="{A6C1DCE6-9B0D-423D-B520-21971A2A044E}"/>
    <cellStyle name="20% - Accent5 4 5 6" xfId="27296" xr:uid="{D031FE26-2D00-4E2A-8FF0-EEDFFE87FE26}"/>
    <cellStyle name="20% - Accent5 4 6" xfId="2303" xr:uid="{00000000-0005-0000-0000-00000B030000}"/>
    <cellStyle name="20% - Accent5 4 6 2" xfId="6610" xr:uid="{00000000-0005-0000-0000-00000C030000}"/>
    <cellStyle name="20% - Accent5 4 6 2 2" xfId="15052" xr:uid="{1AC8DDED-771C-4244-B88A-1BA57534E0C6}"/>
    <cellStyle name="20% - Accent5 4 6 2 3" xfId="23489" xr:uid="{C7577BA8-CAA4-478B-BEE0-A2D278EC7AC1}"/>
    <cellStyle name="20% - Accent5 4 6 2 4" xfId="31926" xr:uid="{897878AA-9BF5-41BC-8E64-E373176C0372}"/>
    <cellStyle name="20% - Accent5 4 6 3" xfId="10834" xr:uid="{E60453A7-CE7F-4F06-9863-B92BC3793FC4}"/>
    <cellStyle name="20% - Accent5 4 6 4" xfId="19272" xr:uid="{CD2BB337-4DFC-4D11-BA9F-28934CC2CA7B}"/>
    <cellStyle name="20% - Accent5 4 6 5" xfId="27709" xr:uid="{331F34FC-8C2B-41A2-AC59-E67EAF8B3911}"/>
    <cellStyle name="20% - Accent5 4 7" xfId="4544" xr:uid="{00000000-0005-0000-0000-00000D030000}"/>
    <cellStyle name="20% - Accent5 4 7 2" xfId="12986" xr:uid="{8E378ED6-27A4-4FD0-BF64-91CE64A0D4A9}"/>
    <cellStyle name="20% - Accent5 4 7 3" xfId="21423" xr:uid="{8B13DF29-910D-4F6B-83AD-64536ECF9A45}"/>
    <cellStyle name="20% - Accent5 4 7 4" xfId="29860" xr:uid="{814D7BF5-D04E-4DB0-A0A7-1A430951CEA6}"/>
    <cellStyle name="20% - Accent5 4 8" xfId="8768" xr:uid="{0B90EA52-0FEA-4AD7-AB0B-3FB3A8EAF288}"/>
    <cellStyle name="20% - Accent5 4 9" xfId="17206" xr:uid="{F7CE4F7F-A367-4A5C-A4A5-5120A88F8495}"/>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7EF3B736-0AB0-4348-B685-5F09A66AF41B}"/>
    <cellStyle name="20% - Accent5 5 2 2 3" xfId="23975" xr:uid="{B28F7641-A3B1-46AC-9005-6D1AA450BE13}"/>
    <cellStyle name="20% - Accent5 5 2 2 4" xfId="32412" xr:uid="{F3812494-E4FD-4D46-B03A-14E2B7461C51}"/>
    <cellStyle name="20% - Accent5 5 2 3" xfId="11320" xr:uid="{C70E072A-CF26-4077-95B2-D182CC6C03D4}"/>
    <cellStyle name="20% - Accent5 5 2 4" xfId="19758" xr:uid="{94392725-2E2D-4C62-8E11-E4036CE4A2F9}"/>
    <cellStyle name="20% - Accent5 5 2 5" xfId="28195" xr:uid="{51AD64F6-EE62-4DC5-B290-F3BC818B59D5}"/>
    <cellStyle name="20% - Accent5 5 3" xfId="4951" xr:uid="{00000000-0005-0000-0000-000011030000}"/>
    <cellStyle name="20% - Accent5 5 3 2" xfId="13393" xr:uid="{EF88B44F-046B-4282-85A5-81154B0D9DFC}"/>
    <cellStyle name="20% - Accent5 5 3 3" xfId="21830" xr:uid="{68667544-FF8A-4881-9133-3F05BEEB90D8}"/>
    <cellStyle name="20% - Accent5 5 3 4" xfId="30267" xr:uid="{E4992797-F832-4A27-BBE2-DFAFC984303D}"/>
    <cellStyle name="20% - Accent5 5 4" xfId="9175" xr:uid="{2E394854-BEEB-4E04-A85F-9ACF3AF7D8FF}"/>
    <cellStyle name="20% - Accent5 5 5" xfId="17613" xr:uid="{FFF5DFEB-E7EB-4AE4-823D-738AA43A9267}"/>
    <cellStyle name="20% - Accent5 5 6" xfId="26050" xr:uid="{4DF80193-04F5-4DE4-A3B6-FE04D34220DF}"/>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E25357FB-8B83-4694-A528-7CA058B2318E}"/>
    <cellStyle name="20% - Accent5 6 2 2 3" xfId="24388" xr:uid="{A7B1D51D-8890-45C0-9646-1401FC1E85DE}"/>
    <cellStyle name="20% - Accent5 6 2 2 4" xfId="32825" xr:uid="{BFA2E645-0C5B-430A-BD3D-07D2F73D1AE8}"/>
    <cellStyle name="20% - Accent5 6 2 3" xfId="11733" xr:uid="{D064FDE5-D6D1-464A-B03E-75CCC6B9ACD4}"/>
    <cellStyle name="20% - Accent5 6 2 4" xfId="20171" xr:uid="{0A81FD4D-A3EE-43F0-8BCF-4FFEEFCCADE6}"/>
    <cellStyle name="20% - Accent5 6 2 5" xfId="28608" xr:uid="{1E6E23E8-5524-477A-A7CA-2AFA78030B25}"/>
    <cellStyle name="20% - Accent5 6 3" xfId="5364" xr:uid="{00000000-0005-0000-0000-000015030000}"/>
    <cellStyle name="20% - Accent5 6 3 2" xfId="13806" xr:uid="{44D42EA2-DEEE-4C18-835F-F5EFC8769A0E}"/>
    <cellStyle name="20% - Accent5 6 3 3" xfId="22243" xr:uid="{0A0E8FFC-47DB-49DE-8EDE-2BBD764D522B}"/>
    <cellStyle name="20% - Accent5 6 3 4" xfId="30680" xr:uid="{12594A55-34F5-4928-B8FA-976ED84D064C}"/>
    <cellStyle name="20% - Accent5 6 4" xfId="9588" xr:uid="{1A32676F-3B4F-44AE-A01C-45B0C1FB8874}"/>
    <cellStyle name="20% - Accent5 6 5" xfId="18026" xr:uid="{19B20FF7-3694-48BA-832B-961B186A6A1A}"/>
    <cellStyle name="20% - Accent5 6 6" xfId="26463" xr:uid="{E29E4EFC-4654-4645-807F-332B92DDE4C4}"/>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7900C313-F5BB-44B5-80CE-91B25CBA4D00}"/>
    <cellStyle name="20% - Accent5 7 2 2 3" xfId="24801" xr:uid="{C0B0B94B-A924-4E3A-B880-8E51AAD20ABD}"/>
    <cellStyle name="20% - Accent5 7 2 2 4" xfId="33238" xr:uid="{2BD59756-B930-481C-99F0-837988F2293D}"/>
    <cellStyle name="20% - Accent5 7 2 3" xfId="12146" xr:uid="{E93787CF-595C-4966-B8CE-A62363D4D0F5}"/>
    <cellStyle name="20% - Accent5 7 2 4" xfId="20584" xr:uid="{10592A0D-9D9A-44AB-9967-E0D1427E2C6C}"/>
    <cellStyle name="20% - Accent5 7 2 5" xfId="29021" xr:uid="{5E28516A-EBC8-4703-A05D-B8F1D3AC9C57}"/>
    <cellStyle name="20% - Accent5 7 3" xfId="5777" xr:uid="{00000000-0005-0000-0000-000019030000}"/>
    <cellStyle name="20% - Accent5 7 3 2" xfId="14219" xr:uid="{FDEFE3B5-B3AD-4382-9F0B-F239BF2543ED}"/>
    <cellStyle name="20% - Accent5 7 3 3" xfId="22656" xr:uid="{629821CB-86B8-4F1C-82AC-9B2744AD0645}"/>
    <cellStyle name="20% - Accent5 7 3 4" xfId="31093" xr:uid="{453C4282-A8F0-4D6D-9A6F-C184FD6C10AB}"/>
    <cellStyle name="20% - Accent5 7 4" xfId="10001" xr:uid="{1F8D3F8B-8672-4CE2-B00A-489C82F30723}"/>
    <cellStyle name="20% - Accent5 7 5" xfId="18439" xr:uid="{54CA597E-8F2D-4B35-B84D-8C590988DB18}"/>
    <cellStyle name="20% - Accent5 7 6" xfId="26876" xr:uid="{F0828CF8-AA00-4338-A0F9-5B4A21202ECC}"/>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4F1ED484-D93C-478D-977A-72CD1BE449F5}"/>
    <cellStyle name="20% - Accent5 8 2 2 3" xfId="25214" xr:uid="{856344A4-8235-4F07-9EA3-0329AFD7E261}"/>
    <cellStyle name="20% - Accent5 8 2 2 4" xfId="33651" xr:uid="{30917982-7594-475D-BF6D-7D56F3F43F53}"/>
    <cellStyle name="20% - Accent5 8 2 3" xfId="12559" xr:uid="{37AF7B06-0E4C-485A-A0CC-3ACDF448BD3F}"/>
    <cellStyle name="20% - Accent5 8 2 4" xfId="20997" xr:uid="{35BAD289-FDFB-465C-B1DF-0E8F36688DA2}"/>
    <cellStyle name="20% - Accent5 8 2 5" xfId="29434" xr:uid="{7BA3E0A8-2CAA-4044-91D9-27DA2AB46B45}"/>
    <cellStyle name="20% - Accent5 8 3" xfId="6190" xr:uid="{00000000-0005-0000-0000-00001D030000}"/>
    <cellStyle name="20% - Accent5 8 3 2" xfId="14632" xr:uid="{29C57C5E-3B1F-4D05-A648-D016CDD71928}"/>
    <cellStyle name="20% - Accent5 8 3 3" xfId="23069" xr:uid="{873BD5A3-C167-43B4-BC14-98C912E72D2B}"/>
    <cellStyle name="20% - Accent5 8 3 4" xfId="31506" xr:uid="{5C14AF24-6125-45C9-B40B-D26F26A332D0}"/>
    <cellStyle name="20% - Accent5 8 4" xfId="10414" xr:uid="{22ED4615-45B1-4DDE-883B-3D139A1FA3A0}"/>
    <cellStyle name="20% - Accent5 8 5" xfId="18852" xr:uid="{B24DB443-126D-4C3C-B9C9-4DE1BB06F804}"/>
    <cellStyle name="20% - Accent5 8 6" xfId="27289" xr:uid="{2F9F14E3-4884-4A91-9507-8EE61D21C11A}"/>
    <cellStyle name="20% - Accent5 9" xfId="2296" xr:uid="{00000000-0005-0000-0000-00001E030000}"/>
    <cellStyle name="20% - Accent5 9 2" xfId="6603" xr:uid="{00000000-0005-0000-0000-00001F030000}"/>
    <cellStyle name="20% - Accent5 9 2 2" xfId="15045" xr:uid="{5AE9B091-CA58-43BC-9706-76729EFB7D34}"/>
    <cellStyle name="20% - Accent5 9 2 3" xfId="23482" xr:uid="{B97A1940-519F-4D01-9E5F-703333999DB0}"/>
    <cellStyle name="20% - Accent5 9 2 4" xfId="31919" xr:uid="{54166588-38E2-419B-9D6C-ACBF7C85AA67}"/>
    <cellStyle name="20% - Accent5 9 3" xfId="10827" xr:uid="{6B3FD933-14A5-48DD-B6D6-57F3BCF17BD1}"/>
    <cellStyle name="20% - Accent5 9 4" xfId="19265" xr:uid="{1E875C30-5618-4F7E-85E9-C93DAEF19D18}"/>
    <cellStyle name="20% - Accent5 9 5" xfId="27702" xr:uid="{FAC09BEB-1E67-472E-9E1F-0E01B2FCC015}"/>
    <cellStyle name="20% - Accent6" xfId="41" builtinId="50" customBuiltin="1"/>
    <cellStyle name="20% - Accent6 10" xfId="4545" xr:uid="{00000000-0005-0000-0000-000021030000}"/>
    <cellStyle name="20% - Accent6 10 2" xfId="12987" xr:uid="{31116C4C-3958-4572-8BC7-1EC7831E3DA2}"/>
    <cellStyle name="20% - Accent6 10 3" xfId="21424" xr:uid="{BECE3DC8-AA44-456F-A6B7-3AB0FB71A113}"/>
    <cellStyle name="20% - Accent6 10 4" xfId="29861" xr:uid="{2A074CFD-FE4D-47C1-B630-6F161E77EE79}"/>
    <cellStyle name="20% - Accent6 11" xfId="8769" xr:uid="{02812F31-EE60-476A-BF67-9325C405F7D5}"/>
    <cellStyle name="20% - Accent6 12" xfId="17207" xr:uid="{D92C9FEB-861F-4597-BEE5-D3B563976626}"/>
    <cellStyle name="20% - Accent6 13" xfId="25644" xr:uid="{31E07D60-3CA0-458C-8180-7A80625C2751}"/>
    <cellStyle name="20% - Accent6 2" xfId="42" xr:uid="{00000000-0005-0000-0000-000022030000}"/>
    <cellStyle name="20% - Accent6 2 10" xfId="8770" xr:uid="{8356F541-1D28-4F62-94DB-384F62CFC17F}"/>
    <cellStyle name="20% - Accent6 2 11" xfId="17208" xr:uid="{256A86DA-0240-48CE-8CB3-89D3A0D067A6}"/>
    <cellStyle name="20% - Accent6 2 12" xfId="25645" xr:uid="{C3A4A732-313B-49ED-98AD-91B20953251E}"/>
    <cellStyle name="20% - Accent6 2 2" xfId="43" xr:uid="{00000000-0005-0000-0000-000023030000}"/>
    <cellStyle name="20% - Accent6 2 2 10" xfId="17209" xr:uid="{1436AD60-AA62-4E98-8855-8FA54ABCC981}"/>
    <cellStyle name="20% - Accent6 2 2 11" xfId="25646" xr:uid="{654F6CC9-492B-4E79-878D-C3BE1AEA45D5}"/>
    <cellStyle name="20% - Accent6 2 2 2" xfId="44" xr:uid="{00000000-0005-0000-0000-000024030000}"/>
    <cellStyle name="20% - Accent6 2 2 2 10" xfId="25647" xr:uid="{644FA6E7-C9AD-4D96-A70F-083AF1AC271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C46B6499-403A-405B-9E18-2923494C4D12}"/>
    <cellStyle name="20% - Accent6 2 2 2 2 2 2 3" xfId="23986" xr:uid="{765C3FAD-B2E6-4CD0-AEF7-F24A24108A36}"/>
    <cellStyle name="20% - Accent6 2 2 2 2 2 2 4" xfId="32423" xr:uid="{19920DC5-5D43-44E1-B363-BED5470B1640}"/>
    <cellStyle name="20% - Accent6 2 2 2 2 2 3" xfId="11331" xr:uid="{C6DBDC53-6C08-40B7-AB34-562198502378}"/>
    <cellStyle name="20% - Accent6 2 2 2 2 2 4" xfId="19769" xr:uid="{262C9297-60D1-4C8E-9A9F-A5546E056A1C}"/>
    <cellStyle name="20% - Accent6 2 2 2 2 2 5" xfId="28206" xr:uid="{E0462E76-755A-4CB0-A568-E099904F831A}"/>
    <cellStyle name="20% - Accent6 2 2 2 2 3" xfId="4962" xr:uid="{00000000-0005-0000-0000-000028030000}"/>
    <cellStyle name="20% - Accent6 2 2 2 2 3 2" xfId="13404" xr:uid="{0095863F-C0A0-46BC-A85E-1947C4C5C3DE}"/>
    <cellStyle name="20% - Accent6 2 2 2 2 3 3" xfId="21841" xr:uid="{251802FF-138B-458C-929D-66383098E8B2}"/>
    <cellStyle name="20% - Accent6 2 2 2 2 3 4" xfId="30278" xr:uid="{A98EB17A-FF3C-4606-9B87-DBCE5FE1CA35}"/>
    <cellStyle name="20% - Accent6 2 2 2 2 4" xfId="9186" xr:uid="{C05C4032-1CFB-4165-973B-18D2DFBAC0E8}"/>
    <cellStyle name="20% - Accent6 2 2 2 2 5" xfId="17624" xr:uid="{12088556-EDBE-4BB6-8B00-37EDDED99BC6}"/>
    <cellStyle name="20% - Accent6 2 2 2 2 6" xfId="26061" xr:uid="{09ABFD2F-93E2-4015-9CE2-8D60CC523E16}"/>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2F55B400-A01B-47F8-B027-85C6B7F1B148}"/>
    <cellStyle name="20% - Accent6 2 2 2 3 2 2 3" xfId="24399" xr:uid="{4C4C503B-0F5F-49D1-B93F-85C7CC72C07A}"/>
    <cellStyle name="20% - Accent6 2 2 2 3 2 2 4" xfId="32836" xr:uid="{08CA86D9-1F3A-46BE-8AC8-FA8EE6D8B3A0}"/>
    <cellStyle name="20% - Accent6 2 2 2 3 2 3" xfId="11744" xr:uid="{E3FC2C1E-373B-40B6-9EB9-EB1F34EF2DE7}"/>
    <cellStyle name="20% - Accent6 2 2 2 3 2 4" xfId="20182" xr:uid="{0F1C1311-C4CD-4084-A929-ED089E90E0DE}"/>
    <cellStyle name="20% - Accent6 2 2 2 3 2 5" xfId="28619" xr:uid="{384DB352-181C-4DB9-ACD5-AAD2DB25DEF0}"/>
    <cellStyle name="20% - Accent6 2 2 2 3 3" xfId="5375" xr:uid="{00000000-0005-0000-0000-00002C030000}"/>
    <cellStyle name="20% - Accent6 2 2 2 3 3 2" xfId="13817" xr:uid="{1A6DE8AA-A60A-4750-80C2-EE3DA3E52E33}"/>
    <cellStyle name="20% - Accent6 2 2 2 3 3 3" xfId="22254" xr:uid="{D88E8D92-9DFE-4670-ACF2-170739795D3F}"/>
    <cellStyle name="20% - Accent6 2 2 2 3 3 4" xfId="30691" xr:uid="{A0212A6A-AA76-4E0F-97DF-2D2BB8382C8D}"/>
    <cellStyle name="20% - Accent6 2 2 2 3 4" xfId="9599" xr:uid="{F7479641-78EF-4069-9AD0-26785CDD8A79}"/>
    <cellStyle name="20% - Accent6 2 2 2 3 5" xfId="18037" xr:uid="{67DE100B-D08E-4ABE-ADB1-7E64A08673CB}"/>
    <cellStyle name="20% - Accent6 2 2 2 3 6" xfId="26474" xr:uid="{83854E81-739D-44B8-A1E5-7B3817F09EB5}"/>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F8CC8508-058D-44A1-B48E-3905A3E39142}"/>
    <cellStyle name="20% - Accent6 2 2 2 4 2 2 3" xfId="24812" xr:uid="{031D6F20-7741-48DC-8D90-CC77363BD0DA}"/>
    <cellStyle name="20% - Accent6 2 2 2 4 2 2 4" xfId="33249" xr:uid="{05B3A0C0-ADD9-4CF6-8743-AA64FAE57136}"/>
    <cellStyle name="20% - Accent6 2 2 2 4 2 3" xfId="12157" xr:uid="{86532E5B-8425-48F6-B581-2B7A9F42D53B}"/>
    <cellStyle name="20% - Accent6 2 2 2 4 2 4" xfId="20595" xr:uid="{2A809C45-E904-462A-8CC6-38E842F8BFCB}"/>
    <cellStyle name="20% - Accent6 2 2 2 4 2 5" xfId="29032" xr:uid="{73BA3899-3605-4682-B8DF-263BE2C9A9DF}"/>
    <cellStyle name="20% - Accent6 2 2 2 4 3" xfId="5788" xr:uid="{00000000-0005-0000-0000-000030030000}"/>
    <cellStyle name="20% - Accent6 2 2 2 4 3 2" xfId="14230" xr:uid="{0D043D16-3713-4D55-8BAF-C8048D9DFB7F}"/>
    <cellStyle name="20% - Accent6 2 2 2 4 3 3" xfId="22667" xr:uid="{FDCDD28F-F3C2-4C7A-9729-0C8D5C812F8F}"/>
    <cellStyle name="20% - Accent6 2 2 2 4 3 4" xfId="31104" xr:uid="{1C7F4640-BF20-44C6-AAF8-5D3B501B893B}"/>
    <cellStyle name="20% - Accent6 2 2 2 4 4" xfId="10012" xr:uid="{5E1B6818-6A75-4BD2-BA4D-FD65D7910EA3}"/>
    <cellStyle name="20% - Accent6 2 2 2 4 5" xfId="18450" xr:uid="{0ED920D3-F50C-49A8-AB85-DD0EBBAA81C1}"/>
    <cellStyle name="20% - Accent6 2 2 2 4 6" xfId="26887" xr:uid="{30ACDC31-04B3-4881-B780-7BF844D8EA8B}"/>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24CFAE7B-BEA5-4240-B6D4-128D256E155F}"/>
    <cellStyle name="20% - Accent6 2 2 2 5 2 2 3" xfId="25225" xr:uid="{70BEFE15-C93E-4AFA-BA8E-58A625C6CD1E}"/>
    <cellStyle name="20% - Accent6 2 2 2 5 2 2 4" xfId="33662" xr:uid="{7D9892A1-D3C5-4A21-9C04-639F55914DBA}"/>
    <cellStyle name="20% - Accent6 2 2 2 5 2 3" xfId="12570" xr:uid="{C363BC71-D0C0-48F1-AD98-3C36132A2CA4}"/>
    <cellStyle name="20% - Accent6 2 2 2 5 2 4" xfId="21008" xr:uid="{5C9B8DC7-6C4F-45CC-906D-D1413B583E31}"/>
    <cellStyle name="20% - Accent6 2 2 2 5 2 5" xfId="29445" xr:uid="{56FE525E-432C-4C97-86C5-33B4CDB2C59C}"/>
    <cellStyle name="20% - Accent6 2 2 2 5 3" xfId="6201" xr:uid="{00000000-0005-0000-0000-000034030000}"/>
    <cellStyle name="20% - Accent6 2 2 2 5 3 2" xfId="14643" xr:uid="{CCFF32B0-F64C-4736-A442-EBB1B828C7DA}"/>
    <cellStyle name="20% - Accent6 2 2 2 5 3 3" xfId="23080" xr:uid="{4A86368D-98F3-4796-B0DE-C1604B24E7BF}"/>
    <cellStyle name="20% - Accent6 2 2 2 5 3 4" xfId="31517" xr:uid="{640D94A5-74D1-4B01-8D6A-CB335A61CB02}"/>
    <cellStyle name="20% - Accent6 2 2 2 5 4" xfId="10425" xr:uid="{12893153-683A-4E46-AAA5-D7C5A1196CA5}"/>
    <cellStyle name="20% - Accent6 2 2 2 5 5" xfId="18863" xr:uid="{65099B42-1151-473D-8A8E-91759292D95A}"/>
    <cellStyle name="20% - Accent6 2 2 2 5 6" xfId="27300" xr:uid="{3D46A278-9E92-43FB-8EAE-2E632DB47CDC}"/>
    <cellStyle name="20% - Accent6 2 2 2 6" xfId="2307" xr:uid="{00000000-0005-0000-0000-000035030000}"/>
    <cellStyle name="20% - Accent6 2 2 2 6 2" xfId="6614" xr:uid="{00000000-0005-0000-0000-000036030000}"/>
    <cellStyle name="20% - Accent6 2 2 2 6 2 2" xfId="15056" xr:uid="{52CFAAE2-D040-40C8-8480-A1DEAE3DCA9A}"/>
    <cellStyle name="20% - Accent6 2 2 2 6 2 3" xfId="23493" xr:uid="{21560129-F7D1-40FC-80BB-A95841881426}"/>
    <cellStyle name="20% - Accent6 2 2 2 6 2 4" xfId="31930" xr:uid="{715D29B5-8E16-485E-BBA6-B9EE12148FB6}"/>
    <cellStyle name="20% - Accent6 2 2 2 6 3" xfId="10838" xr:uid="{949D31A0-AD92-4DA3-8372-CEEF1CC0BA4C}"/>
    <cellStyle name="20% - Accent6 2 2 2 6 4" xfId="19276" xr:uid="{49A74E7A-D94C-404D-B4D2-59CB1C66E508}"/>
    <cellStyle name="20% - Accent6 2 2 2 6 5" xfId="27713" xr:uid="{7054B77E-CDCA-4D79-848C-2FEF2CBFBDB9}"/>
    <cellStyle name="20% - Accent6 2 2 2 7" xfId="4548" xr:uid="{00000000-0005-0000-0000-000037030000}"/>
    <cellStyle name="20% - Accent6 2 2 2 7 2" xfId="12990" xr:uid="{F59DF7C3-3F96-4C9E-96F5-ABE2E0DD4689}"/>
    <cellStyle name="20% - Accent6 2 2 2 7 3" xfId="21427" xr:uid="{D2347A68-9202-4610-87D5-E1EB36722C7B}"/>
    <cellStyle name="20% - Accent6 2 2 2 7 4" xfId="29864" xr:uid="{4CEAF2A0-A9A9-44AA-ADDA-2B485CBF2655}"/>
    <cellStyle name="20% - Accent6 2 2 2 8" xfId="8772" xr:uid="{81921435-E6AD-4B1C-85B5-B6FBE201BD20}"/>
    <cellStyle name="20% - Accent6 2 2 2 9" xfId="17210" xr:uid="{3A34F611-A81C-4CA6-BBF7-047B3ABDF919}"/>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4CE7E2B9-B3FC-41CE-953E-C766A91C4B65}"/>
    <cellStyle name="20% - Accent6 2 2 3 2 2 3" xfId="23985" xr:uid="{8A21CC8A-703E-428D-B145-119845F89CB5}"/>
    <cellStyle name="20% - Accent6 2 2 3 2 2 4" xfId="32422" xr:uid="{A2E0339C-908C-4F1C-A256-F2506AF5CE2F}"/>
    <cellStyle name="20% - Accent6 2 2 3 2 3" xfId="11330" xr:uid="{EB62D3B9-F52E-428C-9D88-2A302340D123}"/>
    <cellStyle name="20% - Accent6 2 2 3 2 4" xfId="19768" xr:uid="{BE92F270-30BE-4355-AFD1-93BC7C25DB35}"/>
    <cellStyle name="20% - Accent6 2 2 3 2 5" xfId="28205" xr:uid="{28A807A9-0A0E-4B18-976F-C6B1D2C009EE}"/>
    <cellStyle name="20% - Accent6 2 2 3 3" xfId="4961" xr:uid="{00000000-0005-0000-0000-00003B030000}"/>
    <cellStyle name="20% - Accent6 2 2 3 3 2" xfId="13403" xr:uid="{F43BEBA5-77BF-44BB-A612-F8BF3229FB63}"/>
    <cellStyle name="20% - Accent6 2 2 3 3 3" xfId="21840" xr:uid="{9EB2221D-AEF7-42E8-94F6-95FDF1FCC65F}"/>
    <cellStyle name="20% - Accent6 2 2 3 3 4" xfId="30277" xr:uid="{096AD0DC-1A0C-4719-9372-B353189772DB}"/>
    <cellStyle name="20% - Accent6 2 2 3 4" xfId="9185" xr:uid="{78EE4EF3-6E63-46F6-B9A2-6FDC99D7698B}"/>
    <cellStyle name="20% - Accent6 2 2 3 5" xfId="17623" xr:uid="{972CBE88-2926-49BE-BEB4-7E31E9FDDD3A}"/>
    <cellStyle name="20% - Accent6 2 2 3 6" xfId="26060" xr:uid="{A0AF123A-3D1D-4B71-997A-C68833008FAA}"/>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44103D25-D213-407B-BD75-B30861BC54C6}"/>
    <cellStyle name="20% - Accent6 2 2 4 2 2 3" xfId="24398" xr:uid="{393DFEB2-38F2-4A51-A89A-492413938E9C}"/>
    <cellStyle name="20% - Accent6 2 2 4 2 2 4" xfId="32835" xr:uid="{86ECE623-CAC3-4467-9A81-B9C0E2F54C67}"/>
    <cellStyle name="20% - Accent6 2 2 4 2 3" xfId="11743" xr:uid="{59D5BC6F-D136-4EDA-8502-6BB6C025DA58}"/>
    <cellStyle name="20% - Accent6 2 2 4 2 4" xfId="20181" xr:uid="{600C0F22-47A1-4E52-9ED3-279A9F235EED}"/>
    <cellStyle name="20% - Accent6 2 2 4 2 5" xfId="28618" xr:uid="{51499AAB-09F0-4B94-AAEC-9ADD1B266FB7}"/>
    <cellStyle name="20% - Accent6 2 2 4 3" xfId="5374" xr:uid="{00000000-0005-0000-0000-00003F030000}"/>
    <cellStyle name="20% - Accent6 2 2 4 3 2" xfId="13816" xr:uid="{A0A1C55C-BA9C-4ED6-A764-920ADBCBED90}"/>
    <cellStyle name="20% - Accent6 2 2 4 3 3" xfId="22253" xr:uid="{794B296D-AB85-49AD-99CA-06ECAFF5F30E}"/>
    <cellStyle name="20% - Accent6 2 2 4 3 4" xfId="30690" xr:uid="{C4285C28-9E0E-45F2-8D08-1594FD6FA042}"/>
    <cellStyle name="20% - Accent6 2 2 4 4" xfId="9598" xr:uid="{0CBD54A2-B766-46D0-8ADF-260374FF4E34}"/>
    <cellStyle name="20% - Accent6 2 2 4 5" xfId="18036" xr:uid="{CEEACF72-D2A5-4B85-A9E4-4A6A2F596C41}"/>
    <cellStyle name="20% - Accent6 2 2 4 6" xfId="26473" xr:uid="{A1D7325D-B3F0-4442-848C-47FECC43711F}"/>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B017AF88-5271-46E7-A474-24E33CF48B0C}"/>
    <cellStyle name="20% - Accent6 2 2 5 2 2 3" xfId="24811" xr:uid="{C4252F4E-9EE4-4B9F-B91F-3A8E2DF3CF8E}"/>
    <cellStyle name="20% - Accent6 2 2 5 2 2 4" xfId="33248" xr:uid="{B6674367-48C3-4D00-9A4D-BFABB0681EBB}"/>
    <cellStyle name="20% - Accent6 2 2 5 2 3" xfId="12156" xr:uid="{F897FE5F-6F76-463B-AC58-56DF175A1A31}"/>
    <cellStyle name="20% - Accent6 2 2 5 2 4" xfId="20594" xr:uid="{1D720BCB-C892-4DEA-8BF2-1A111766AEA4}"/>
    <cellStyle name="20% - Accent6 2 2 5 2 5" xfId="29031" xr:uid="{D7BFB981-A954-47C9-B4C1-B7D92B6081E7}"/>
    <cellStyle name="20% - Accent6 2 2 5 3" xfId="5787" xr:uid="{00000000-0005-0000-0000-000043030000}"/>
    <cellStyle name="20% - Accent6 2 2 5 3 2" xfId="14229" xr:uid="{896D570F-63B0-4189-9336-318ADB4B84AC}"/>
    <cellStyle name="20% - Accent6 2 2 5 3 3" xfId="22666" xr:uid="{C5999056-B19E-4E8C-973C-72B7D1A4CECC}"/>
    <cellStyle name="20% - Accent6 2 2 5 3 4" xfId="31103" xr:uid="{C16D6CC2-8E20-4AC7-B6E0-909015B54FA9}"/>
    <cellStyle name="20% - Accent6 2 2 5 4" xfId="10011" xr:uid="{F46DADAD-A6CF-48CB-BF1E-32636DD5ECB6}"/>
    <cellStyle name="20% - Accent6 2 2 5 5" xfId="18449" xr:uid="{247D755C-38E9-4E00-A922-CA1DD63DF274}"/>
    <cellStyle name="20% - Accent6 2 2 5 6" xfId="26886" xr:uid="{FE3DF6D5-23E4-4315-8C45-4750F37728A6}"/>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2A69A162-FE17-412A-9560-A0C88ACE13BC}"/>
    <cellStyle name="20% - Accent6 2 2 6 2 2 3" xfId="25224" xr:uid="{307C3C8E-4F62-4C85-9E91-24E593F39A1D}"/>
    <cellStyle name="20% - Accent6 2 2 6 2 2 4" xfId="33661" xr:uid="{DB3F3958-8524-4582-98DB-9702009D14AB}"/>
    <cellStyle name="20% - Accent6 2 2 6 2 3" xfId="12569" xr:uid="{028BFDA9-4063-4C19-86E3-B96E62610129}"/>
    <cellStyle name="20% - Accent6 2 2 6 2 4" xfId="21007" xr:uid="{F35E5671-5724-4C83-9438-6E5DF82E43AD}"/>
    <cellStyle name="20% - Accent6 2 2 6 2 5" xfId="29444" xr:uid="{42EB9BE6-A6F2-4B2A-89D6-7E4EB1799F9A}"/>
    <cellStyle name="20% - Accent6 2 2 6 3" xfId="6200" xr:uid="{00000000-0005-0000-0000-000047030000}"/>
    <cellStyle name="20% - Accent6 2 2 6 3 2" xfId="14642" xr:uid="{EE48BCBE-E515-42B9-AB42-EBB5803059D9}"/>
    <cellStyle name="20% - Accent6 2 2 6 3 3" xfId="23079" xr:uid="{DF2B085C-363F-4ADF-A3F8-EFDB828A7E06}"/>
    <cellStyle name="20% - Accent6 2 2 6 3 4" xfId="31516" xr:uid="{EAB4ABBB-3811-4618-BD15-CE764011E69E}"/>
    <cellStyle name="20% - Accent6 2 2 6 4" xfId="10424" xr:uid="{EC9BC84A-507B-400B-B551-0F0691501B38}"/>
    <cellStyle name="20% - Accent6 2 2 6 5" xfId="18862" xr:uid="{990094D9-D5F4-4756-808E-9C06B79F3D53}"/>
    <cellStyle name="20% - Accent6 2 2 6 6" xfId="27299" xr:uid="{6CCA9551-193F-4197-BCF7-B20B35975FAE}"/>
    <cellStyle name="20% - Accent6 2 2 7" xfId="2306" xr:uid="{00000000-0005-0000-0000-000048030000}"/>
    <cellStyle name="20% - Accent6 2 2 7 2" xfId="6613" xr:uid="{00000000-0005-0000-0000-000049030000}"/>
    <cellStyle name="20% - Accent6 2 2 7 2 2" xfId="15055" xr:uid="{9A501B89-D3C7-4CF1-BA46-71A3A7EF768A}"/>
    <cellStyle name="20% - Accent6 2 2 7 2 3" xfId="23492" xr:uid="{24C31C6F-F4F5-41E5-9132-AFA24C463321}"/>
    <cellStyle name="20% - Accent6 2 2 7 2 4" xfId="31929" xr:uid="{B57ABD2A-E2CA-4A23-9517-DF76B4637F50}"/>
    <cellStyle name="20% - Accent6 2 2 7 3" xfId="10837" xr:uid="{F2E03B90-7596-44B6-B34A-B8AD5F46446F}"/>
    <cellStyle name="20% - Accent6 2 2 7 4" xfId="19275" xr:uid="{08FB5F4F-EEE9-41F7-85A5-B9EF0E2DBD63}"/>
    <cellStyle name="20% - Accent6 2 2 7 5" xfId="27712" xr:uid="{BCCF39C6-8098-45B6-8D1D-2038066D9B4D}"/>
    <cellStyle name="20% - Accent6 2 2 8" xfId="4547" xr:uid="{00000000-0005-0000-0000-00004A030000}"/>
    <cellStyle name="20% - Accent6 2 2 8 2" xfId="12989" xr:uid="{34242066-C0CF-4213-90E1-236BD65826B0}"/>
    <cellStyle name="20% - Accent6 2 2 8 3" xfId="21426" xr:uid="{5275EE9B-FB05-41F5-8367-327FE7F58206}"/>
    <cellStyle name="20% - Accent6 2 2 8 4" xfId="29863" xr:uid="{1D99038A-93AE-41E4-AD9B-04F5CA9E724A}"/>
    <cellStyle name="20% - Accent6 2 2 9" xfId="8771" xr:uid="{CB3D3EC7-0B74-45F7-B545-6624BBB42E75}"/>
    <cellStyle name="20% - Accent6 2 3" xfId="45" xr:uid="{00000000-0005-0000-0000-00004B030000}"/>
    <cellStyle name="20% - Accent6 2 3 10" xfId="25648" xr:uid="{6678F692-5B52-4158-9FE4-6DCA77E2FD12}"/>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33C3CDA6-8E01-4C9F-9190-03234D4FF5D3}"/>
    <cellStyle name="20% - Accent6 2 3 2 2 2 3" xfId="23987" xr:uid="{267BFE4B-4278-4E44-AA91-CF63BF8F6387}"/>
    <cellStyle name="20% - Accent6 2 3 2 2 2 4" xfId="32424" xr:uid="{DC2771C1-9095-478B-9B6F-C991190027A2}"/>
    <cellStyle name="20% - Accent6 2 3 2 2 3" xfId="11332" xr:uid="{C4FB4610-A8D3-4013-B6AD-03709317180A}"/>
    <cellStyle name="20% - Accent6 2 3 2 2 4" xfId="19770" xr:uid="{993092A1-9769-431E-9D8F-1FD7AC3A6C70}"/>
    <cellStyle name="20% - Accent6 2 3 2 2 5" xfId="28207" xr:uid="{8B149706-9A4E-455E-AEAA-62EBB6806A12}"/>
    <cellStyle name="20% - Accent6 2 3 2 3" xfId="4963" xr:uid="{00000000-0005-0000-0000-00004F030000}"/>
    <cellStyle name="20% - Accent6 2 3 2 3 2" xfId="13405" xr:uid="{8D793857-E656-4D7B-B4E7-27D5DC8E58DF}"/>
    <cellStyle name="20% - Accent6 2 3 2 3 3" xfId="21842" xr:uid="{0BCBC82C-E794-413A-B70F-A7CD81E53972}"/>
    <cellStyle name="20% - Accent6 2 3 2 3 4" xfId="30279" xr:uid="{C28A08BC-CA80-4955-AB3A-D17CCEE25217}"/>
    <cellStyle name="20% - Accent6 2 3 2 4" xfId="9187" xr:uid="{9901A996-F613-4D6C-847D-08732AD19851}"/>
    <cellStyle name="20% - Accent6 2 3 2 5" xfId="17625" xr:uid="{4CEE77F7-95CA-45C4-9417-74D5143C30E4}"/>
    <cellStyle name="20% - Accent6 2 3 2 6" xfId="26062" xr:uid="{9EB4EC84-A2F4-40FE-8CF7-F5FBF8BA7249}"/>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EE9D8FCB-2589-47BB-A9A6-65A447BD0476}"/>
    <cellStyle name="20% - Accent6 2 3 3 2 2 3" xfId="24400" xr:uid="{DBE619F8-7558-4C08-B367-6F5367C4A450}"/>
    <cellStyle name="20% - Accent6 2 3 3 2 2 4" xfId="32837" xr:uid="{8601A66B-5352-4BB2-AD55-B1BF54B7363A}"/>
    <cellStyle name="20% - Accent6 2 3 3 2 3" xfId="11745" xr:uid="{77FC9DEF-5D17-4412-B23B-9DBDF4515B8B}"/>
    <cellStyle name="20% - Accent6 2 3 3 2 4" xfId="20183" xr:uid="{93D1153C-F318-449B-AA2C-F28B4D25B2DA}"/>
    <cellStyle name="20% - Accent6 2 3 3 2 5" xfId="28620" xr:uid="{81A60ED5-52EE-4549-BE91-69476F9FD1C8}"/>
    <cellStyle name="20% - Accent6 2 3 3 3" xfId="5376" xr:uid="{00000000-0005-0000-0000-000053030000}"/>
    <cellStyle name="20% - Accent6 2 3 3 3 2" xfId="13818" xr:uid="{227568B0-EC1E-444B-8C35-34249658AA04}"/>
    <cellStyle name="20% - Accent6 2 3 3 3 3" xfId="22255" xr:uid="{CB2E62B0-C25A-421C-A04C-5199A50FE1A0}"/>
    <cellStyle name="20% - Accent6 2 3 3 3 4" xfId="30692" xr:uid="{034BFAC9-5DF5-48B6-B711-39FAB17BB4E9}"/>
    <cellStyle name="20% - Accent6 2 3 3 4" xfId="9600" xr:uid="{FFB5D8EF-16AD-4649-9CB1-9C1A3BF52B4E}"/>
    <cellStyle name="20% - Accent6 2 3 3 5" xfId="18038" xr:uid="{C65C8F06-56E6-4D59-B210-71938F038D06}"/>
    <cellStyle name="20% - Accent6 2 3 3 6" xfId="26475" xr:uid="{4E1BA76D-E6C4-43A8-80DF-62CF0E5B1DC2}"/>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0F933174-81E8-4E18-A15B-F28F2D20258C}"/>
    <cellStyle name="20% - Accent6 2 3 4 2 2 3" xfId="24813" xr:uid="{11ECFF54-C192-48D5-851A-515DE93D55B0}"/>
    <cellStyle name="20% - Accent6 2 3 4 2 2 4" xfId="33250" xr:uid="{435524FD-5415-4F1C-BAFD-F7873BF5E9D6}"/>
    <cellStyle name="20% - Accent6 2 3 4 2 3" xfId="12158" xr:uid="{FFFB53E6-EF2B-41F1-A835-D952BE594071}"/>
    <cellStyle name="20% - Accent6 2 3 4 2 4" xfId="20596" xr:uid="{874F0BE7-EEC4-4056-9A89-4DB54F154407}"/>
    <cellStyle name="20% - Accent6 2 3 4 2 5" xfId="29033" xr:uid="{76893AE6-1451-4B12-834F-E492FE7C7472}"/>
    <cellStyle name="20% - Accent6 2 3 4 3" xfId="5789" xr:uid="{00000000-0005-0000-0000-000057030000}"/>
    <cellStyle name="20% - Accent6 2 3 4 3 2" xfId="14231" xr:uid="{CEC2C405-E722-49F4-9A95-D8F45AF4F8A2}"/>
    <cellStyle name="20% - Accent6 2 3 4 3 3" xfId="22668" xr:uid="{26DC026B-1645-4B9E-B093-917775EA7E6E}"/>
    <cellStyle name="20% - Accent6 2 3 4 3 4" xfId="31105" xr:uid="{7497FE50-8540-407A-8D60-E937A54945DC}"/>
    <cellStyle name="20% - Accent6 2 3 4 4" xfId="10013" xr:uid="{CBE1FEBD-8848-460A-9D0C-DF56FAEE81D8}"/>
    <cellStyle name="20% - Accent6 2 3 4 5" xfId="18451" xr:uid="{9FF08D66-C759-4BF3-BE1F-E8703273D623}"/>
    <cellStyle name="20% - Accent6 2 3 4 6" xfId="26888" xr:uid="{B8AFE2C9-2684-4654-BC11-DC76F620072C}"/>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C03328AF-D548-4C2E-83FD-746D9F5799AA}"/>
    <cellStyle name="20% - Accent6 2 3 5 2 2 3" xfId="25226" xr:uid="{9CF91EB5-C10C-422F-9C8F-347C37A592BD}"/>
    <cellStyle name="20% - Accent6 2 3 5 2 2 4" xfId="33663" xr:uid="{FC2EA2ED-D4BB-4E48-AF1E-D8255BD8DCCD}"/>
    <cellStyle name="20% - Accent6 2 3 5 2 3" xfId="12571" xr:uid="{14063B27-A7C7-40B0-BB47-BB27F01B1B12}"/>
    <cellStyle name="20% - Accent6 2 3 5 2 4" xfId="21009" xr:uid="{E1B48CEC-0185-40E3-BFF3-6E3509A07835}"/>
    <cellStyle name="20% - Accent6 2 3 5 2 5" xfId="29446" xr:uid="{7F0BE19C-6655-48EA-A545-62704C3554EE}"/>
    <cellStyle name="20% - Accent6 2 3 5 3" xfId="6202" xr:uid="{00000000-0005-0000-0000-00005B030000}"/>
    <cellStyle name="20% - Accent6 2 3 5 3 2" xfId="14644" xr:uid="{EB67DFC1-1E45-4D30-A4D2-485882CE8F19}"/>
    <cellStyle name="20% - Accent6 2 3 5 3 3" xfId="23081" xr:uid="{C688A455-7263-4B88-8189-BB9F309FDDDC}"/>
    <cellStyle name="20% - Accent6 2 3 5 3 4" xfId="31518" xr:uid="{0EC2DC53-17C4-4400-8C36-DC6FC247CA87}"/>
    <cellStyle name="20% - Accent6 2 3 5 4" xfId="10426" xr:uid="{8E0158C2-2EFB-4064-9230-BD06D9856B6E}"/>
    <cellStyle name="20% - Accent6 2 3 5 5" xfId="18864" xr:uid="{DFF0F199-3187-4FC8-A619-A297DFD1CBDC}"/>
    <cellStyle name="20% - Accent6 2 3 5 6" xfId="27301" xr:uid="{DF9194BA-8E77-4582-829E-CE4F382C3D4F}"/>
    <cellStyle name="20% - Accent6 2 3 6" xfId="2308" xr:uid="{00000000-0005-0000-0000-00005C030000}"/>
    <cellStyle name="20% - Accent6 2 3 6 2" xfId="6615" xr:uid="{00000000-0005-0000-0000-00005D030000}"/>
    <cellStyle name="20% - Accent6 2 3 6 2 2" xfId="15057" xr:uid="{BDBDCD1E-21BF-46D1-AC6C-BE293BAAB28A}"/>
    <cellStyle name="20% - Accent6 2 3 6 2 3" xfId="23494" xr:uid="{C35331F6-921F-4A6D-B5DB-26E520CE2A69}"/>
    <cellStyle name="20% - Accent6 2 3 6 2 4" xfId="31931" xr:uid="{42290CA4-9687-4DC0-BF54-55516D97B50A}"/>
    <cellStyle name="20% - Accent6 2 3 6 3" xfId="10839" xr:uid="{FE24306E-C640-4E5B-8B67-3E87F97BF015}"/>
    <cellStyle name="20% - Accent6 2 3 6 4" xfId="19277" xr:uid="{3F7C7E5D-D2C6-4F82-9601-7C1CBA60ACC3}"/>
    <cellStyle name="20% - Accent6 2 3 6 5" xfId="27714" xr:uid="{8AD198B3-427B-4FE7-B9C5-8DE50E2F2D44}"/>
    <cellStyle name="20% - Accent6 2 3 7" xfId="4549" xr:uid="{00000000-0005-0000-0000-00005E030000}"/>
    <cellStyle name="20% - Accent6 2 3 7 2" xfId="12991" xr:uid="{171A498C-FE48-4434-B596-0280995AC9C0}"/>
    <cellStyle name="20% - Accent6 2 3 7 3" xfId="21428" xr:uid="{352C711E-5CC7-45F1-9382-4CA9218A525E}"/>
    <cellStyle name="20% - Accent6 2 3 7 4" xfId="29865" xr:uid="{D6FFBEC0-F97F-450B-88F9-D4D9803C253E}"/>
    <cellStyle name="20% - Accent6 2 3 8" xfId="8773" xr:uid="{B939CFF3-F980-48AE-82F4-79F5BF0F0863}"/>
    <cellStyle name="20% - Accent6 2 3 9" xfId="17211" xr:uid="{21B22977-A6E3-42D2-B4BE-9CA4E5243DF6}"/>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5D04CD62-DDD0-48A4-8316-3AE1F128C21F}"/>
    <cellStyle name="20% - Accent6 2 4 2 2 3" xfId="23984" xr:uid="{C4CEAB90-31C4-4E6D-8A1F-EAB313CDAA03}"/>
    <cellStyle name="20% - Accent6 2 4 2 2 4" xfId="32421" xr:uid="{0044F218-F258-4AC9-9E80-BC1BCF42895E}"/>
    <cellStyle name="20% - Accent6 2 4 2 3" xfId="11329" xr:uid="{E3947A4C-274A-4C35-B283-A4DD78FEEB86}"/>
    <cellStyle name="20% - Accent6 2 4 2 4" xfId="19767" xr:uid="{9A8F3FFD-5FFD-4086-832E-9BB5087CBD7F}"/>
    <cellStyle name="20% - Accent6 2 4 2 5" xfId="28204" xr:uid="{CB8879AE-9599-43C8-B0C8-631933C639A8}"/>
    <cellStyle name="20% - Accent6 2 4 3" xfId="4960" xr:uid="{00000000-0005-0000-0000-000062030000}"/>
    <cellStyle name="20% - Accent6 2 4 3 2" xfId="13402" xr:uid="{793D6F11-01D6-4AF5-B440-145484ECF18D}"/>
    <cellStyle name="20% - Accent6 2 4 3 3" xfId="21839" xr:uid="{3A8B2C97-DA66-4E14-80FC-D87E7CC5136A}"/>
    <cellStyle name="20% - Accent6 2 4 3 4" xfId="30276" xr:uid="{3632D370-20E1-46B7-8EA3-77793CB744C9}"/>
    <cellStyle name="20% - Accent6 2 4 4" xfId="9184" xr:uid="{5A9B7B3E-1477-46E8-9487-818EA2182605}"/>
    <cellStyle name="20% - Accent6 2 4 5" xfId="17622" xr:uid="{9C153C7F-64A6-47D9-9941-322D516E6EF9}"/>
    <cellStyle name="20% - Accent6 2 4 6" xfId="26059" xr:uid="{695D4F79-AFF1-4B3E-8E3E-1AA7C92D0C72}"/>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8A80370F-9A13-49D6-9012-FFE46B734EB8}"/>
    <cellStyle name="20% - Accent6 2 5 2 2 3" xfId="24397" xr:uid="{A2461A0C-34E3-48B4-8E76-58F16CD932F1}"/>
    <cellStyle name="20% - Accent6 2 5 2 2 4" xfId="32834" xr:uid="{CD3FE89F-F8D3-4E76-94A6-E097934A4396}"/>
    <cellStyle name="20% - Accent6 2 5 2 3" xfId="11742" xr:uid="{5CCD9DCC-8D94-4B58-94AE-590417E2B180}"/>
    <cellStyle name="20% - Accent6 2 5 2 4" xfId="20180" xr:uid="{815BE3F5-BE41-434C-B18D-FE266B19836A}"/>
    <cellStyle name="20% - Accent6 2 5 2 5" xfId="28617" xr:uid="{AE344325-6812-4423-9094-F0D2FDF6D76D}"/>
    <cellStyle name="20% - Accent6 2 5 3" xfId="5373" xr:uid="{00000000-0005-0000-0000-000066030000}"/>
    <cellStyle name="20% - Accent6 2 5 3 2" xfId="13815" xr:uid="{84C5FC06-D120-418B-BDFC-D7E28B8D3235}"/>
    <cellStyle name="20% - Accent6 2 5 3 3" xfId="22252" xr:uid="{719D76F2-5648-4078-8320-1168480AEFD2}"/>
    <cellStyle name="20% - Accent6 2 5 3 4" xfId="30689" xr:uid="{1062A8FD-B633-46F3-8C0D-557B3A112790}"/>
    <cellStyle name="20% - Accent6 2 5 4" xfId="9597" xr:uid="{DDAFA059-B3E7-4089-A193-231A0F2E8034}"/>
    <cellStyle name="20% - Accent6 2 5 5" xfId="18035" xr:uid="{07B74924-6C0E-4D39-8D4B-1AC3CD64728B}"/>
    <cellStyle name="20% - Accent6 2 5 6" xfId="26472" xr:uid="{78B03007-83C8-4DFB-9DA3-05A29350C9D6}"/>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C305A2DD-3A9E-4E72-9A1D-EEA78679280F}"/>
    <cellStyle name="20% - Accent6 2 6 2 2 3" xfId="24810" xr:uid="{9A834885-A2A7-4C9C-968B-A3849E871642}"/>
    <cellStyle name="20% - Accent6 2 6 2 2 4" xfId="33247" xr:uid="{705C845A-B247-4BC4-A21E-8E72E18F4B66}"/>
    <cellStyle name="20% - Accent6 2 6 2 3" xfId="12155" xr:uid="{B194A3D5-4E72-4348-93EA-93D0A97A6923}"/>
    <cellStyle name="20% - Accent6 2 6 2 4" xfId="20593" xr:uid="{A9FA10B8-05E1-4E52-87AA-B27600E42C68}"/>
    <cellStyle name="20% - Accent6 2 6 2 5" xfId="29030" xr:uid="{7D835D58-84C8-484E-AEA5-8887C3991D9A}"/>
    <cellStyle name="20% - Accent6 2 6 3" xfId="5786" xr:uid="{00000000-0005-0000-0000-00006A030000}"/>
    <cellStyle name="20% - Accent6 2 6 3 2" xfId="14228" xr:uid="{8317EEE8-F271-490F-BAB3-374AD0C0B62E}"/>
    <cellStyle name="20% - Accent6 2 6 3 3" xfId="22665" xr:uid="{26D05B7B-F344-4A67-96AC-F1BC454E4C2C}"/>
    <cellStyle name="20% - Accent6 2 6 3 4" xfId="31102" xr:uid="{C6133479-B56D-4D6C-A0A9-4DB27863BE25}"/>
    <cellStyle name="20% - Accent6 2 6 4" xfId="10010" xr:uid="{948AFC80-5570-4250-AABF-822C51AF5CBC}"/>
    <cellStyle name="20% - Accent6 2 6 5" xfId="18448" xr:uid="{568AFE66-B19E-403C-9D57-F9E2CFFEB8AF}"/>
    <cellStyle name="20% - Accent6 2 6 6" xfId="26885" xr:uid="{736A0EF1-DAE2-408C-B43E-B8BB9A416CF1}"/>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48726DC9-05D2-4850-BEA1-A3851FE3E198}"/>
    <cellStyle name="20% - Accent6 2 7 2 2 3" xfId="25223" xr:uid="{FE1723FB-0AFF-40A1-A12E-AF0A685C36BA}"/>
    <cellStyle name="20% - Accent6 2 7 2 2 4" xfId="33660" xr:uid="{95295F3E-D0EF-4AC8-86CD-73F9624C89F7}"/>
    <cellStyle name="20% - Accent6 2 7 2 3" xfId="12568" xr:uid="{133945DA-C15D-45FB-8085-8FBC491BF90D}"/>
    <cellStyle name="20% - Accent6 2 7 2 4" xfId="21006" xr:uid="{213E2208-2055-48D8-8EE1-43FC3243775C}"/>
    <cellStyle name="20% - Accent6 2 7 2 5" xfId="29443" xr:uid="{E01665F2-EB69-4F04-97D2-5AB00208E4DD}"/>
    <cellStyle name="20% - Accent6 2 7 3" xfId="6199" xr:uid="{00000000-0005-0000-0000-00006E030000}"/>
    <cellStyle name="20% - Accent6 2 7 3 2" xfId="14641" xr:uid="{1DF5B407-2774-4691-B1C7-183F55F358E7}"/>
    <cellStyle name="20% - Accent6 2 7 3 3" xfId="23078" xr:uid="{E15BC0C9-D6DC-41E7-A9B8-0C058DF84CA6}"/>
    <cellStyle name="20% - Accent6 2 7 3 4" xfId="31515" xr:uid="{F539CA1A-0D2F-4990-B9FD-4219B6267130}"/>
    <cellStyle name="20% - Accent6 2 7 4" xfId="10423" xr:uid="{A2097508-7447-4353-8140-105165CADA85}"/>
    <cellStyle name="20% - Accent6 2 7 5" xfId="18861" xr:uid="{36BBDD37-B448-402A-82E3-FF5328026BD7}"/>
    <cellStyle name="20% - Accent6 2 7 6" xfId="27298" xr:uid="{AE31C0AE-4121-4ACD-B479-6B0E60859568}"/>
    <cellStyle name="20% - Accent6 2 8" xfId="2305" xr:uid="{00000000-0005-0000-0000-00006F030000}"/>
    <cellStyle name="20% - Accent6 2 8 2" xfId="6612" xr:uid="{00000000-0005-0000-0000-000070030000}"/>
    <cellStyle name="20% - Accent6 2 8 2 2" xfId="15054" xr:uid="{AC2BA338-20C2-46D3-85FA-56C20AB187AD}"/>
    <cellStyle name="20% - Accent6 2 8 2 3" xfId="23491" xr:uid="{39DC2C11-FA54-488F-BF93-513DB7911339}"/>
    <cellStyle name="20% - Accent6 2 8 2 4" xfId="31928" xr:uid="{2B657345-E538-4F75-BE63-B424DDDB065E}"/>
    <cellStyle name="20% - Accent6 2 8 3" xfId="10836" xr:uid="{2D210F1A-E8BF-434E-9097-6C710D6A255B}"/>
    <cellStyle name="20% - Accent6 2 8 4" xfId="19274" xr:uid="{CB6FFE09-66CE-4330-8518-E29280684814}"/>
    <cellStyle name="20% - Accent6 2 8 5" xfId="27711" xr:uid="{C475C48B-DDF5-448E-BA6D-EEF2DABB3D97}"/>
    <cellStyle name="20% - Accent6 2 9" xfId="4546" xr:uid="{00000000-0005-0000-0000-000071030000}"/>
    <cellStyle name="20% - Accent6 2 9 2" xfId="12988" xr:uid="{04E0242E-3F8E-4EE0-AAC6-2C29783CB38C}"/>
    <cellStyle name="20% - Accent6 2 9 3" xfId="21425" xr:uid="{309FDA0D-F6AD-43A4-8255-D15968719CA2}"/>
    <cellStyle name="20% - Accent6 2 9 4" xfId="29862" xr:uid="{BC0219BF-6D42-4DEC-9987-22A7248642E1}"/>
    <cellStyle name="20% - Accent6 3" xfId="46" xr:uid="{00000000-0005-0000-0000-000072030000}"/>
    <cellStyle name="20% - Accent6 3 10" xfId="17212" xr:uid="{394AC475-8CC8-44D3-9B23-F0DA8AEFA6EC}"/>
    <cellStyle name="20% - Accent6 3 11" xfId="25649" xr:uid="{4B2146BB-FFBA-4AC1-9883-E6363450183E}"/>
    <cellStyle name="20% - Accent6 3 2" xfId="47" xr:uid="{00000000-0005-0000-0000-000073030000}"/>
    <cellStyle name="20% - Accent6 3 2 10" xfId="25650" xr:uid="{D7B80A22-9FFE-4BE2-B38D-B3FB8A149E2F}"/>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AF419F63-7FCD-4602-9043-21AA949A557F}"/>
    <cellStyle name="20% - Accent6 3 2 2 2 2 3" xfId="23989" xr:uid="{E7F0952D-5CAE-4BDC-8163-7C920329799A}"/>
    <cellStyle name="20% - Accent6 3 2 2 2 2 4" xfId="32426" xr:uid="{B55D18F3-D4F6-4D2B-B97E-6DE71E929230}"/>
    <cellStyle name="20% - Accent6 3 2 2 2 3" xfId="11334" xr:uid="{5274ADEB-2B48-4222-A5B4-512EA87115BE}"/>
    <cellStyle name="20% - Accent6 3 2 2 2 4" xfId="19772" xr:uid="{31B99634-833F-4783-A248-6F0670AE8460}"/>
    <cellStyle name="20% - Accent6 3 2 2 2 5" xfId="28209" xr:uid="{FDBF8B5A-1894-4D89-80CE-89BA27ECEF8E}"/>
    <cellStyle name="20% - Accent6 3 2 2 3" xfId="4965" xr:uid="{00000000-0005-0000-0000-000077030000}"/>
    <cellStyle name="20% - Accent6 3 2 2 3 2" xfId="13407" xr:uid="{87CA098F-D018-46E9-8859-835387F6A189}"/>
    <cellStyle name="20% - Accent6 3 2 2 3 3" xfId="21844" xr:uid="{AB427F75-4E65-4D0F-981E-AAC907F1929B}"/>
    <cellStyle name="20% - Accent6 3 2 2 3 4" xfId="30281" xr:uid="{7F80A886-F86E-4594-9B12-C21FD67DFFAE}"/>
    <cellStyle name="20% - Accent6 3 2 2 4" xfId="9189" xr:uid="{5A80CFEA-2726-4131-9D86-1BC2694BF2D7}"/>
    <cellStyle name="20% - Accent6 3 2 2 5" xfId="17627" xr:uid="{00D4302D-BEF4-4138-BD6B-8AF44181ADA3}"/>
    <cellStyle name="20% - Accent6 3 2 2 6" xfId="26064" xr:uid="{29FBDE17-FA9D-42E2-AD4E-61C9041A99B0}"/>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30608A3D-A282-4CB3-9B8E-201B5D680594}"/>
    <cellStyle name="20% - Accent6 3 2 3 2 2 3" xfId="24402" xr:uid="{29B7E114-6780-4E57-AC75-414C65B4DD57}"/>
    <cellStyle name="20% - Accent6 3 2 3 2 2 4" xfId="32839" xr:uid="{F7E2F588-50FC-4F74-9680-8E66FAE3C06E}"/>
    <cellStyle name="20% - Accent6 3 2 3 2 3" xfId="11747" xr:uid="{CA317C99-7247-41FF-AF9F-BDA6EE77E96D}"/>
    <cellStyle name="20% - Accent6 3 2 3 2 4" xfId="20185" xr:uid="{785511E5-1BED-4EC5-B86B-E7C676C6B7FE}"/>
    <cellStyle name="20% - Accent6 3 2 3 2 5" xfId="28622" xr:uid="{22793E84-CA1E-4504-B98B-A92911B95F0F}"/>
    <cellStyle name="20% - Accent6 3 2 3 3" xfId="5378" xr:uid="{00000000-0005-0000-0000-00007B030000}"/>
    <cellStyle name="20% - Accent6 3 2 3 3 2" xfId="13820" xr:uid="{9646F407-5B0E-408B-A613-82152E347EDB}"/>
    <cellStyle name="20% - Accent6 3 2 3 3 3" xfId="22257" xr:uid="{E3C619EC-8BAB-49B0-9D6D-D2B4F22C22BA}"/>
    <cellStyle name="20% - Accent6 3 2 3 3 4" xfId="30694" xr:uid="{EC5C5C4C-D17C-4674-B94B-4D11D528A453}"/>
    <cellStyle name="20% - Accent6 3 2 3 4" xfId="9602" xr:uid="{CD1A3FCA-53B7-4B70-8543-45F481CF0A0B}"/>
    <cellStyle name="20% - Accent6 3 2 3 5" xfId="18040" xr:uid="{D1C280ED-788C-4CE4-8B34-5996DACEEB68}"/>
    <cellStyle name="20% - Accent6 3 2 3 6" xfId="26477" xr:uid="{BD002E43-D19B-445E-99B3-D6BD2ED1305C}"/>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A806BC38-D2D4-440D-BBF5-6D4C0D395D0A}"/>
    <cellStyle name="20% - Accent6 3 2 4 2 2 3" xfId="24815" xr:uid="{2B3674BC-2813-4F85-8D5F-38DCFE0564D9}"/>
    <cellStyle name="20% - Accent6 3 2 4 2 2 4" xfId="33252" xr:uid="{1B4695F0-F4DA-492E-8F0F-CDCE07BE7539}"/>
    <cellStyle name="20% - Accent6 3 2 4 2 3" xfId="12160" xr:uid="{8B9E0196-41F5-47E3-B1A9-189C6E5503A4}"/>
    <cellStyle name="20% - Accent6 3 2 4 2 4" xfId="20598" xr:uid="{F78C0133-C52D-49E9-AADC-300D9F91192C}"/>
    <cellStyle name="20% - Accent6 3 2 4 2 5" xfId="29035" xr:uid="{F72F71DB-1A94-49EF-8D99-702C60CBA78E}"/>
    <cellStyle name="20% - Accent6 3 2 4 3" xfId="5791" xr:uid="{00000000-0005-0000-0000-00007F030000}"/>
    <cellStyle name="20% - Accent6 3 2 4 3 2" xfId="14233" xr:uid="{2625BA41-12F9-4723-80E1-1DCAB53BDA6D}"/>
    <cellStyle name="20% - Accent6 3 2 4 3 3" xfId="22670" xr:uid="{8E288972-E923-4FD3-AFE8-977FB234FE01}"/>
    <cellStyle name="20% - Accent6 3 2 4 3 4" xfId="31107" xr:uid="{0D13AB4D-0E87-4676-8177-C60634B4DC21}"/>
    <cellStyle name="20% - Accent6 3 2 4 4" xfId="10015" xr:uid="{486B77DC-3DDD-4BE4-9609-495BC30F4803}"/>
    <cellStyle name="20% - Accent6 3 2 4 5" xfId="18453" xr:uid="{8FA51100-2B42-4645-A631-59B4BEDF3E4E}"/>
    <cellStyle name="20% - Accent6 3 2 4 6" xfId="26890" xr:uid="{412B32BF-24C1-4BA5-8460-7D8956652D38}"/>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F81429DA-DF6E-4149-BAE2-9264C931611B}"/>
    <cellStyle name="20% - Accent6 3 2 5 2 2 3" xfId="25228" xr:uid="{472578BD-6FA5-4DC2-8643-38D133F83922}"/>
    <cellStyle name="20% - Accent6 3 2 5 2 2 4" xfId="33665" xr:uid="{9537AFCE-96C4-4409-8FED-2742C3CBD0E9}"/>
    <cellStyle name="20% - Accent6 3 2 5 2 3" xfId="12573" xr:uid="{0B611DB3-0D95-45C9-B0C6-2271D4ED5ACC}"/>
    <cellStyle name="20% - Accent6 3 2 5 2 4" xfId="21011" xr:uid="{EAA379A9-7EA6-4408-9D30-AF2B4D78004B}"/>
    <cellStyle name="20% - Accent6 3 2 5 2 5" xfId="29448" xr:uid="{A6123A18-87A6-49A8-8C84-86B2E9746947}"/>
    <cellStyle name="20% - Accent6 3 2 5 3" xfId="6204" xr:uid="{00000000-0005-0000-0000-000083030000}"/>
    <cellStyle name="20% - Accent6 3 2 5 3 2" xfId="14646" xr:uid="{85FD5ABE-AE68-44CC-8F97-9EFAA090BB15}"/>
    <cellStyle name="20% - Accent6 3 2 5 3 3" xfId="23083" xr:uid="{CD25086C-BD8B-4078-9A49-A4B92B601885}"/>
    <cellStyle name="20% - Accent6 3 2 5 3 4" xfId="31520" xr:uid="{C4F6769B-8E5B-4C4D-89E3-3AF6B773BC93}"/>
    <cellStyle name="20% - Accent6 3 2 5 4" xfId="10428" xr:uid="{CC5CFF36-8255-4555-B7E6-715774DEB89F}"/>
    <cellStyle name="20% - Accent6 3 2 5 5" xfId="18866" xr:uid="{45953F74-A10A-4F3B-BE66-116429A0FA16}"/>
    <cellStyle name="20% - Accent6 3 2 5 6" xfId="27303" xr:uid="{7CDA1C62-3ED7-4AF5-8497-33B80A3390CF}"/>
    <cellStyle name="20% - Accent6 3 2 6" xfId="2310" xr:uid="{00000000-0005-0000-0000-000084030000}"/>
    <cellStyle name="20% - Accent6 3 2 6 2" xfId="6617" xr:uid="{00000000-0005-0000-0000-000085030000}"/>
    <cellStyle name="20% - Accent6 3 2 6 2 2" xfId="15059" xr:uid="{78FC3854-D624-4C46-8222-8A2FB0A54883}"/>
    <cellStyle name="20% - Accent6 3 2 6 2 3" xfId="23496" xr:uid="{39A71CA3-CFEF-4F7A-8130-87EB573076EE}"/>
    <cellStyle name="20% - Accent6 3 2 6 2 4" xfId="31933" xr:uid="{E1EF4F93-EF03-42BC-B097-9F81D2E488EB}"/>
    <cellStyle name="20% - Accent6 3 2 6 3" xfId="10841" xr:uid="{C84BDC6D-D60C-4D66-8F9D-6B3B7A48D869}"/>
    <cellStyle name="20% - Accent6 3 2 6 4" xfId="19279" xr:uid="{7A5E2FB2-046A-4E1A-ACCE-A638717FFCD3}"/>
    <cellStyle name="20% - Accent6 3 2 6 5" xfId="27716" xr:uid="{30FE95C8-D740-48C3-94A8-97D91F99C477}"/>
    <cellStyle name="20% - Accent6 3 2 7" xfId="4551" xr:uid="{00000000-0005-0000-0000-000086030000}"/>
    <cellStyle name="20% - Accent6 3 2 7 2" xfId="12993" xr:uid="{BBD14E73-A1C8-45B1-A62E-2F5B7DA24185}"/>
    <cellStyle name="20% - Accent6 3 2 7 3" xfId="21430" xr:uid="{F28EE2AE-EF47-4164-9E4C-5A31CCD82D5B}"/>
    <cellStyle name="20% - Accent6 3 2 7 4" xfId="29867" xr:uid="{47465337-E799-4655-BF1F-67EF4332B7E2}"/>
    <cellStyle name="20% - Accent6 3 2 8" xfId="8775" xr:uid="{E75FE740-9CBD-4246-9424-6DA09574A47F}"/>
    <cellStyle name="20% - Accent6 3 2 9" xfId="17213" xr:uid="{49D3ADB5-A8D6-49F9-9C74-60BEA7DC220B}"/>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F20531DF-0761-4DB3-8325-962E8637DAA1}"/>
    <cellStyle name="20% - Accent6 3 3 2 2 3" xfId="23988" xr:uid="{F54D635A-FA0B-4803-9A6D-EEA6710751C4}"/>
    <cellStyle name="20% - Accent6 3 3 2 2 4" xfId="32425" xr:uid="{7C3E7F94-34BB-42FA-ACF3-1E24A5B7249E}"/>
    <cellStyle name="20% - Accent6 3 3 2 3" xfId="11333" xr:uid="{E64F2F50-CA52-43FF-99B1-9502F793302E}"/>
    <cellStyle name="20% - Accent6 3 3 2 4" xfId="19771" xr:uid="{780AD32E-9A75-4F62-8559-0AFA1B78BAFA}"/>
    <cellStyle name="20% - Accent6 3 3 2 5" xfId="28208" xr:uid="{C82A47E6-7751-4019-A690-99435F477C77}"/>
    <cellStyle name="20% - Accent6 3 3 3" xfId="4964" xr:uid="{00000000-0005-0000-0000-00008A030000}"/>
    <cellStyle name="20% - Accent6 3 3 3 2" xfId="13406" xr:uid="{C3F08830-2C89-4066-BAEA-EBFAB78B791B}"/>
    <cellStyle name="20% - Accent6 3 3 3 3" xfId="21843" xr:uid="{C89F0D06-990C-4D00-8C2B-2F32278743DB}"/>
    <cellStyle name="20% - Accent6 3 3 3 4" xfId="30280" xr:uid="{D04AB2B4-17E4-44B8-BCB5-B0EEB6136FB9}"/>
    <cellStyle name="20% - Accent6 3 3 4" xfId="9188" xr:uid="{3AB08CAE-1C9B-4FCF-ADD1-DE3535BB2FC6}"/>
    <cellStyle name="20% - Accent6 3 3 5" xfId="17626" xr:uid="{682595E7-C4E3-4891-AFF8-FC6CF3EB7AD8}"/>
    <cellStyle name="20% - Accent6 3 3 6" xfId="26063" xr:uid="{98BBE14C-9AC3-4EA6-A41C-3987E36C551D}"/>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0EACD09F-5C08-4116-8182-34F0ED6C8DD6}"/>
    <cellStyle name="20% - Accent6 3 4 2 2 3" xfId="24401" xr:uid="{64BA9DE7-454E-4780-9DEA-DC1F6D9BD035}"/>
    <cellStyle name="20% - Accent6 3 4 2 2 4" xfId="32838" xr:uid="{8687C31D-1E50-4A1F-9AA5-C4F1714A5488}"/>
    <cellStyle name="20% - Accent6 3 4 2 3" xfId="11746" xr:uid="{387BCD7D-C581-4250-92B7-0D1BF2BBA05A}"/>
    <cellStyle name="20% - Accent6 3 4 2 4" xfId="20184" xr:uid="{1956E8C5-C1CF-4E4E-8E2A-7D1AF5D6E173}"/>
    <cellStyle name="20% - Accent6 3 4 2 5" xfId="28621" xr:uid="{D91EFC02-D3B2-4CF2-BCF7-1CA62DD279FE}"/>
    <cellStyle name="20% - Accent6 3 4 3" xfId="5377" xr:uid="{00000000-0005-0000-0000-00008E030000}"/>
    <cellStyle name="20% - Accent6 3 4 3 2" xfId="13819" xr:uid="{5A397DB7-EC5F-4CD9-BDAB-8310870D9BCD}"/>
    <cellStyle name="20% - Accent6 3 4 3 3" xfId="22256" xr:uid="{328DFD46-2FFD-461B-9DB7-ADCD32EED638}"/>
    <cellStyle name="20% - Accent6 3 4 3 4" xfId="30693" xr:uid="{8DDBB240-B89C-4AE8-8C43-2D9BA3F661D1}"/>
    <cellStyle name="20% - Accent6 3 4 4" xfId="9601" xr:uid="{2936CF4C-0046-4A24-A4F8-D5097125982F}"/>
    <cellStyle name="20% - Accent6 3 4 5" xfId="18039" xr:uid="{0E4955B2-E845-44D2-A405-EC5E5C02E301}"/>
    <cellStyle name="20% - Accent6 3 4 6" xfId="26476" xr:uid="{04C87AE3-F41C-4E1B-A484-A52453368F0C}"/>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7F7DD1B3-18B9-4CDD-9DE2-D02DE5ECEF8E}"/>
    <cellStyle name="20% - Accent6 3 5 2 2 3" xfId="24814" xr:uid="{BD385BE3-6156-459C-8FB4-2ED19DD2FDCD}"/>
    <cellStyle name="20% - Accent6 3 5 2 2 4" xfId="33251" xr:uid="{42918E9C-0B16-4DF0-8978-6C734731553C}"/>
    <cellStyle name="20% - Accent6 3 5 2 3" xfId="12159" xr:uid="{2873E6BB-2CA0-4FFB-82B5-E0748DD8FF65}"/>
    <cellStyle name="20% - Accent6 3 5 2 4" xfId="20597" xr:uid="{DE9919E8-D9D3-4686-8587-0B6611AEDB1D}"/>
    <cellStyle name="20% - Accent6 3 5 2 5" xfId="29034" xr:uid="{0706C5D8-C822-4A13-B278-E0E99D3E4134}"/>
    <cellStyle name="20% - Accent6 3 5 3" xfId="5790" xr:uid="{00000000-0005-0000-0000-000092030000}"/>
    <cellStyle name="20% - Accent6 3 5 3 2" xfId="14232" xr:uid="{BC170E23-3629-4C72-B9C5-BDBD7D6FB524}"/>
    <cellStyle name="20% - Accent6 3 5 3 3" xfId="22669" xr:uid="{EAC26D89-A244-439B-AF41-620EA6541CDE}"/>
    <cellStyle name="20% - Accent6 3 5 3 4" xfId="31106" xr:uid="{1C38A392-8D49-4952-86E6-07B4BF30858F}"/>
    <cellStyle name="20% - Accent6 3 5 4" xfId="10014" xr:uid="{7FCCF6DD-CA75-439D-BA28-4B928531F57F}"/>
    <cellStyle name="20% - Accent6 3 5 5" xfId="18452" xr:uid="{A21AA7E3-624C-4FD0-B2A1-3D83CA95A627}"/>
    <cellStyle name="20% - Accent6 3 5 6" xfId="26889" xr:uid="{009DF707-BAF3-4203-9931-52ED99F97882}"/>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CADB7091-FB46-4503-BD38-44B3F5FD4663}"/>
    <cellStyle name="20% - Accent6 3 6 2 2 3" xfId="25227" xr:uid="{C37D993E-93D8-4735-BEEB-CBF48E5267D8}"/>
    <cellStyle name="20% - Accent6 3 6 2 2 4" xfId="33664" xr:uid="{92BB2EE9-3673-48D9-9AB3-AA26EF355A59}"/>
    <cellStyle name="20% - Accent6 3 6 2 3" xfId="12572" xr:uid="{D20F3038-67C5-4C89-9D9E-712B4373664A}"/>
    <cellStyle name="20% - Accent6 3 6 2 4" xfId="21010" xr:uid="{47F60265-40D3-45B4-99B9-9E9E4EE70D8F}"/>
    <cellStyle name="20% - Accent6 3 6 2 5" xfId="29447" xr:uid="{2621FB22-114A-42B9-A7F4-27210FD848D1}"/>
    <cellStyle name="20% - Accent6 3 6 3" xfId="6203" xr:uid="{00000000-0005-0000-0000-000096030000}"/>
    <cellStyle name="20% - Accent6 3 6 3 2" xfId="14645" xr:uid="{E94C9F4E-1ED1-47A8-8576-015E5EF62C2E}"/>
    <cellStyle name="20% - Accent6 3 6 3 3" xfId="23082" xr:uid="{97744297-E529-4D89-98D1-EE5721BCE828}"/>
    <cellStyle name="20% - Accent6 3 6 3 4" xfId="31519" xr:uid="{A9ACD5B9-9B00-4447-A869-A005BE0DB684}"/>
    <cellStyle name="20% - Accent6 3 6 4" xfId="10427" xr:uid="{A0D95823-0E22-4015-9787-7A715CC5A031}"/>
    <cellStyle name="20% - Accent6 3 6 5" xfId="18865" xr:uid="{B5984A10-F84D-410F-9743-A9B2B41FF959}"/>
    <cellStyle name="20% - Accent6 3 6 6" xfId="27302" xr:uid="{7418CEB7-C649-410C-AE2E-022AF5309814}"/>
    <cellStyle name="20% - Accent6 3 7" xfId="2309" xr:uid="{00000000-0005-0000-0000-000097030000}"/>
    <cellStyle name="20% - Accent6 3 7 2" xfId="6616" xr:uid="{00000000-0005-0000-0000-000098030000}"/>
    <cellStyle name="20% - Accent6 3 7 2 2" xfId="15058" xr:uid="{0DE28803-B6D4-46DB-AB2F-85CDC5160386}"/>
    <cellStyle name="20% - Accent6 3 7 2 3" xfId="23495" xr:uid="{C65D7459-432E-4B50-9EA4-4B2FCB90DC3C}"/>
    <cellStyle name="20% - Accent6 3 7 2 4" xfId="31932" xr:uid="{EF82AC7A-DFF4-4EE4-8882-FEF3FABB1E07}"/>
    <cellStyle name="20% - Accent6 3 7 3" xfId="10840" xr:uid="{5FE37F8C-7C8A-4571-AF49-D8EC2C40CB71}"/>
    <cellStyle name="20% - Accent6 3 7 4" xfId="19278" xr:uid="{B3672063-2ED7-4E7E-B643-E67D9AD59D3E}"/>
    <cellStyle name="20% - Accent6 3 7 5" xfId="27715" xr:uid="{B07EEB05-52FD-4D4B-936C-53E5B1E75EB2}"/>
    <cellStyle name="20% - Accent6 3 8" xfId="4550" xr:uid="{00000000-0005-0000-0000-000099030000}"/>
    <cellStyle name="20% - Accent6 3 8 2" xfId="12992" xr:uid="{8605BD33-FBBC-4385-B144-D8C694FF3BA8}"/>
    <cellStyle name="20% - Accent6 3 8 3" xfId="21429" xr:uid="{980497E0-949E-4922-83C7-B81DC0A7894D}"/>
    <cellStyle name="20% - Accent6 3 8 4" xfId="29866" xr:uid="{CF9D7E22-556B-4020-B87B-E5FE8D2BD38B}"/>
    <cellStyle name="20% - Accent6 3 9" xfId="8774" xr:uid="{C85EA17E-E809-42B7-8C24-6AE51917B544}"/>
    <cellStyle name="20% - Accent6 4" xfId="48" xr:uid="{00000000-0005-0000-0000-00009A030000}"/>
    <cellStyle name="20% - Accent6 4 10" xfId="25651" xr:uid="{C24D7B0A-C817-4B7C-9CBE-5155397194C8}"/>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FAA3E0AA-B8D5-4731-B687-DB54AF849768}"/>
    <cellStyle name="20% - Accent6 4 2 2 2 3" xfId="23990" xr:uid="{CC7F906E-E276-4D86-837E-13CCD34A156F}"/>
    <cellStyle name="20% - Accent6 4 2 2 2 4" xfId="32427" xr:uid="{D746D510-8E3C-4DE0-B51D-F35DA85E5603}"/>
    <cellStyle name="20% - Accent6 4 2 2 3" xfId="11335" xr:uid="{160FD2FA-94F3-4195-B5D5-7F9CA67FFB2A}"/>
    <cellStyle name="20% - Accent6 4 2 2 4" xfId="19773" xr:uid="{18F39B43-ADE2-4154-B762-DC10DFF17C68}"/>
    <cellStyle name="20% - Accent6 4 2 2 5" xfId="28210" xr:uid="{E4531224-3B62-4F03-BD03-09CB305563BA}"/>
    <cellStyle name="20% - Accent6 4 2 3" xfId="4966" xr:uid="{00000000-0005-0000-0000-00009E030000}"/>
    <cellStyle name="20% - Accent6 4 2 3 2" xfId="13408" xr:uid="{31DC2777-66BC-4AB3-AA9C-9971056A357B}"/>
    <cellStyle name="20% - Accent6 4 2 3 3" xfId="21845" xr:uid="{FD81F533-CBA0-42E1-B7D1-9A834BD1E4C9}"/>
    <cellStyle name="20% - Accent6 4 2 3 4" xfId="30282" xr:uid="{5928AB79-075B-46F5-A820-CF8E7941F4C0}"/>
    <cellStyle name="20% - Accent6 4 2 4" xfId="9190" xr:uid="{A7EEE278-20BF-4C26-BB48-7D5D94832A10}"/>
    <cellStyle name="20% - Accent6 4 2 5" xfId="17628" xr:uid="{52D47DAE-0BD5-439C-B986-0ED16AA149D2}"/>
    <cellStyle name="20% - Accent6 4 2 6" xfId="26065" xr:uid="{65252042-51B3-40FD-946E-9124CADC62F9}"/>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C822F7A4-CBAE-40A6-9892-2CE743C963AD}"/>
    <cellStyle name="20% - Accent6 4 3 2 2 3" xfId="24403" xr:uid="{E4BFD06F-B85E-45A5-917E-FA4871EAFA76}"/>
    <cellStyle name="20% - Accent6 4 3 2 2 4" xfId="32840" xr:uid="{4E2E8B09-3914-4FD8-A198-3BE32E1B2458}"/>
    <cellStyle name="20% - Accent6 4 3 2 3" xfId="11748" xr:uid="{4A05E39E-0169-48DD-95E2-06126A6605F7}"/>
    <cellStyle name="20% - Accent6 4 3 2 4" xfId="20186" xr:uid="{4C485ED0-7505-4668-8A34-FE305C0118A1}"/>
    <cellStyle name="20% - Accent6 4 3 2 5" xfId="28623" xr:uid="{7B9971FA-C4FF-46EE-97C7-D7A498A3F38F}"/>
    <cellStyle name="20% - Accent6 4 3 3" xfId="5379" xr:uid="{00000000-0005-0000-0000-0000A2030000}"/>
    <cellStyle name="20% - Accent6 4 3 3 2" xfId="13821" xr:uid="{1C6630C8-F6B3-48B8-A57D-D7642FEF1C8E}"/>
    <cellStyle name="20% - Accent6 4 3 3 3" xfId="22258" xr:uid="{C394BCB2-D4C1-41B6-9243-D775B94FE43C}"/>
    <cellStyle name="20% - Accent6 4 3 3 4" xfId="30695" xr:uid="{1BECD92F-2BE2-4494-937E-1B0A4AA2B7CB}"/>
    <cellStyle name="20% - Accent6 4 3 4" xfId="9603" xr:uid="{15073364-210A-4D3B-9278-FAAE4E5ACA55}"/>
    <cellStyle name="20% - Accent6 4 3 5" xfId="18041" xr:uid="{F7C3AB5B-1F71-4266-A3ED-8C97FE014627}"/>
    <cellStyle name="20% - Accent6 4 3 6" xfId="26478" xr:uid="{FD5AF768-A69B-48F4-A1F0-8646D7B847E9}"/>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5A685E18-D02B-4B1A-AF22-D3FFBB6776F6}"/>
    <cellStyle name="20% - Accent6 4 4 2 2 3" xfId="24816" xr:uid="{F106A88C-629B-4053-934E-FC22CDC9C512}"/>
    <cellStyle name="20% - Accent6 4 4 2 2 4" xfId="33253" xr:uid="{747CE894-4188-47D7-9A2E-0BE38514395B}"/>
    <cellStyle name="20% - Accent6 4 4 2 3" xfId="12161" xr:uid="{419E13E2-B0E3-4691-BF6E-5C40A27237FA}"/>
    <cellStyle name="20% - Accent6 4 4 2 4" xfId="20599" xr:uid="{F02B21DD-12F5-4304-8FA0-A68D6E3FFCD5}"/>
    <cellStyle name="20% - Accent6 4 4 2 5" xfId="29036" xr:uid="{0BB06339-31C1-448B-AA8C-411D4D50F2B9}"/>
    <cellStyle name="20% - Accent6 4 4 3" xfId="5792" xr:uid="{00000000-0005-0000-0000-0000A6030000}"/>
    <cellStyle name="20% - Accent6 4 4 3 2" xfId="14234" xr:uid="{8C0640A6-652D-46EC-9A30-566373227B5E}"/>
    <cellStyle name="20% - Accent6 4 4 3 3" xfId="22671" xr:uid="{0A0C1E77-3D13-4641-8430-67DD4AA98D7A}"/>
    <cellStyle name="20% - Accent6 4 4 3 4" xfId="31108" xr:uid="{31C7ECBC-7147-48ED-A428-F5FC73E4586C}"/>
    <cellStyle name="20% - Accent6 4 4 4" xfId="10016" xr:uid="{1BDA9998-53A7-4DBB-8A92-8E4CED3CA7BC}"/>
    <cellStyle name="20% - Accent6 4 4 5" xfId="18454" xr:uid="{A9C8CF86-D83F-4B72-B0F4-A2C811B068CB}"/>
    <cellStyle name="20% - Accent6 4 4 6" xfId="26891" xr:uid="{0B583904-0DCC-41C8-A2EC-9D6BB035E72A}"/>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AD2A7B26-AF3F-4292-862E-A2FD146106A5}"/>
    <cellStyle name="20% - Accent6 4 5 2 2 3" xfId="25229" xr:uid="{61A84E8B-E52D-4D10-AFB3-8C727552D4D6}"/>
    <cellStyle name="20% - Accent6 4 5 2 2 4" xfId="33666" xr:uid="{BFA3A124-9BFA-460F-AC41-D7CE365BA870}"/>
    <cellStyle name="20% - Accent6 4 5 2 3" xfId="12574" xr:uid="{96D85F0F-D506-4275-95A8-FD2505D68C9D}"/>
    <cellStyle name="20% - Accent6 4 5 2 4" xfId="21012" xr:uid="{B7D966FD-66AD-499D-8251-2B8D42F0743C}"/>
    <cellStyle name="20% - Accent6 4 5 2 5" xfId="29449" xr:uid="{DFEAA2E5-C1B6-43AA-A46D-B35F60BDE7D1}"/>
    <cellStyle name="20% - Accent6 4 5 3" xfId="6205" xr:uid="{00000000-0005-0000-0000-0000AA030000}"/>
    <cellStyle name="20% - Accent6 4 5 3 2" xfId="14647" xr:uid="{C8696878-73B7-4F8D-94C7-9F8EE3636C99}"/>
    <cellStyle name="20% - Accent6 4 5 3 3" xfId="23084" xr:uid="{59DA3F86-374B-4B53-A6F5-4855994E558D}"/>
    <cellStyle name="20% - Accent6 4 5 3 4" xfId="31521" xr:uid="{0A8CF3E8-1801-40C3-B9C9-74C97E7DF4B7}"/>
    <cellStyle name="20% - Accent6 4 5 4" xfId="10429" xr:uid="{DD51123F-5B4F-43C9-AF11-565ED54F1331}"/>
    <cellStyle name="20% - Accent6 4 5 5" xfId="18867" xr:uid="{F80E67B0-0A68-470A-A573-2E7D74DC68C9}"/>
    <cellStyle name="20% - Accent6 4 5 6" xfId="27304" xr:uid="{37D5C912-C2DB-46D9-85CB-257DA3DE55CE}"/>
    <cellStyle name="20% - Accent6 4 6" xfId="2311" xr:uid="{00000000-0005-0000-0000-0000AB030000}"/>
    <cellStyle name="20% - Accent6 4 6 2" xfId="6618" xr:uid="{00000000-0005-0000-0000-0000AC030000}"/>
    <cellStyle name="20% - Accent6 4 6 2 2" xfId="15060" xr:uid="{A3EF6C2F-9260-4B1D-B728-F22DB21A7927}"/>
    <cellStyle name="20% - Accent6 4 6 2 3" xfId="23497" xr:uid="{518E3D11-4586-472A-BE1C-C877ACCCCB7F}"/>
    <cellStyle name="20% - Accent6 4 6 2 4" xfId="31934" xr:uid="{D6C43006-1A2A-4D71-9519-1F853A0C5A8D}"/>
    <cellStyle name="20% - Accent6 4 6 3" xfId="10842" xr:uid="{7F5DEBEE-D8F1-42C0-A7D9-A98E3F8E680E}"/>
    <cellStyle name="20% - Accent6 4 6 4" xfId="19280" xr:uid="{6B3F505D-7E65-43D7-880A-2F7B6B27398D}"/>
    <cellStyle name="20% - Accent6 4 6 5" xfId="27717" xr:uid="{4C93E5F2-1D24-4946-9135-A677B6062482}"/>
    <cellStyle name="20% - Accent6 4 7" xfId="4552" xr:uid="{00000000-0005-0000-0000-0000AD030000}"/>
    <cellStyle name="20% - Accent6 4 7 2" xfId="12994" xr:uid="{5E5FF38D-5372-4445-8D38-EB6C8CC0EBDB}"/>
    <cellStyle name="20% - Accent6 4 7 3" xfId="21431" xr:uid="{E667B686-1551-4805-9296-8EF2628073D2}"/>
    <cellStyle name="20% - Accent6 4 7 4" xfId="29868" xr:uid="{C3C1574D-D0FF-4D9E-97D1-0F58AFFBF599}"/>
    <cellStyle name="20% - Accent6 4 8" xfId="8776" xr:uid="{4B8296A1-2ED2-4A85-8471-13AEA59EFCCC}"/>
    <cellStyle name="20% - Accent6 4 9" xfId="17214" xr:uid="{70B95D6D-EA04-47F1-B979-0D15084C586C}"/>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467AFF1B-A1CA-4ED2-BCF0-D2D9F191234B}"/>
    <cellStyle name="20% - Accent6 5 2 2 3" xfId="23983" xr:uid="{907FF6A0-A7DF-4373-97CB-5445C54BABFA}"/>
    <cellStyle name="20% - Accent6 5 2 2 4" xfId="32420" xr:uid="{F40E8077-9458-4960-8407-E0749135AB7D}"/>
    <cellStyle name="20% - Accent6 5 2 3" xfId="11328" xr:uid="{C41D7289-4CA6-4B3E-A57F-0673C4E7BE90}"/>
    <cellStyle name="20% - Accent6 5 2 4" xfId="19766" xr:uid="{130C7D65-09AA-4B70-BDC0-4CD34CA2B938}"/>
    <cellStyle name="20% - Accent6 5 2 5" xfId="28203" xr:uid="{F25D4012-A927-487E-88B8-87EE4F105FB6}"/>
    <cellStyle name="20% - Accent6 5 3" xfId="4959" xr:uid="{00000000-0005-0000-0000-0000B1030000}"/>
    <cellStyle name="20% - Accent6 5 3 2" xfId="13401" xr:uid="{778D6993-891E-4E75-A648-788A26DF2529}"/>
    <cellStyle name="20% - Accent6 5 3 3" xfId="21838" xr:uid="{7EE68572-AD43-4582-92D1-D6BAD50F880D}"/>
    <cellStyle name="20% - Accent6 5 3 4" xfId="30275" xr:uid="{D75FC0B4-00DE-42BB-BB13-C6C84FF58FFB}"/>
    <cellStyle name="20% - Accent6 5 4" xfId="9183" xr:uid="{5EF51A07-057E-480B-A524-25A5876C8491}"/>
    <cellStyle name="20% - Accent6 5 5" xfId="17621" xr:uid="{A44F42B2-953F-4273-9C21-828728132BC5}"/>
    <cellStyle name="20% - Accent6 5 6" xfId="26058" xr:uid="{0E8C3088-5709-4ED7-B0DE-0023AA0CF9D8}"/>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E07C5DB5-3D3D-45C1-8521-CD5C455621E0}"/>
    <cellStyle name="20% - Accent6 6 2 2 3" xfId="24396" xr:uid="{513BC72F-E7B7-412D-AB36-C7C27F009BF5}"/>
    <cellStyle name="20% - Accent6 6 2 2 4" xfId="32833" xr:uid="{5FC808BB-B8DB-462A-A12F-EFF183A4C448}"/>
    <cellStyle name="20% - Accent6 6 2 3" xfId="11741" xr:uid="{1BF4771E-181F-4212-A5B9-37E38BE29712}"/>
    <cellStyle name="20% - Accent6 6 2 4" xfId="20179" xr:uid="{9E3D9C96-0DE9-4638-8F45-12C256E2126E}"/>
    <cellStyle name="20% - Accent6 6 2 5" xfId="28616" xr:uid="{A4573317-51E7-4E76-82C8-9531FB7F952C}"/>
    <cellStyle name="20% - Accent6 6 3" xfId="5372" xr:uid="{00000000-0005-0000-0000-0000B5030000}"/>
    <cellStyle name="20% - Accent6 6 3 2" xfId="13814" xr:uid="{7AD6A5D5-888C-4D8D-9B0A-0828068F66C4}"/>
    <cellStyle name="20% - Accent6 6 3 3" xfId="22251" xr:uid="{35339B45-ADF7-4C1D-A965-972CAA5F0E6E}"/>
    <cellStyle name="20% - Accent6 6 3 4" xfId="30688" xr:uid="{CE1D307A-5836-4E1E-A06B-CD244493E52A}"/>
    <cellStyle name="20% - Accent6 6 4" xfId="9596" xr:uid="{5DFF3DB6-C593-4148-BC87-A5CF50FF1D3D}"/>
    <cellStyle name="20% - Accent6 6 5" xfId="18034" xr:uid="{95F17FA1-B14A-4561-9476-7A45E142B30F}"/>
    <cellStyle name="20% - Accent6 6 6" xfId="26471" xr:uid="{C2C42032-1E73-4C46-804A-A2E193275A2D}"/>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039B1744-9C40-45EE-B45E-4B23FFAE60F3}"/>
    <cellStyle name="20% - Accent6 7 2 2 3" xfId="24809" xr:uid="{BAF098C2-CD2C-4956-BF7E-8D40CF6327C0}"/>
    <cellStyle name="20% - Accent6 7 2 2 4" xfId="33246" xr:uid="{65183822-D1A2-4995-A797-7506B4079FB4}"/>
    <cellStyle name="20% - Accent6 7 2 3" xfId="12154" xr:uid="{920571DB-9266-4CFE-A064-29BA6E2BE009}"/>
    <cellStyle name="20% - Accent6 7 2 4" xfId="20592" xr:uid="{D15D2044-BAF9-411B-8E33-AA4221F568E8}"/>
    <cellStyle name="20% - Accent6 7 2 5" xfId="29029" xr:uid="{F694856D-18F9-4763-A261-824D24F27C2A}"/>
    <cellStyle name="20% - Accent6 7 3" xfId="5785" xr:uid="{00000000-0005-0000-0000-0000B9030000}"/>
    <cellStyle name="20% - Accent6 7 3 2" xfId="14227" xr:uid="{E071A710-EFAF-4551-B789-EB3BDBC57E87}"/>
    <cellStyle name="20% - Accent6 7 3 3" xfId="22664" xr:uid="{825E2039-C0A5-436B-B652-FE840B4AB62C}"/>
    <cellStyle name="20% - Accent6 7 3 4" xfId="31101" xr:uid="{DD8854FB-7D4D-4B68-944C-9A3947ACDB0B}"/>
    <cellStyle name="20% - Accent6 7 4" xfId="10009" xr:uid="{040EBF3E-4929-4996-86E8-C7DCB3E45122}"/>
    <cellStyle name="20% - Accent6 7 5" xfId="18447" xr:uid="{DEEFB985-29E4-4A1D-A066-A7476D468DDC}"/>
    <cellStyle name="20% - Accent6 7 6" xfId="26884" xr:uid="{C27DEC94-B205-4E4E-A005-852F5D5E7D29}"/>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10551516-DB55-4DDA-9D38-B517CAF36915}"/>
    <cellStyle name="20% - Accent6 8 2 2 3" xfId="25222" xr:uid="{08A8F589-8AD2-4DA9-AFAA-69CD34D26E39}"/>
    <cellStyle name="20% - Accent6 8 2 2 4" xfId="33659" xr:uid="{FD36DA39-0B3C-4829-913A-D972A915F34B}"/>
    <cellStyle name="20% - Accent6 8 2 3" xfId="12567" xr:uid="{4CE40914-0463-4859-A8E2-AAAC9A69D255}"/>
    <cellStyle name="20% - Accent6 8 2 4" xfId="21005" xr:uid="{87C11613-17F9-414B-99C3-EB286A192B38}"/>
    <cellStyle name="20% - Accent6 8 2 5" xfId="29442" xr:uid="{2E8701EB-899B-4897-B16E-AE0C28CA87F9}"/>
    <cellStyle name="20% - Accent6 8 3" xfId="6198" xr:uid="{00000000-0005-0000-0000-0000BD030000}"/>
    <cellStyle name="20% - Accent6 8 3 2" xfId="14640" xr:uid="{71FA1794-F8AD-44E4-A477-E419989D5393}"/>
    <cellStyle name="20% - Accent6 8 3 3" xfId="23077" xr:uid="{B8B14D98-8FB2-4857-82B7-2DACDBEA396F}"/>
    <cellStyle name="20% - Accent6 8 3 4" xfId="31514" xr:uid="{912FD53D-CF1D-41C3-BD64-D347ACF61BB9}"/>
    <cellStyle name="20% - Accent6 8 4" xfId="10422" xr:uid="{C0FE482C-38C1-43D7-A017-A7B44031DF17}"/>
    <cellStyle name="20% - Accent6 8 5" xfId="18860" xr:uid="{1506BE0C-D6E5-4E68-AF9D-0476BDAED85F}"/>
    <cellStyle name="20% - Accent6 8 6" xfId="27297" xr:uid="{A770B1C1-EF75-4FB3-B36B-FBFA795F9276}"/>
    <cellStyle name="20% - Accent6 9" xfId="2304" xr:uid="{00000000-0005-0000-0000-0000BE030000}"/>
    <cellStyle name="20% - Accent6 9 2" xfId="6611" xr:uid="{00000000-0005-0000-0000-0000BF030000}"/>
    <cellStyle name="20% - Accent6 9 2 2" xfId="15053" xr:uid="{D268F254-8B59-4D83-B6F5-B130690E858F}"/>
    <cellStyle name="20% - Accent6 9 2 3" xfId="23490" xr:uid="{2371B81E-0F09-4867-B95C-6963B646B698}"/>
    <cellStyle name="20% - Accent6 9 2 4" xfId="31927" xr:uid="{2FE45E6A-3D05-4747-AE3F-2BB2F7A1EDB3}"/>
    <cellStyle name="20% - Accent6 9 3" xfId="10835" xr:uid="{DA08815A-7169-42FA-9941-A866BBE9A512}"/>
    <cellStyle name="20% - Accent6 9 4" xfId="19273" xr:uid="{BFD5030A-AADC-4EEE-B9C5-7B62D8535896}"/>
    <cellStyle name="20% - Accent6 9 5" xfId="27710" xr:uid="{3D97BC91-8295-4349-9310-27477957A79F}"/>
    <cellStyle name="40% - Accent1" xfId="49" builtinId="31" customBuiltin="1"/>
    <cellStyle name="40% - Accent1 10" xfId="4553" xr:uid="{00000000-0005-0000-0000-0000C1030000}"/>
    <cellStyle name="40% - Accent1 10 2" xfId="12995" xr:uid="{38B90970-B404-40CE-814D-631D88ED1FEF}"/>
    <cellStyle name="40% - Accent1 10 3" xfId="21432" xr:uid="{6BECB6E8-AA35-4AF8-A07C-9A1736467725}"/>
    <cellStyle name="40% - Accent1 10 4" xfId="29869" xr:uid="{54B22EAD-14E2-4991-8D7E-BE90891ECDCF}"/>
    <cellStyle name="40% - Accent1 11" xfId="8777" xr:uid="{6FA75BC7-026B-47DA-A334-A04524321469}"/>
    <cellStyle name="40% - Accent1 12" xfId="17215" xr:uid="{C13DB2CB-20BB-46E9-ADEB-CD95B8DEC10C}"/>
    <cellStyle name="40% - Accent1 13" xfId="25652" xr:uid="{B4990427-CE37-4BAC-A2BC-A1E248B9C371}"/>
    <cellStyle name="40% - Accent1 2" xfId="50" xr:uid="{00000000-0005-0000-0000-0000C2030000}"/>
    <cellStyle name="40% - Accent1 2 10" xfId="8778" xr:uid="{80239C35-3BEA-488E-937C-805109132916}"/>
    <cellStyle name="40% - Accent1 2 11" xfId="17216" xr:uid="{99CAFEB8-077D-447B-9193-398E615A6101}"/>
    <cellStyle name="40% - Accent1 2 12" xfId="25653" xr:uid="{423004B3-FE93-4E3B-B29F-F153E10B9563}"/>
    <cellStyle name="40% - Accent1 2 2" xfId="51" xr:uid="{00000000-0005-0000-0000-0000C3030000}"/>
    <cellStyle name="40% - Accent1 2 2 10" xfId="17217" xr:uid="{30B4EADC-84EB-4C91-AB71-F4049EC0C533}"/>
    <cellStyle name="40% - Accent1 2 2 11" xfId="25654" xr:uid="{26865446-9AC9-437E-9241-AB8FF94DB756}"/>
    <cellStyle name="40% - Accent1 2 2 2" xfId="52" xr:uid="{00000000-0005-0000-0000-0000C4030000}"/>
    <cellStyle name="40% - Accent1 2 2 2 10" xfId="25655" xr:uid="{5145FCD4-2C42-465B-824B-BE331782421D}"/>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B979FFF2-D1E2-41F0-802E-B2287434E754}"/>
    <cellStyle name="40% - Accent1 2 2 2 2 2 2 3" xfId="23994" xr:uid="{8ADC97BB-3A15-46C0-96BB-7117C0AED810}"/>
    <cellStyle name="40% - Accent1 2 2 2 2 2 2 4" xfId="32431" xr:uid="{B02ABD0E-C908-4545-846F-8791749738DB}"/>
    <cellStyle name="40% - Accent1 2 2 2 2 2 3" xfId="11339" xr:uid="{2A626E0B-CC91-416A-8F34-9040B2E5274C}"/>
    <cellStyle name="40% - Accent1 2 2 2 2 2 4" xfId="19777" xr:uid="{2589C52A-62DA-4134-B887-97E1D539A51A}"/>
    <cellStyle name="40% - Accent1 2 2 2 2 2 5" xfId="28214" xr:uid="{A3A46C36-A6D1-4874-9E9A-18AC66D6711A}"/>
    <cellStyle name="40% - Accent1 2 2 2 2 3" xfId="4970" xr:uid="{00000000-0005-0000-0000-0000C8030000}"/>
    <cellStyle name="40% - Accent1 2 2 2 2 3 2" xfId="13412" xr:uid="{FFCA7774-7DD0-40B3-B5FF-6892CE0B6D66}"/>
    <cellStyle name="40% - Accent1 2 2 2 2 3 3" xfId="21849" xr:uid="{19E92C4A-53D7-40A0-A878-9C854202BD7C}"/>
    <cellStyle name="40% - Accent1 2 2 2 2 3 4" xfId="30286" xr:uid="{8A052150-B31F-4594-A6F7-67FCF50AB9EA}"/>
    <cellStyle name="40% - Accent1 2 2 2 2 4" xfId="9194" xr:uid="{A89C1178-207B-42CE-A1A3-BB3B9A104034}"/>
    <cellStyle name="40% - Accent1 2 2 2 2 5" xfId="17632" xr:uid="{32F0A5E9-83BE-4EDB-9E36-BC159F0FD7B6}"/>
    <cellStyle name="40% - Accent1 2 2 2 2 6" xfId="26069" xr:uid="{2C227F5A-1C13-4681-A32E-3AEB3A539DD4}"/>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7FD83482-3E2E-4DB7-82EE-D52319B17776}"/>
    <cellStyle name="40% - Accent1 2 2 2 3 2 2 3" xfId="24407" xr:uid="{E64DB43A-913E-4483-B0F9-BF59BEB09756}"/>
    <cellStyle name="40% - Accent1 2 2 2 3 2 2 4" xfId="32844" xr:uid="{D6FD4E31-F240-4F7C-8707-4BC9796C1C45}"/>
    <cellStyle name="40% - Accent1 2 2 2 3 2 3" xfId="11752" xr:uid="{933C1E65-3C30-424A-9D33-FA0EA86C25BC}"/>
    <cellStyle name="40% - Accent1 2 2 2 3 2 4" xfId="20190" xr:uid="{52C1C9AC-2318-470F-9283-B6BD24364667}"/>
    <cellStyle name="40% - Accent1 2 2 2 3 2 5" xfId="28627" xr:uid="{0051E464-C310-48F3-8C79-F88C33C1E6AA}"/>
    <cellStyle name="40% - Accent1 2 2 2 3 3" xfId="5383" xr:uid="{00000000-0005-0000-0000-0000CC030000}"/>
    <cellStyle name="40% - Accent1 2 2 2 3 3 2" xfId="13825" xr:uid="{C075CEA0-1A64-47CB-8D04-2C91D2DFA5A6}"/>
    <cellStyle name="40% - Accent1 2 2 2 3 3 3" xfId="22262" xr:uid="{E2979002-633E-43CC-92FC-501E781D40FF}"/>
    <cellStyle name="40% - Accent1 2 2 2 3 3 4" xfId="30699" xr:uid="{AED90148-1E7C-425F-912C-5C42B6B2DA09}"/>
    <cellStyle name="40% - Accent1 2 2 2 3 4" xfId="9607" xr:uid="{D7E2C409-DC6E-46CF-B109-3B17D0CCDB68}"/>
    <cellStyle name="40% - Accent1 2 2 2 3 5" xfId="18045" xr:uid="{EA5A0B04-E849-4F9B-8840-784F4A819D19}"/>
    <cellStyle name="40% - Accent1 2 2 2 3 6" xfId="26482" xr:uid="{14C860C5-387C-442E-BF17-65E977FD6C82}"/>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A97EFE3F-F545-40A0-BEDF-979BCD64FC10}"/>
    <cellStyle name="40% - Accent1 2 2 2 4 2 2 3" xfId="24820" xr:uid="{8FF10C4B-2ECC-4930-994E-D5B1DD911D7C}"/>
    <cellStyle name="40% - Accent1 2 2 2 4 2 2 4" xfId="33257" xr:uid="{9FD9A6DA-AB51-432E-95C8-1CE2517A9571}"/>
    <cellStyle name="40% - Accent1 2 2 2 4 2 3" xfId="12165" xr:uid="{73517F0C-7302-4C6A-A404-C5C629D8615C}"/>
    <cellStyle name="40% - Accent1 2 2 2 4 2 4" xfId="20603" xr:uid="{959A6812-6DB5-4C22-8DCC-A26789C91460}"/>
    <cellStyle name="40% - Accent1 2 2 2 4 2 5" xfId="29040" xr:uid="{412B435C-D702-4707-8BF6-89F25F5AB497}"/>
    <cellStyle name="40% - Accent1 2 2 2 4 3" xfId="5796" xr:uid="{00000000-0005-0000-0000-0000D0030000}"/>
    <cellStyle name="40% - Accent1 2 2 2 4 3 2" xfId="14238" xr:uid="{5383C81F-BD52-457D-8ACD-85C6CE550DD2}"/>
    <cellStyle name="40% - Accent1 2 2 2 4 3 3" xfId="22675" xr:uid="{F6765712-E69A-4009-9267-E986328AC225}"/>
    <cellStyle name="40% - Accent1 2 2 2 4 3 4" xfId="31112" xr:uid="{4A3882FD-5B32-4181-B7D9-9D34F6D7A443}"/>
    <cellStyle name="40% - Accent1 2 2 2 4 4" xfId="10020" xr:uid="{8DD4576D-8914-4687-8BF4-8B8FDAF392E0}"/>
    <cellStyle name="40% - Accent1 2 2 2 4 5" xfId="18458" xr:uid="{E3D7C89A-EF72-4CEB-A201-E01830DC8160}"/>
    <cellStyle name="40% - Accent1 2 2 2 4 6" xfId="26895" xr:uid="{A0197610-CA62-4857-BEF2-F33F546C8D88}"/>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717E022C-93FA-43E1-98C9-5BC715EA858C}"/>
    <cellStyle name="40% - Accent1 2 2 2 5 2 2 3" xfId="25233" xr:uid="{2E79A8D2-EA81-4DF1-A1F6-7FA805707EB5}"/>
    <cellStyle name="40% - Accent1 2 2 2 5 2 2 4" xfId="33670" xr:uid="{C22D61E1-D6CC-418F-9666-596C61093D2D}"/>
    <cellStyle name="40% - Accent1 2 2 2 5 2 3" xfId="12578" xr:uid="{03BE4AE0-DC87-4443-B8D0-99485DDCFAB5}"/>
    <cellStyle name="40% - Accent1 2 2 2 5 2 4" xfId="21016" xr:uid="{3269A3F7-A376-4589-AF28-3C91B836F769}"/>
    <cellStyle name="40% - Accent1 2 2 2 5 2 5" xfId="29453" xr:uid="{2FD59DAC-86B4-4C78-B568-63F09C269DDB}"/>
    <cellStyle name="40% - Accent1 2 2 2 5 3" xfId="6209" xr:uid="{00000000-0005-0000-0000-0000D4030000}"/>
    <cellStyle name="40% - Accent1 2 2 2 5 3 2" xfId="14651" xr:uid="{F00FECB1-F6D4-4B08-BACC-D8A0B2BA92E2}"/>
    <cellStyle name="40% - Accent1 2 2 2 5 3 3" xfId="23088" xr:uid="{D8F2E278-426E-42D7-820E-9ED04551C364}"/>
    <cellStyle name="40% - Accent1 2 2 2 5 3 4" xfId="31525" xr:uid="{24240BBE-6405-4D33-9161-F2EFCD8CA0FE}"/>
    <cellStyle name="40% - Accent1 2 2 2 5 4" xfId="10433" xr:uid="{BCE46A91-5150-4102-BCBC-5FED53CDD117}"/>
    <cellStyle name="40% - Accent1 2 2 2 5 5" xfId="18871" xr:uid="{D2A02FBF-FA49-4522-BF02-56FE69CE7B00}"/>
    <cellStyle name="40% - Accent1 2 2 2 5 6" xfId="27308" xr:uid="{68864192-3097-4797-A2C4-6D78D6D76E93}"/>
    <cellStyle name="40% - Accent1 2 2 2 6" xfId="2315" xr:uid="{00000000-0005-0000-0000-0000D5030000}"/>
    <cellStyle name="40% - Accent1 2 2 2 6 2" xfId="6622" xr:uid="{00000000-0005-0000-0000-0000D6030000}"/>
    <cellStyle name="40% - Accent1 2 2 2 6 2 2" xfId="15064" xr:uid="{654B5B91-165E-4A8B-832F-17683F40F74A}"/>
    <cellStyle name="40% - Accent1 2 2 2 6 2 3" xfId="23501" xr:uid="{10D98523-E93B-4450-9353-8DE4CEAB0765}"/>
    <cellStyle name="40% - Accent1 2 2 2 6 2 4" xfId="31938" xr:uid="{4C2CAFB7-9906-40A2-9395-69BF15C9548B}"/>
    <cellStyle name="40% - Accent1 2 2 2 6 3" xfId="10846" xr:uid="{BD5F7951-E1AF-4180-841E-478495C8C004}"/>
    <cellStyle name="40% - Accent1 2 2 2 6 4" xfId="19284" xr:uid="{6F39D8E8-3C55-4117-8977-DD260AD047AB}"/>
    <cellStyle name="40% - Accent1 2 2 2 6 5" xfId="27721" xr:uid="{D9B78E24-ECCB-457D-BCBE-CA65A685E0EA}"/>
    <cellStyle name="40% - Accent1 2 2 2 7" xfId="4556" xr:uid="{00000000-0005-0000-0000-0000D7030000}"/>
    <cellStyle name="40% - Accent1 2 2 2 7 2" xfId="12998" xr:uid="{2DBFD4FB-906B-49FC-81DD-040F496FCD8D}"/>
    <cellStyle name="40% - Accent1 2 2 2 7 3" xfId="21435" xr:uid="{517FC0BC-9491-4389-8A54-D4D3B0113721}"/>
    <cellStyle name="40% - Accent1 2 2 2 7 4" xfId="29872" xr:uid="{A72C6366-BF7E-448A-98C6-9630FB4BE2AD}"/>
    <cellStyle name="40% - Accent1 2 2 2 8" xfId="8780" xr:uid="{9EFE51BE-2EBE-492E-9162-497F08BAF539}"/>
    <cellStyle name="40% - Accent1 2 2 2 9" xfId="17218" xr:uid="{0E00BD80-7182-47D9-AA5C-5E239C687BA5}"/>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B6F62792-4BCC-45DD-93F6-260DCC4C00B2}"/>
    <cellStyle name="40% - Accent1 2 2 3 2 2 3" xfId="23993" xr:uid="{6BDD8E1D-1B7D-4E1A-A573-D97E043F0B85}"/>
    <cellStyle name="40% - Accent1 2 2 3 2 2 4" xfId="32430" xr:uid="{5E0A6FC4-DD60-4616-B0C9-574D7F685CAE}"/>
    <cellStyle name="40% - Accent1 2 2 3 2 3" xfId="11338" xr:uid="{34F865DD-256B-46B7-9D4B-3A29E933E088}"/>
    <cellStyle name="40% - Accent1 2 2 3 2 4" xfId="19776" xr:uid="{4004A859-A39C-4C97-A9F6-B8859F484E9A}"/>
    <cellStyle name="40% - Accent1 2 2 3 2 5" xfId="28213" xr:uid="{06CB71B5-5B9D-470B-88C5-7A78DF71CC0F}"/>
    <cellStyle name="40% - Accent1 2 2 3 3" xfId="4969" xr:uid="{00000000-0005-0000-0000-0000DB030000}"/>
    <cellStyle name="40% - Accent1 2 2 3 3 2" xfId="13411" xr:uid="{D3464CFB-AF48-491C-BEC4-92422C185949}"/>
    <cellStyle name="40% - Accent1 2 2 3 3 3" xfId="21848" xr:uid="{D84C5F14-7BB5-42A9-8D00-7A1C355EBCDC}"/>
    <cellStyle name="40% - Accent1 2 2 3 3 4" xfId="30285" xr:uid="{F12F2F83-11DA-47D8-BE2F-40BD329AEBE4}"/>
    <cellStyle name="40% - Accent1 2 2 3 4" xfId="9193" xr:uid="{F5E23B2C-F767-4492-B08E-3222C264D24F}"/>
    <cellStyle name="40% - Accent1 2 2 3 5" xfId="17631" xr:uid="{1DD4CCA6-C192-4E56-81FF-4ECD130BD69A}"/>
    <cellStyle name="40% - Accent1 2 2 3 6" xfId="26068" xr:uid="{4F143E37-E161-40CB-984B-4F51EDAB8CA3}"/>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F6E0896B-5AB8-4C4A-95E7-268D2B922F00}"/>
    <cellStyle name="40% - Accent1 2 2 4 2 2 3" xfId="24406" xr:uid="{97CDD51D-0889-43BD-8954-32F118862BA3}"/>
    <cellStyle name="40% - Accent1 2 2 4 2 2 4" xfId="32843" xr:uid="{2B72CA8D-AFE5-4A24-B18E-8E3C89FEFA1D}"/>
    <cellStyle name="40% - Accent1 2 2 4 2 3" xfId="11751" xr:uid="{BA1597ED-1091-497D-A734-E4B53DE88DAA}"/>
    <cellStyle name="40% - Accent1 2 2 4 2 4" xfId="20189" xr:uid="{CB52081D-E56A-4A3E-A02F-2C7B41BE760E}"/>
    <cellStyle name="40% - Accent1 2 2 4 2 5" xfId="28626" xr:uid="{1359B074-7E58-4242-926A-A34399D24D4D}"/>
    <cellStyle name="40% - Accent1 2 2 4 3" xfId="5382" xr:uid="{00000000-0005-0000-0000-0000DF030000}"/>
    <cellStyle name="40% - Accent1 2 2 4 3 2" xfId="13824" xr:uid="{EA1F8473-ADC7-4B36-9263-3399AE32C071}"/>
    <cellStyle name="40% - Accent1 2 2 4 3 3" xfId="22261" xr:uid="{6C4F563F-0C87-4FF6-A434-D936315A8087}"/>
    <cellStyle name="40% - Accent1 2 2 4 3 4" xfId="30698" xr:uid="{A89DC1D3-2A66-45C6-8337-E12FE315A769}"/>
    <cellStyle name="40% - Accent1 2 2 4 4" xfId="9606" xr:uid="{C43C5FF8-C777-48D8-82FA-5FAB6F1F2634}"/>
    <cellStyle name="40% - Accent1 2 2 4 5" xfId="18044" xr:uid="{D80F6E64-CA9F-4716-A4EA-FE02D8873335}"/>
    <cellStyle name="40% - Accent1 2 2 4 6" xfId="26481" xr:uid="{2C1E7471-9BF3-4570-B846-9FBCEECFA18E}"/>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BCF84D46-5530-47CF-B559-248FBFC85312}"/>
    <cellStyle name="40% - Accent1 2 2 5 2 2 3" xfId="24819" xr:uid="{F3022DD9-C12F-4953-A38B-4BF66E8ECB83}"/>
    <cellStyle name="40% - Accent1 2 2 5 2 2 4" xfId="33256" xr:uid="{8DAD554B-4083-4CF8-B9BE-1E9488ABF1E7}"/>
    <cellStyle name="40% - Accent1 2 2 5 2 3" xfId="12164" xr:uid="{E0B14DA8-6130-44C0-B238-9411E762DB80}"/>
    <cellStyle name="40% - Accent1 2 2 5 2 4" xfId="20602" xr:uid="{14B5F455-7BC2-4D88-AF4B-46A000C0C1B7}"/>
    <cellStyle name="40% - Accent1 2 2 5 2 5" xfId="29039" xr:uid="{F580A39E-1305-4127-B952-FDE59445A309}"/>
    <cellStyle name="40% - Accent1 2 2 5 3" xfId="5795" xr:uid="{00000000-0005-0000-0000-0000E3030000}"/>
    <cellStyle name="40% - Accent1 2 2 5 3 2" xfId="14237" xr:uid="{8C7BEF88-02E4-48FD-8EF9-9EE6C6845121}"/>
    <cellStyle name="40% - Accent1 2 2 5 3 3" xfId="22674" xr:uid="{06741035-2282-4956-B3EA-631FE1ACE172}"/>
    <cellStyle name="40% - Accent1 2 2 5 3 4" xfId="31111" xr:uid="{C899DBFE-686D-48CF-841D-CF67F903948E}"/>
    <cellStyle name="40% - Accent1 2 2 5 4" xfId="10019" xr:uid="{47C85D38-330E-4FCE-8712-93E749822231}"/>
    <cellStyle name="40% - Accent1 2 2 5 5" xfId="18457" xr:uid="{D7D5C0F7-46FC-47E1-9536-C6455570EC3A}"/>
    <cellStyle name="40% - Accent1 2 2 5 6" xfId="26894" xr:uid="{7DA617A0-3C0B-4134-9F74-BE3C902C7E3A}"/>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76FBA350-D851-4D48-BA98-5F3A93CC21AC}"/>
    <cellStyle name="40% - Accent1 2 2 6 2 2 3" xfId="25232" xr:uid="{0CE07304-2CE4-4388-BF1F-5AF11E0A8C05}"/>
    <cellStyle name="40% - Accent1 2 2 6 2 2 4" xfId="33669" xr:uid="{D281C404-11EB-4561-9EF3-F0A446B9F2F0}"/>
    <cellStyle name="40% - Accent1 2 2 6 2 3" xfId="12577" xr:uid="{DCBC2008-1009-428B-8885-5A7A8E491E34}"/>
    <cellStyle name="40% - Accent1 2 2 6 2 4" xfId="21015" xr:uid="{9477EEDF-AB5D-4E8E-B89B-D9D7FBB1DCCD}"/>
    <cellStyle name="40% - Accent1 2 2 6 2 5" xfId="29452" xr:uid="{DA676E20-E2F5-45BB-8A32-4119F93AD204}"/>
    <cellStyle name="40% - Accent1 2 2 6 3" xfId="6208" xr:uid="{00000000-0005-0000-0000-0000E7030000}"/>
    <cellStyle name="40% - Accent1 2 2 6 3 2" xfId="14650" xr:uid="{3D68E9BE-4047-4780-8100-530BC5EBBB60}"/>
    <cellStyle name="40% - Accent1 2 2 6 3 3" xfId="23087" xr:uid="{E36D14FF-9208-42EA-BAE5-0564F6031F29}"/>
    <cellStyle name="40% - Accent1 2 2 6 3 4" xfId="31524" xr:uid="{3F83B1B1-CF4B-46E8-B576-980721AD96C3}"/>
    <cellStyle name="40% - Accent1 2 2 6 4" xfId="10432" xr:uid="{006A7F1B-EC27-4B57-99F3-94147E53443A}"/>
    <cellStyle name="40% - Accent1 2 2 6 5" xfId="18870" xr:uid="{59C09D53-3818-4AC8-BDCF-2767BFFC62F9}"/>
    <cellStyle name="40% - Accent1 2 2 6 6" xfId="27307" xr:uid="{D7F6E97B-B9BE-4BF3-A3EF-DD70FFEC3FAC}"/>
    <cellStyle name="40% - Accent1 2 2 7" xfId="2314" xr:uid="{00000000-0005-0000-0000-0000E8030000}"/>
    <cellStyle name="40% - Accent1 2 2 7 2" xfId="6621" xr:uid="{00000000-0005-0000-0000-0000E9030000}"/>
    <cellStyle name="40% - Accent1 2 2 7 2 2" xfId="15063" xr:uid="{F8425EF9-7F1C-44F9-8F01-27EAE9A8DF94}"/>
    <cellStyle name="40% - Accent1 2 2 7 2 3" xfId="23500" xr:uid="{2AB8623C-DDF4-43F3-BAA5-C688E7E16235}"/>
    <cellStyle name="40% - Accent1 2 2 7 2 4" xfId="31937" xr:uid="{69059815-D942-4DF9-9097-42046765D498}"/>
    <cellStyle name="40% - Accent1 2 2 7 3" xfId="10845" xr:uid="{A322FD31-0BD6-41CE-B388-29469A035571}"/>
    <cellStyle name="40% - Accent1 2 2 7 4" xfId="19283" xr:uid="{295F253B-8488-45A2-AFCA-7A2217E51203}"/>
    <cellStyle name="40% - Accent1 2 2 7 5" xfId="27720" xr:uid="{9F332570-BBC1-4885-BB1A-C65DA6015ABB}"/>
    <cellStyle name="40% - Accent1 2 2 8" xfId="4555" xr:uid="{00000000-0005-0000-0000-0000EA030000}"/>
    <cellStyle name="40% - Accent1 2 2 8 2" xfId="12997" xr:uid="{DC9BE134-01F5-44AC-B687-448CC86B066C}"/>
    <cellStyle name="40% - Accent1 2 2 8 3" xfId="21434" xr:uid="{1C09AF9C-B7AB-45DA-A48A-2E3D42D4778D}"/>
    <cellStyle name="40% - Accent1 2 2 8 4" xfId="29871" xr:uid="{9508421F-036D-4FF1-BEA8-97D4C9C64E32}"/>
    <cellStyle name="40% - Accent1 2 2 9" xfId="8779" xr:uid="{99911FB9-3E1A-4BCD-9FF5-DB744FDF4732}"/>
    <cellStyle name="40% - Accent1 2 3" xfId="53" xr:uid="{00000000-0005-0000-0000-0000EB030000}"/>
    <cellStyle name="40% - Accent1 2 3 10" xfId="25656" xr:uid="{EE110247-9D32-4FA1-9FE9-077E98EA8393}"/>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AF239167-6CA4-410B-9F02-5ED7F1E8F8C8}"/>
    <cellStyle name="40% - Accent1 2 3 2 2 2 3" xfId="23995" xr:uid="{D572A4FC-9802-4B91-9723-E7AEA04C3957}"/>
    <cellStyle name="40% - Accent1 2 3 2 2 2 4" xfId="32432" xr:uid="{02DA9231-1582-4095-BC21-70B1FD81EC6B}"/>
    <cellStyle name="40% - Accent1 2 3 2 2 3" xfId="11340" xr:uid="{2E9A8B95-591B-42EF-AA38-14CD434D3702}"/>
    <cellStyle name="40% - Accent1 2 3 2 2 4" xfId="19778" xr:uid="{9774D3D7-D751-4C37-9863-65E1544B6C3E}"/>
    <cellStyle name="40% - Accent1 2 3 2 2 5" xfId="28215" xr:uid="{078B18ED-7F20-4750-A6D0-D8C7470AE400}"/>
    <cellStyle name="40% - Accent1 2 3 2 3" xfId="4971" xr:uid="{00000000-0005-0000-0000-0000EF030000}"/>
    <cellStyle name="40% - Accent1 2 3 2 3 2" xfId="13413" xr:uid="{893D5F11-2A33-4FDE-AD91-560983343B8A}"/>
    <cellStyle name="40% - Accent1 2 3 2 3 3" xfId="21850" xr:uid="{8517442D-029F-48BF-8B67-3E17E5B2549F}"/>
    <cellStyle name="40% - Accent1 2 3 2 3 4" xfId="30287" xr:uid="{B4752956-61A1-4F27-8068-06881BD50D25}"/>
    <cellStyle name="40% - Accent1 2 3 2 4" xfId="9195" xr:uid="{05FA3871-C073-4694-8478-322CF0309AA5}"/>
    <cellStyle name="40% - Accent1 2 3 2 5" xfId="17633" xr:uid="{E950BEF8-EFB4-4B87-9B9D-60F321D35CF2}"/>
    <cellStyle name="40% - Accent1 2 3 2 6" xfId="26070" xr:uid="{EF04F224-EC86-4D90-B1B3-8E2D38D019A1}"/>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71BB48FC-5951-4598-89A0-9EE726DF6096}"/>
    <cellStyle name="40% - Accent1 2 3 3 2 2 3" xfId="24408" xr:uid="{7698B7A4-41D9-4A7F-A228-47F712173962}"/>
    <cellStyle name="40% - Accent1 2 3 3 2 2 4" xfId="32845" xr:uid="{DB7D106A-B105-473D-B578-36F5888C272A}"/>
    <cellStyle name="40% - Accent1 2 3 3 2 3" xfId="11753" xr:uid="{2ACE2324-9212-4C4B-A252-18D390B63BFF}"/>
    <cellStyle name="40% - Accent1 2 3 3 2 4" xfId="20191" xr:uid="{C7B6E1C0-5630-46E3-9E50-2020EEF20B0C}"/>
    <cellStyle name="40% - Accent1 2 3 3 2 5" xfId="28628" xr:uid="{94FE069D-860B-4F90-B5DA-DE07397357A4}"/>
    <cellStyle name="40% - Accent1 2 3 3 3" xfId="5384" xr:uid="{00000000-0005-0000-0000-0000F3030000}"/>
    <cellStyle name="40% - Accent1 2 3 3 3 2" xfId="13826" xr:uid="{B2A2EC7C-44FE-459C-AFD2-6C4099EDDEED}"/>
    <cellStyle name="40% - Accent1 2 3 3 3 3" xfId="22263" xr:uid="{B15BA456-91C0-4A81-83CE-E52646C376A9}"/>
    <cellStyle name="40% - Accent1 2 3 3 3 4" xfId="30700" xr:uid="{543FD28C-948A-495C-81CC-1A01D1C3FD52}"/>
    <cellStyle name="40% - Accent1 2 3 3 4" xfId="9608" xr:uid="{73100EFD-C719-45C1-8642-3EEE32F906A5}"/>
    <cellStyle name="40% - Accent1 2 3 3 5" xfId="18046" xr:uid="{03106CB1-1D82-4006-816C-6301157CBC59}"/>
    <cellStyle name="40% - Accent1 2 3 3 6" xfId="26483" xr:uid="{1A1A348F-D831-4C95-84F5-61E89B087805}"/>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52B00259-9CA0-446C-A76D-1007FDFF10BD}"/>
    <cellStyle name="40% - Accent1 2 3 4 2 2 3" xfId="24821" xr:uid="{56DF7191-3CB4-4686-B5EE-59146EDC3C29}"/>
    <cellStyle name="40% - Accent1 2 3 4 2 2 4" xfId="33258" xr:uid="{F0A497B5-C91A-445F-A76B-25CB47D95F36}"/>
    <cellStyle name="40% - Accent1 2 3 4 2 3" xfId="12166" xr:uid="{E024A248-89A9-4EDA-8AF6-CF4D208A543C}"/>
    <cellStyle name="40% - Accent1 2 3 4 2 4" xfId="20604" xr:uid="{239E7222-616E-4E59-9AA0-F03A4A78CFD2}"/>
    <cellStyle name="40% - Accent1 2 3 4 2 5" xfId="29041" xr:uid="{C236B5DF-CEFE-459E-AC11-B8496A621BE1}"/>
    <cellStyle name="40% - Accent1 2 3 4 3" xfId="5797" xr:uid="{00000000-0005-0000-0000-0000F7030000}"/>
    <cellStyle name="40% - Accent1 2 3 4 3 2" xfId="14239" xr:uid="{A272C530-877F-4BF0-B363-C8FCB9522252}"/>
    <cellStyle name="40% - Accent1 2 3 4 3 3" xfId="22676" xr:uid="{082E67B5-2297-4892-A3FB-8DE5F994C256}"/>
    <cellStyle name="40% - Accent1 2 3 4 3 4" xfId="31113" xr:uid="{E9D98DFC-7266-4B10-AB8B-E9B75CE4D5CE}"/>
    <cellStyle name="40% - Accent1 2 3 4 4" xfId="10021" xr:uid="{BA92FB42-4A25-4B01-9A4D-FBA375F2F754}"/>
    <cellStyle name="40% - Accent1 2 3 4 5" xfId="18459" xr:uid="{50FC779B-9234-486E-9397-A59E61B466DA}"/>
    <cellStyle name="40% - Accent1 2 3 4 6" xfId="26896" xr:uid="{835C789C-9EB3-4475-81FE-5A452B0B0624}"/>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3B4932F3-56A6-417D-AE27-85A9A7EB8B3C}"/>
    <cellStyle name="40% - Accent1 2 3 5 2 2 3" xfId="25234" xr:uid="{23EDFE9D-AAEF-4418-A7BD-68433022696D}"/>
    <cellStyle name="40% - Accent1 2 3 5 2 2 4" xfId="33671" xr:uid="{27C14F54-556A-4039-9849-6E4133E6CB89}"/>
    <cellStyle name="40% - Accent1 2 3 5 2 3" xfId="12579" xr:uid="{18448801-3217-48C3-85C2-C0647A81B780}"/>
    <cellStyle name="40% - Accent1 2 3 5 2 4" xfId="21017" xr:uid="{6009D8A2-3618-4EE2-BF53-49936C068285}"/>
    <cellStyle name="40% - Accent1 2 3 5 2 5" xfId="29454" xr:uid="{F0BB32AA-0617-4819-978A-5A0615CF3DB4}"/>
    <cellStyle name="40% - Accent1 2 3 5 3" xfId="6210" xr:uid="{00000000-0005-0000-0000-0000FB030000}"/>
    <cellStyle name="40% - Accent1 2 3 5 3 2" xfId="14652" xr:uid="{CAC8FECB-2BFC-46CE-87D9-0B35BA981A35}"/>
    <cellStyle name="40% - Accent1 2 3 5 3 3" xfId="23089" xr:uid="{9A130A84-5F4D-4244-98D9-E4512988FF8E}"/>
    <cellStyle name="40% - Accent1 2 3 5 3 4" xfId="31526" xr:uid="{1E5151AE-935B-425D-8C10-BD4E80AB84A4}"/>
    <cellStyle name="40% - Accent1 2 3 5 4" xfId="10434" xr:uid="{F8C2BA25-2646-4C3E-A3F6-C3CF83D62CC0}"/>
    <cellStyle name="40% - Accent1 2 3 5 5" xfId="18872" xr:uid="{6D3770C4-FC06-45C8-9D7B-8EA5AFF49C18}"/>
    <cellStyle name="40% - Accent1 2 3 5 6" xfId="27309" xr:uid="{1B04A69C-A28D-4253-8C16-821CB6E09308}"/>
    <cellStyle name="40% - Accent1 2 3 6" xfId="2316" xr:uid="{00000000-0005-0000-0000-0000FC030000}"/>
    <cellStyle name="40% - Accent1 2 3 6 2" xfId="6623" xr:uid="{00000000-0005-0000-0000-0000FD030000}"/>
    <cellStyle name="40% - Accent1 2 3 6 2 2" xfId="15065" xr:uid="{6E77146E-7036-4935-9F9D-D2D67E704956}"/>
    <cellStyle name="40% - Accent1 2 3 6 2 3" xfId="23502" xr:uid="{294D8A4D-97B3-4653-AAC8-1B58DE4A74A3}"/>
    <cellStyle name="40% - Accent1 2 3 6 2 4" xfId="31939" xr:uid="{E040A212-FDE7-4D24-BDE2-D0482F69222A}"/>
    <cellStyle name="40% - Accent1 2 3 6 3" xfId="10847" xr:uid="{EEDC28C5-A836-4A59-B4F0-54C85869A5DB}"/>
    <cellStyle name="40% - Accent1 2 3 6 4" xfId="19285" xr:uid="{81C56E50-6F68-4874-91CC-A9E2EAC43164}"/>
    <cellStyle name="40% - Accent1 2 3 6 5" xfId="27722" xr:uid="{FA3B2FAE-A08E-4913-B320-D172448DAC69}"/>
    <cellStyle name="40% - Accent1 2 3 7" xfId="4557" xr:uid="{00000000-0005-0000-0000-0000FE030000}"/>
    <cellStyle name="40% - Accent1 2 3 7 2" xfId="12999" xr:uid="{5710DDAC-4F98-44F4-A9AA-F34252A787B4}"/>
    <cellStyle name="40% - Accent1 2 3 7 3" xfId="21436" xr:uid="{038ED6E0-2624-4542-AFB6-1BA08E27D183}"/>
    <cellStyle name="40% - Accent1 2 3 7 4" xfId="29873" xr:uid="{7DBC4A23-21AC-4123-B40E-EDA86B9DC423}"/>
    <cellStyle name="40% - Accent1 2 3 8" xfId="8781" xr:uid="{2B72B80B-2FC1-49E4-9746-270332649B1A}"/>
    <cellStyle name="40% - Accent1 2 3 9" xfId="17219" xr:uid="{2ADC976D-6C50-4A3D-B6A0-CDFD79A2B9DC}"/>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DFA04222-458E-4569-817D-7F55E6E7D7F7}"/>
    <cellStyle name="40% - Accent1 2 4 2 2 3" xfId="23992" xr:uid="{954405EC-805B-4EF8-B53D-01C3785ECF37}"/>
    <cellStyle name="40% - Accent1 2 4 2 2 4" xfId="32429" xr:uid="{313D73FE-6555-4D31-9E61-A50D0D24F00C}"/>
    <cellStyle name="40% - Accent1 2 4 2 3" xfId="11337" xr:uid="{B5AC9AD0-5849-4FD9-A158-D6461FE97C8E}"/>
    <cellStyle name="40% - Accent1 2 4 2 4" xfId="19775" xr:uid="{1EEB328D-CFEF-4EED-9715-D865157D5182}"/>
    <cellStyle name="40% - Accent1 2 4 2 5" xfId="28212" xr:uid="{FA284145-52E8-4D9E-9691-53DCC0933580}"/>
    <cellStyle name="40% - Accent1 2 4 3" xfId="4968" xr:uid="{00000000-0005-0000-0000-000002040000}"/>
    <cellStyle name="40% - Accent1 2 4 3 2" xfId="13410" xr:uid="{BFCB870B-4DF6-46FE-BEAC-8349A5B60E7D}"/>
    <cellStyle name="40% - Accent1 2 4 3 3" xfId="21847" xr:uid="{89ABDF6C-5CCB-4AEA-B2BC-F3EA3702164A}"/>
    <cellStyle name="40% - Accent1 2 4 3 4" xfId="30284" xr:uid="{897B97CE-BBE6-4F37-A42E-7C1354A0B781}"/>
    <cellStyle name="40% - Accent1 2 4 4" xfId="9192" xr:uid="{DF73383F-6A95-4EE5-ADE6-15D6501B5E96}"/>
    <cellStyle name="40% - Accent1 2 4 5" xfId="17630" xr:uid="{D1173B55-CE70-4D1E-9B41-8A3D3C382C7A}"/>
    <cellStyle name="40% - Accent1 2 4 6" xfId="26067" xr:uid="{5FADF5B7-72F5-41CE-A30F-8A16A9BF2810}"/>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DF59A227-BCA5-46C4-9067-CE1FC9237E44}"/>
    <cellStyle name="40% - Accent1 2 5 2 2 3" xfId="24405" xr:uid="{14003E18-792E-4DA1-85E4-7E4F5C1B55C8}"/>
    <cellStyle name="40% - Accent1 2 5 2 2 4" xfId="32842" xr:uid="{FCB50CAA-6A11-40AF-A45A-8D5977B86773}"/>
    <cellStyle name="40% - Accent1 2 5 2 3" xfId="11750" xr:uid="{87B751CB-F6B1-42C8-88CE-548541345599}"/>
    <cellStyle name="40% - Accent1 2 5 2 4" xfId="20188" xr:uid="{64D08F70-BE68-4A53-A70A-92321605ADF9}"/>
    <cellStyle name="40% - Accent1 2 5 2 5" xfId="28625" xr:uid="{C9A10FCC-34BA-4366-B844-A440A8F42E10}"/>
    <cellStyle name="40% - Accent1 2 5 3" xfId="5381" xr:uid="{00000000-0005-0000-0000-000006040000}"/>
    <cellStyle name="40% - Accent1 2 5 3 2" xfId="13823" xr:uid="{13C982E1-EF2A-4589-A4B4-4069863EFFF7}"/>
    <cellStyle name="40% - Accent1 2 5 3 3" xfId="22260" xr:uid="{B90A79B9-53BD-47B0-B94C-AB780860EE5E}"/>
    <cellStyle name="40% - Accent1 2 5 3 4" xfId="30697" xr:uid="{853D9686-9CDE-42BD-A3A1-D4FE35818AB0}"/>
    <cellStyle name="40% - Accent1 2 5 4" xfId="9605" xr:uid="{EC588B0A-C54A-4C51-9212-03778C9BC9C9}"/>
    <cellStyle name="40% - Accent1 2 5 5" xfId="18043" xr:uid="{B594E26F-DFC4-4D4F-8EBB-7BF23731A935}"/>
    <cellStyle name="40% - Accent1 2 5 6" xfId="26480" xr:uid="{4813619F-BD4A-45A8-8055-60FEAAC288E7}"/>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2E94DFA2-1AAA-4F39-BBC4-310FE2EDE412}"/>
    <cellStyle name="40% - Accent1 2 6 2 2 3" xfId="24818" xr:uid="{9F299FDD-B7D6-42CC-BC00-4387BF321034}"/>
    <cellStyle name="40% - Accent1 2 6 2 2 4" xfId="33255" xr:uid="{BC365B8C-589F-44D7-A887-B64FF932F7B8}"/>
    <cellStyle name="40% - Accent1 2 6 2 3" xfId="12163" xr:uid="{6DDC5228-7948-428F-80D3-FBD7A236D6F3}"/>
    <cellStyle name="40% - Accent1 2 6 2 4" xfId="20601" xr:uid="{2E29C9DA-700C-40D9-B4FE-7F43EF5BC999}"/>
    <cellStyle name="40% - Accent1 2 6 2 5" xfId="29038" xr:uid="{E8350A61-D2DE-481B-BF1A-CB3B4B0B315D}"/>
    <cellStyle name="40% - Accent1 2 6 3" xfId="5794" xr:uid="{00000000-0005-0000-0000-00000A040000}"/>
    <cellStyle name="40% - Accent1 2 6 3 2" xfId="14236" xr:uid="{B547A747-0A76-4A69-A615-784A683D0682}"/>
    <cellStyle name="40% - Accent1 2 6 3 3" xfId="22673" xr:uid="{441432CA-4167-4ED8-88E6-EFF306D860C4}"/>
    <cellStyle name="40% - Accent1 2 6 3 4" xfId="31110" xr:uid="{B826D39B-6580-4D19-B456-A2AF3C5AE7B6}"/>
    <cellStyle name="40% - Accent1 2 6 4" xfId="10018" xr:uid="{BBFA2C61-D4E0-4C77-A9DF-F0168FB687D1}"/>
    <cellStyle name="40% - Accent1 2 6 5" xfId="18456" xr:uid="{56BF6672-0FDA-469E-AABA-B01E12BD2765}"/>
    <cellStyle name="40% - Accent1 2 6 6" xfId="26893" xr:uid="{99DD1CE3-D209-4C09-A82B-EAE670A832D5}"/>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EADE2271-5F2D-4D24-8D09-8F23DD2EA5F9}"/>
    <cellStyle name="40% - Accent1 2 7 2 2 3" xfId="25231" xr:uid="{75DC3BB4-E681-4B05-BD09-283D38413679}"/>
    <cellStyle name="40% - Accent1 2 7 2 2 4" xfId="33668" xr:uid="{790DCB64-7CBE-4FE5-8C3D-2527D631B1FC}"/>
    <cellStyle name="40% - Accent1 2 7 2 3" xfId="12576" xr:uid="{85F37F83-9A84-4C46-BCE5-AAA2A6309F67}"/>
    <cellStyle name="40% - Accent1 2 7 2 4" xfId="21014" xr:uid="{EDF2B713-C937-4405-A800-58404ADD8F95}"/>
    <cellStyle name="40% - Accent1 2 7 2 5" xfId="29451" xr:uid="{42AE9BA9-DAF1-4083-B0C0-5106A2A89A72}"/>
    <cellStyle name="40% - Accent1 2 7 3" xfId="6207" xr:uid="{00000000-0005-0000-0000-00000E040000}"/>
    <cellStyle name="40% - Accent1 2 7 3 2" xfId="14649" xr:uid="{36BEDFC9-6965-416A-B046-164B586AA4A2}"/>
    <cellStyle name="40% - Accent1 2 7 3 3" xfId="23086" xr:uid="{7043AEB4-8A63-43C3-8026-16A308ACB227}"/>
    <cellStyle name="40% - Accent1 2 7 3 4" xfId="31523" xr:uid="{84478D6E-32FB-47BA-8A4F-7257D1CC912B}"/>
    <cellStyle name="40% - Accent1 2 7 4" xfId="10431" xr:uid="{5FC66DFB-DE76-4460-AC0C-CE65397660F7}"/>
    <cellStyle name="40% - Accent1 2 7 5" xfId="18869" xr:uid="{9EF339DF-904A-41D4-913C-A08C8DCCC34C}"/>
    <cellStyle name="40% - Accent1 2 7 6" xfId="27306" xr:uid="{712E8757-5867-4C21-9DB1-BABE4F71D3D8}"/>
    <cellStyle name="40% - Accent1 2 8" xfId="2313" xr:uid="{00000000-0005-0000-0000-00000F040000}"/>
    <cellStyle name="40% - Accent1 2 8 2" xfId="6620" xr:uid="{00000000-0005-0000-0000-000010040000}"/>
    <cellStyle name="40% - Accent1 2 8 2 2" xfId="15062" xr:uid="{08B696BE-0F80-4F39-9E38-2DD41CD45C32}"/>
    <cellStyle name="40% - Accent1 2 8 2 3" xfId="23499" xr:uid="{4F980F32-EE09-497F-9D04-A20DE34893BC}"/>
    <cellStyle name="40% - Accent1 2 8 2 4" xfId="31936" xr:uid="{7321484F-8AA0-4CA9-9809-883C03DE1E80}"/>
    <cellStyle name="40% - Accent1 2 8 3" xfId="10844" xr:uid="{A86D1F98-4118-43D7-ABF6-9B225B81113F}"/>
    <cellStyle name="40% - Accent1 2 8 4" xfId="19282" xr:uid="{98D9F047-23E2-4A7D-8D3B-195513AA23CC}"/>
    <cellStyle name="40% - Accent1 2 8 5" xfId="27719" xr:uid="{88240C2A-CD12-42EE-B843-8EB1E5885884}"/>
    <cellStyle name="40% - Accent1 2 9" xfId="4554" xr:uid="{00000000-0005-0000-0000-000011040000}"/>
    <cellStyle name="40% - Accent1 2 9 2" xfId="12996" xr:uid="{7D917040-8175-48E5-800D-5EE8FDCEB6C7}"/>
    <cellStyle name="40% - Accent1 2 9 3" xfId="21433" xr:uid="{F8015E3C-14E6-4368-AF14-D866F23BC5AF}"/>
    <cellStyle name="40% - Accent1 2 9 4" xfId="29870" xr:uid="{D13090FD-A8B0-45EB-8A77-F0200AB9925C}"/>
    <cellStyle name="40% - Accent1 3" xfId="54" xr:uid="{00000000-0005-0000-0000-000012040000}"/>
    <cellStyle name="40% - Accent1 3 10" xfId="17220" xr:uid="{D15B1405-777B-441B-9E3D-7E166EAA56E9}"/>
    <cellStyle name="40% - Accent1 3 11" xfId="25657" xr:uid="{67672167-1D53-46DE-8DF9-DB3C5748BFC1}"/>
    <cellStyle name="40% - Accent1 3 2" xfId="55" xr:uid="{00000000-0005-0000-0000-000013040000}"/>
    <cellStyle name="40% - Accent1 3 2 10" xfId="25658" xr:uid="{682E8D82-A759-4D1D-8FF7-CA2D23F633F4}"/>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9F701D50-DF9E-4B86-AD1E-80950F30DCB1}"/>
    <cellStyle name="40% - Accent1 3 2 2 2 2 3" xfId="23997" xr:uid="{9AB0CAF5-30A3-490A-8631-139602755C96}"/>
    <cellStyle name="40% - Accent1 3 2 2 2 2 4" xfId="32434" xr:uid="{583DD03D-5E3F-45F3-A572-8AF001DACCE0}"/>
    <cellStyle name="40% - Accent1 3 2 2 2 3" xfId="11342" xr:uid="{A3CE887B-45C7-4B5C-BC8E-8F1043541526}"/>
    <cellStyle name="40% - Accent1 3 2 2 2 4" xfId="19780" xr:uid="{74BDA0BA-933D-4CBF-AE73-DF8EEBBD292A}"/>
    <cellStyle name="40% - Accent1 3 2 2 2 5" xfId="28217" xr:uid="{8EDC3970-4190-4D3B-ACF6-32F35BE34CC1}"/>
    <cellStyle name="40% - Accent1 3 2 2 3" xfId="4973" xr:uid="{00000000-0005-0000-0000-000017040000}"/>
    <cellStyle name="40% - Accent1 3 2 2 3 2" xfId="13415" xr:uid="{D5A31F1D-E12C-4B7F-B03A-207724ED49E3}"/>
    <cellStyle name="40% - Accent1 3 2 2 3 3" xfId="21852" xr:uid="{ECC801DA-DD84-49AE-BAC3-6ADAA68DDF48}"/>
    <cellStyle name="40% - Accent1 3 2 2 3 4" xfId="30289" xr:uid="{8B36C03B-0E66-4180-B303-C921ACBA1DF6}"/>
    <cellStyle name="40% - Accent1 3 2 2 4" xfId="9197" xr:uid="{8E11FE5F-D97D-4C69-9847-C11AD4BB9D44}"/>
    <cellStyle name="40% - Accent1 3 2 2 5" xfId="17635" xr:uid="{92DF0077-3DD1-48AC-B179-A0DCE2949527}"/>
    <cellStyle name="40% - Accent1 3 2 2 6" xfId="26072" xr:uid="{F26CCDDC-C7E0-47A2-AFC3-18642815E2E6}"/>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1EC24984-AFC8-469B-9B7B-F68638CD5890}"/>
    <cellStyle name="40% - Accent1 3 2 3 2 2 3" xfId="24410" xr:uid="{31111C5A-60A2-4FCD-9935-5F58736D23E5}"/>
    <cellStyle name="40% - Accent1 3 2 3 2 2 4" xfId="32847" xr:uid="{2620A612-F8EE-4BC7-B03A-704CA5CA99CC}"/>
    <cellStyle name="40% - Accent1 3 2 3 2 3" xfId="11755" xr:uid="{5BFE79C9-6FDB-46CF-B74C-CCBA8133875E}"/>
    <cellStyle name="40% - Accent1 3 2 3 2 4" xfId="20193" xr:uid="{5ABD20AB-090D-4795-B78C-E871B8D4754D}"/>
    <cellStyle name="40% - Accent1 3 2 3 2 5" xfId="28630" xr:uid="{223CCB30-182F-4116-B192-84A40D0168C0}"/>
    <cellStyle name="40% - Accent1 3 2 3 3" xfId="5386" xr:uid="{00000000-0005-0000-0000-00001B040000}"/>
    <cellStyle name="40% - Accent1 3 2 3 3 2" xfId="13828" xr:uid="{89661B03-EE6F-4F6D-A908-9B6F0A27E414}"/>
    <cellStyle name="40% - Accent1 3 2 3 3 3" xfId="22265" xr:uid="{7C75913B-BFDA-448F-A3E0-2A2FF401B267}"/>
    <cellStyle name="40% - Accent1 3 2 3 3 4" xfId="30702" xr:uid="{77C6C12E-818F-4BAF-AC30-8F8D0873C7B9}"/>
    <cellStyle name="40% - Accent1 3 2 3 4" xfId="9610" xr:uid="{8CBB19CE-F381-41C2-896F-D96E6253E1DA}"/>
    <cellStyle name="40% - Accent1 3 2 3 5" xfId="18048" xr:uid="{B80665D4-F019-410B-A9EE-941D98E8B532}"/>
    <cellStyle name="40% - Accent1 3 2 3 6" xfId="26485" xr:uid="{69076951-8F8A-45C4-B7B9-BDE3B222A84E}"/>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7D9EE2FC-0DA9-4E4F-B4EB-8DBC28A072B6}"/>
    <cellStyle name="40% - Accent1 3 2 4 2 2 3" xfId="24823" xr:uid="{5D8748E6-AA34-42FE-AA10-3E3A081DD61D}"/>
    <cellStyle name="40% - Accent1 3 2 4 2 2 4" xfId="33260" xr:uid="{618A89A5-00F2-4F59-943A-FEB255B96F7A}"/>
    <cellStyle name="40% - Accent1 3 2 4 2 3" xfId="12168" xr:uid="{AEAEFCED-3B48-46E7-B9A0-2CE74A89AA3F}"/>
    <cellStyle name="40% - Accent1 3 2 4 2 4" xfId="20606" xr:uid="{CF070AEF-0D6A-4ED3-AA57-3E1C5B10B87D}"/>
    <cellStyle name="40% - Accent1 3 2 4 2 5" xfId="29043" xr:uid="{5E71451D-DD75-4897-AF2E-1BCF98B068C6}"/>
    <cellStyle name="40% - Accent1 3 2 4 3" xfId="5799" xr:uid="{00000000-0005-0000-0000-00001F040000}"/>
    <cellStyle name="40% - Accent1 3 2 4 3 2" xfId="14241" xr:uid="{AE9C126C-5426-4AA5-8DF4-BAB390015A7F}"/>
    <cellStyle name="40% - Accent1 3 2 4 3 3" xfId="22678" xr:uid="{64A1C714-F7F0-4628-AAFD-6290793F21E4}"/>
    <cellStyle name="40% - Accent1 3 2 4 3 4" xfId="31115" xr:uid="{469CE120-BC9A-4433-84DD-52D9A0DAD2A1}"/>
    <cellStyle name="40% - Accent1 3 2 4 4" xfId="10023" xr:uid="{2C2E0712-A82E-4E4C-86BB-4563E695B933}"/>
    <cellStyle name="40% - Accent1 3 2 4 5" xfId="18461" xr:uid="{C4CE6662-937D-45A0-890C-811A5576CCE7}"/>
    <cellStyle name="40% - Accent1 3 2 4 6" xfId="26898" xr:uid="{1EFB518B-BA37-4E0C-B871-1238B1FAB691}"/>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3343F724-0D85-483C-B667-8C5C330C4BC6}"/>
    <cellStyle name="40% - Accent1 3 2 5 2 2 3" xfId="25236" xr:uid="{10CB975D-A273-4C32-8CFE-8B71726CCFFA}"/>
    <cellStyle name="40% - Accent1 3 2 5 2 2 4" xfId="33673" xr:uid="{5F68D843-3B30-40CF-B430-FCAF08E64295}"/>
    <cellStyle name="40% - Accent1 3 2 5 2 3" xfId="12581" xr:uid="{7C5B3267-C312-4A66-9ED0-CDB5CE86F6B8}"/>
    <cellStyle name="40% - Accent1 3 2 5 2 4" xfId="21019" xr:uid="{7DECE62D-720E-44D3-B961-8C640C9A1470}"/>
    <cellStyle name="40% - Accent1 3 2 5 2 5" xfId="29456" xr:uid="{A5A93B01-F5F2-48E6-8C6B-66DA425B419D}"/>
    <cellStyle name="40% - Accent1 3 2 5 3" xfId="6212" xr:uid="{00000000-0005-0000-0000-000023040000}"/>
    <cellStyle name="40% - Accent1 3 2 5 3 2" xfId="14654" xr:uid="{47AE0445-8BCA-4B4A-814E-CB1414517FDF}"/>
    <cellStyle name="40% - Accent1 3 2 5 3 3" xfId="23091" xr:uid="{0C8E344D-3194-418E-9700-028C30C204F7}"/>
    <cellStyle name="40% - Accent1 3 2 5 3 4" xfId="31528" xr:uid="{EE6D2F11-776E-4D48-9279-E58E632D5A74}"/>
    <cellStyle name="40% - Accent1 3 2 5 4" xfId="10436" xr:uid="{5317C888-FB59-4A7B-8FA0-8C634BC00E94}"/>
    <cellStyle name="40% - Accent1 3 2 5 5" xfId="18874" xr:uid="{CB4B1F41-3D49-4E99-825B-4288E7007F7B}"/>
    <cellStyle name="40% - Accent1 3 2 5 6" xfId="27311" xr:uid="{9CDAAD2D-B659-4BFA-AEE8-4AC35637B2C8}"/>
    <cellStyle name="40% - Accent1 3 2 6" xfId="2318" xr:uid="{00000000-0005-0000-0000-000024040000}"/>
    <cellStyle name="40% - Accent1 3 2 6 2" xfId="6625" xr:uid="{00000000-0005-0000-0000-000025040000}"/>
    <cellStyle name="40% - Accent1 3 2 6 2 2" xfId="15067" xr:uid="{519DA97E-845D-478A-AE4F-9DA50A70AF98}"/>
    <cellStyle name="40% - Accent1 3 2 6 2 3" xfId="23504" xr:uid="{DD2D9517-76A3-433C-BE7C-364A8635AE7D}"/>
    <cellStyle name="40% - Accent1 3 2 6 2 4" xfId="31941" xr:uid="{487399FF-DF85-4D18-98D5-27600577EAD8}"/>
    <cellStyle name="40% - Accent1 3 2 6 3" xfId="10849" xr:uid="{6F63A50D-58FC-4102-8A92-BB054046E0AD}"/>
    <cellStyle name="40% - Accent1 3 2 6 4" xfId="19287" xr:uid="{6D3FC1B1-2ED5-4082-876A-6C69240A008B}"/>
    <cellStyle name="40% - Accent1 3 2 6 5" xfId="27724" xr:uid="{27A8E9CE-232A-46D8-8421-43D71548F75F}"/>
    <cellStyle name="40% - Accent1 3 2 7" xfId="4559" xr:uid="{00000000-0005-0000-0000-000026040000}"/>
    <cellStyle name="40% - Accent1 3 2 7 2" xfId="13001" xr:uid="{4C310311-DED1-44A1-8E6F-B584CEE407E3}"/>
    <cellStyle name="40% - Accent1 3 2 7 3" xfId="21438" xr:uid="{348C3295-3DA0-493C-B9CB-97AF4F0956CB}"/>
    <cellStyle name="40% - Accent1 3 2 7 4" xfId="29875" xr:uid="{3F11D2A9-7DE9-47CF-92BE-6EE7053518E5}"/>
    <cellStyle name="40% - Accent1 3 2 8" xfId="8783" xr:uid="{376B240E-ABEC-4660-80BA-1D98E561D808}"/>
    <cellStyle name="40% - Accent1 3 2 9" xfId="17221" xr:uid="{89ED57C4-2708-4C6E-9766-138036923C86}"/>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B594C975-ECA9-441F-83BF-3EC346DD70C6}"/>
    <cellStyle name="40% - Accent1 3 3 2 2 3" xfId="23996" xr:uid="{E36B4A02-3FEF-4448-85CA-CBF84558FBA7}"/>
    <cellStyle name="40% - Accent1 3 3 2 2 4" xfId="32433" xr:uid="{72814CBE-8FF4-47E4-9AD6-97C62C42E0D3}"/>
    <cellStyle name="40% - Accent1 3 3 2 3" xfId="11341" xr:uid="{1917B976-4DD6-4717-86D9-E22BB1037231}"/>
    <cellStyle name="40% - Accent1 3 3 2 4" xfId="19779" xr:uid="{4053DC9D-100A-4064-9FCF-80F5EFF4BF5E}"/>
    <cellStyle name="40% - Accent1 3 3 2 5" xfId="28216" xr:uid="{AD3B678F-C3FB-4803-9394-B66CF93A72A2}"/>
    <cellStyle name="40% - Accent1 3 3 3" xfId="4972" xr:uid="{00000000-0005-0000-0000-00002A040000}"/>
    <cellStyle name="40% - Accent1 3 3 3 2" xfId="13414" xr:uid="{7D20B4B4-863F-48EF-A603-CAB7E67C8B07}"/>
    <cellStyle name="40% - Accent1 3 3 3 3" xfId="21851" xr:uid="{868B1494-E402-4089-82B0-0DBDB7E58615}"/>
    <cellStyle name="40% - Accent1 3 3 3 4" xfId="30288" xr:uid="{B5DA3778-108C-4CD1-92D1-DD7D186AFFD6}"/>
    <cellStyle name="40% - Accent1 3 3 4" xfId="9196" xr:uid="{2021C86C-DE29-492E-BA1F-9FAAA2A50A99}"/>
    <cellStyle name="40% - Accent1 3 3 5" xfId="17634" xr:uid="{4D71E6AC-2104-42EB-99CA-2161FB15B330}"/>
    <cellStyle name="40% - Accent1 3 3 6" xfId="26071" xr:uid="{18920DBE-409C-4F24-A83F-A05A773F45D7}"/>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85D13438-3526-493F-981D-3452D433111D}"/>
    <cellStyle name="40% - Accent1 3 4 2 2 3" xfId="24409" xr:uid="{62911526-B639-4D57-BC17-2AA6EE99AE5F}"/>
    <cellStyle name="40% - Accent1 3 4 2 2 4" xfId="32846" xr:uid="{FB048096-9CE2-4C0F-B2F6-EB1BB7BDABFC}"/>
    <cellStyle name="40% - Accent1 3 4 2 3" xfId="11754" xr:uid="{9FD08EEC-D915-41F2-95A7-7D7FD07B061D}"/>
    <cellStyle name="40% - Accent1 3 4 2 4" xfId="20192" xr:uid="{0E9B95D7-D862-4392-A796-44A520C13122}"/>
    <cellStyle name="40% - Accent1 3 4 2 5" xfId="28629" xr:uid="{3EDAC34F-3940-46FC-8367-13F065B00D98}"/>
    <cellStyle name="40% - Accent1 3 4 3" xfId="5385" xr:uid="{00000000-0005-0000-0000-00002E040000}"/>
    <cellStyle name="40% - Accent1 3 4 3 2" xfId="13827" xr:uid="{C8BD1B5F-AC6E-4BBD-8CEB-31EE8C1FFF2D}"/>
    <cellStyle name="40% - Accent1 3 4 3 3" xfId="22264" xr:uid="{E8A8EE28-BEAA-4D05-8C90-2E0F66E302C3}"/>
    <cellStyle name="40% - Accent1 3 4 3 4" xfId="30701" xr:uid="{FCA8058F-6DB5-429A-881D-61783102D92C}"/>
    <cellStyle name="40% - Accent1 3 4 4" xfId="9609" xr:uid="{05829CBF-C860-4BAE-B879-BF28161F6FA0}"/>
    <cellStyle name="40% - Accent1 3 4 5" xfId="18047" xr:uid="{1A4C6E1A-5A99-4DC2-9707-EFBFFD54AAC4}"/>
    <cellStyle name="40% - Accent1 3 4 6" xfId="26484" xr:uid="{1DD23A6B-5D95-4494-937A-9F5A0B0055EA}"/>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B5FC296D-20B4-462D-A70E-7B4A1F90943C}"/>
    <cellStyle name="40% - Accent1 3 5 2 2 3" xfId="24822" xr:uid="{838B419B-3489-46F3-A134-0E77F52CD22B}"/>
    <cellStyle name="40% - Accent1 3 5 2 2 4" xfId="33259" xr:uid="{ADA66670-3BEF-4705-AF13-513C246D4727}"/>
    <cellStyle name="40% - Accent1 3 5 2 3" xfId="12167" xr:uid="{46285A99-CFAE-4BE6-A119-BD8924601046}"/>
    <cellStyle name="40% - Accent1 3 5 2 4" xfId="20605" xr:uid="{85F54009-6938-4AAF-92BE-8B8D977ECCB0}"/>
    <cellStyle name="40% - Accent1 3 5 2 5" xfId="29042" xr:uid="{3CDE4355-8E4A-4569-9E72-682C05A133D7}"/>
    <cellStyle name="40% - Accent1 3 5 3" xfId="5798" xr:uid="{00000000-0005-0000-0000-000032040000}"/>
    <cellStyle name="40% - Accent1 3 5 3 2" xfId="14240" xr:uid="{697E9011-6216-4ADA-909D-196AD28ED777}"/>
    <cellStyle name="40% - Accent1 3 5 3 3" xfId="22677" xr:uid="{F8EAF6F6-CF04-4676-A13F-2CE2BB9BBCD9}"/>
    <cellStyle name="40% - Accent1 3 5 3 4" xfId="31114" xr:uid="{219BC057-BB92-474B-80C3-0B5076F7AB82}"/>
    <cellStyle name="40% - Accent1 3 5 4" xfId="10022" xr:uid="{C47230A9-759F-4EE9-A52A-524296C9EE17}"/>
    <cellStyle name="40% - Accent1 3 5 5" xfId="18460" xr:uid="{BD6892C9-A1DA-4C9A-83BD-5AFB3069F769}"/>
    <cellStyle name="40% - Accent1 3 5 6" xfId="26897" xr:uid="{42DC4DAC-4D63-467A-9DE7-A77566EC1EB3}"/>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3C05A218-139C-4193-B9B1-EC86B742A4D7}"/>
    <cellStyle name="40% - Accent1 3 6 2 2 3" xfId="25235" xr:uid="{7080DDD6-EE26-45DA-AF73-1E3E75B1FD06}"/>
    <cellStyle name="40% - Accent1 3 6 2 2 4" xfId="33672" xr:uid="{76B40567-9703-4B38-B99D-A52A335B9D58}"/>
    <cellStyle name="40% - Accent1 3 6 2 3" xfId="12580" xr:uid="{25B5B1EF-B770-462A-8A86-A608C1904224}"/>
    <cellStyle name="40% - Accent1 3 6 2 4" xfId="21018" xr:uid="{1406E38C-F9A8-4F61-9215-FAABB7BAC293}"/>
    <cellStyle name="40% - Accent1 3 6 2 5" xfId="29455" xr:uid="{E0B06137-026B-483E-9316-23D4084F1B40}"/>
    <cellStyle name="40% - Accent1 3 6 3" xfId="6211" xr:uid="{00000000-0005-0000-0000-000036040000}"/>
    <cellStyle name="40% - Accent1 3 6 3 2" xfId="14653" xr:uid="{72A0DF77-CEED-49B5-9EFF-82945376268E}"/>
    <cellStyle name="40% - Accent1 3 6 3 3" xfId="23090" xr:uid="{2425A854-AEE6-4F0F-9503-C924C4B72C97}"/>
    <cellStyle name="40% - Accent1 3 6 3 4" xfId="31527" xr:uid="{A9F4BFC2-4681-448A-8D46-A00C9E0C800E}"/>
    <cellStyle name="40% - Accent1 3 6 4" xfId="10435" xr:uid="{213F5BDF-C4BC-4CE9-AE7E-3C39B576FD68}"/>
    <cellStyle name="40% - Accent1 3 6 5" xfId="18873" xr:uid="{CBABF7E0-4E29-46A8-BAB9-1185386E564F}"/>
    <cellStyle name="40% - Accent1 3 6 6" xfId="27310" xr:uid="{6A166252-93D1-4576-B686-341246BD1F7F}"/>
    <cellStyle name="40% - Accent1 3 7" xfId="2317" xr:uid="{00000000-0005-0000-0000-000037040000}"/>
    <cellStyle name="40% - Accent1 3 7 2" xfId="6624" xr:uid="{00000000-0005-0000-0000-000038040000}"/>
    <cellStyle name="40% - Accent1 3 7 2 2" xfId="15066" xr:uid="{989840B5-9522-4173-A5BF-03A2489AFF10}"/>
    <cellStyle name="40% - Accent1 3 7 2 3" xfId="23503" xr:uid="{6258D8CB-3637-4D34-904D-1DC19B9308BB}"/>
    <cellStyle name="40% - Accent1 3 7 2 4" xfId="31940" xr:uid="{887FEFA1-2D71-49D9-979E-3ECA4973371A}"/>
    <cellStyle name="40% - Accent1 3 7 3" xfId="10848" xr:uid="{51468E4D-45C4-48EA-B761-0E6C5B27FFAB}"/>
    <cellStyle name="40% - Accent1 3 7 4" xfId="19286" xr:uid="{54B72015-009E-4952-820F-91949D0ED690}"/>
    <cellStyle name="40% - Accent1 3 7 5" xfId="27723" xr:uid="{34837915-3BA5-43CD-AD3A-DAA7C5B656C4}"/>
    <cellStyle name="40% - Accent1 3 8" xfId="4558" xr:uid="{00000000-0005-0000-0000-000039040000}"/>
    <cellStyle name="40% - Accent1 3 8 2" xfId="13000" xr:uid="{ACAA3BE4-DBFB-4576-9C34-5774545DC454}"/>
    <cellStyle name="40% - Accent1 3 8 3" xfId="21437" xr:uid="{356E3DF9-8A8C-4713-80D4-12140C06581C}"/>
    <cellStyle name="40% - Accent1 3 8 4" xfId="29874" xr:uid="{3F737F41-0CA7-4212-85F9-F7A0EF59512D}"/>
    <cellStyle name="40% - Accent1 3 9" xfId="8782" xr:uid="{45726A60-8B90-4419-BB81-D4CBAECCC479}"/>
    <cellStyle name="40% - Accent1 4" xfId="56" xr:uid="{00000000-0005-0000-0000-00003A040000}"/>
    <cellStyle name="40% - Accent1 4 10" xfId="25659" xr:uid="{73672CE8-EA1D-4D0C-932D-6658D7B8801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8DFD92C1-C2A0-4F5C-9EDE-F743C2FB4BD1}"/>
    <cellStyle name="40% - Accent1 4 2 2 2 3" xfId="23998" xr:uid="{36AA14D0-21F9-4A8D-87F4-064E63208DEE}"/>
    <cellStyle name="40% - Accent1 4 2 2 2 4" xfId="32435" xr:uid="{A57057A9-47D1-40C8-A18F-E93DB237830A}"/>
    <cellStyle name="40% - Accent1 4 2 2 3" xfId="11343" xr:uid="{6803BD0A-435A-4381-BCAE-9A56CF06EDFC}"/>
    <cellStyle name="40% - Accent1 4 2 2 4" xfId="19781" xr:uid="{BCC2E2D5-5574-48AD-9727-07C1670118EC}"/>
    <cellStyle name="40% - Accent1 4 2 2 5" xfId="28218" xr:uid="{BDFA3184-9BE3-418B-9F7A-0A7CDAE519CF}"/>
    <cellStyle name="40% - Accent1 4 2 3" xfId="4974" xr:uid="{00000000-0005-0000-0000-00003E040000}"/>
    <cellStyle name="40% - Accent1 4 2 3 2" xfId="13416" xr:uid="{1BE4820E-D612-4833-83DE-EE4DF3FD06F0}"/>
    <cellStyle name="40% - Accent1 4 2 3 3" xfId="21853" xr:uid="{094B55B9-D40A-42F8-A61A-6F16E9483D7F}"/>
    <cellStyle name="40% - Accent1 4 2 3 4" xfId="30290" xr:uid="{4D89280C-B4DD-43AE-8DD4-091DB2AA4A34}"/>
    <cellStyle name="40% - Accent1 4 2 4" xfId="9198" xr:uid="{73BE980D-C71F-4BAA-9DFE-B866D277E76E}"/>
    <cellStyle name="40% - Accent1 4 2 5" xfId="17636" xr:uid="{B11D4E6B-FE52-438E-AA91-244AEC535F86}"/>
    <cellStyle name="40% - Accent1 4 2 6" xfId="26073" xr:uid="{48F9E4FF-25BC-44F5-9194-A920805999E5}"/>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D4A40B55-E5F9-4FC9-94FF-659FE0912CC8}"/>
    <cellStyle name="40% - Accent1 4 3 2 2 3" xfId="24411" xr:uid="{7C7238D1-CAA6-4D67-BE84-ACC5F757C8B8}"/>
    <cellStyle name="40% - Accent1 4 3 2 2 4" xfId="32848" xr:uid="{D216D719-66B2-4D1D-ADFD-644FB3B3DFE7}"/>
    <cellStyle name="40% - Accent1 4 3 2 3" xfId="11756" xr:uid="{BF778A0C-6879-4599-9602-752441CF869B}"/>
    <cellStyle name="40% - Accent1 4 3 2 4" xfId="20194" xr:uid="{A343EFE4-5AB5-4DCE-B01F-8718BD8698D1}"/>
    <cellStyle name="40% - Accent1 4 3 2 5" xfId="28631" xr:uid="{BC53AC5E-D7F5-4FE5-8F72-03562839FFB8}"/>
    <cellStyle name="40% - Accent1 4 3 3" xfId="5387" xr:uid="{00000000-0005-0000-0000-000042040000}"/>
    <cellStyle name="40% - Accent1 4 3 3 2" xfId="13829" xr:uid="{DAAA65DA-E2D6-4440-92E1-B7901A36FC3B}"/>
    <cellStyle name="40% - Accent1 4 3 3 3" xfId="22266" xr:uid="{2CFDC88D-49CE-4DFE-81AD-DE72D9DD69F1}"/>
    <cellStyle name="40% - Accent1 4 3 3 4" xfId="30703" xr:uid="{C3E0C21A-5E8A-455E-86D3-1AA7317F1703}"/>
    <cellStyle name="40% - Accent1 4 3 4" xfId="9611" xr:uid="{51F760C7-CDE0-404F-AA43-EC7877DA16B7}"/>
    <cellStyle name="40% - Accent1 4 3 5" xfId="18049" xr:uid="{583AD338-690A-4666-A9B4-2645111A8E5E}"/>
    <cellStyle name="40% - Accent1 4 3 6" xfId="26486" xr:uid="{6325A5D2-EA4E-4348-9D9E-DDE9B7D88EC2}"/>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3738C5BD-C38D-41E3-A378-6A247466A087}"/>
    <cellStyle name="40% - Accent1 4 4 2 2 3" xfId="24824" xr:uid="{541341E4-157B-4121-B049-924320393169}"/>
    <cellStyle name="40% - Accent1 4 4 2 2 4" xfId="33261" xr:uid="{9604C1F8-54F5-4807-95B8-D7FFE607FC12}"/>
    <cellStyle name="40% - Accent1 4 4 2 3" xfId="12169" xr:uid="{AA206479-89DA-4406-AE97-4432DFE83B4B}"/>
    <cellStyle name="40% - Accent1 4 4 2 4" xfId="20607" xr:uid="{8947D274-A8DF-4EFA-842B-800A33F7C528}"/>
    <cellStyle name="40% - Accent1 4 4 2 5" xfId="29044" xr:uid="{65A1FE7E-082B-4720-A945-5FEBD8D96D56}"/>
    <cellStyle name="40% - Accent1 4 4 3" xfId="5800" xr:uid="{00000000-0005-0000-0000-000046040000}"/>
    <cellStyle name="40% - Accent1 4 4 3 2" xfId="14242" xr:uid="{55AB2A31-34C4-4EC0-ACC0-EDF54354728F}"/>
    <cellStyle name="40% - Accent1 4 4 3 3" xfId="22679" xr:uid="{5481D58A-F81B-4392-B767-B53A49FAD5AF}"/>
    <cellStyle name="40% - Accent1 4 4 3 4" xfId="31116" xr:uid="{4D9825D4-D6BF-401B-B591-AE6578571FDA}"/>
    <cellStyle name="40% - Accent1 4 4 4" xfId="10024" xr:uid="{BD255D6C-451E-41C6-90B2-F3F9E8DCAD2E}"/>
    <cellStyle name="40% - Accent1 4 4 5" xfId="18462" xr:uid="{4DB1AC6D-6E3A-4FF4-BB06-2AF74290746E}"/>
    <cellStyle name="40% - Accent1 4 4 6" xfId="26899" xr:uid="{42817F1B-E1B5-47CB-8FCF-54826C7162FB}"/>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0C84FB16-534D-4785-B06C-E55FA37EF9E9}"/>
    <cellStyle name="40% - Accent1 4 5 2 2 3" xfId="25237" xr:uid="{34643A5F-66EC-4906-929F-944533705F66}"/>
    <cellStyle name="40% - Accent1 4 5 2 2 4" xfId="33674" xr:uid="{8670DE6D-D3E1-4D34-9920-3EDD204D4B3A}"/>
    <cellStyle name="40% - Accent1 4 5 2 3" xfId="12582" xr:uid="{FF26A335-620D-4FE3-AD28-21F5EC785F67}"/>
    <cellStyle name="40% - Accent1 4 5 2 4" xfId="21020" xr:uid="{B1B10FD6-BFDF-4A7C-B240-7A37742C0A17}"/>
    <cellStyle name="40% - Accent1 4 5 2 5" xfId="29457" xr:uid="{18BC4A13-998F-45D2-B45C-EE39286E8894}"/>
    <cellStyle name="40% - Accent1 4 5 3" xfId="6213" xr:uid="{00000000-0005-0000-0000-00004A040000}"/>
    <cellStyle name="40% - Accent1 4 5 3 2" xfId="14655" xr:uid="{1640131B-21C1-420B-9AB4-4F66B3536F3E}"/>
    <cellStyle name="40% - Accent1 4 5 3 3" xfId="23092" xr:uid="{9B27A52C-1261-4F41-866C-F212B4599008}"/>
    <cellStyle name="40% - Accent1 4 5 3 4" xfId="31529" xr:uid="{3CAB9487-9C79-43B4-8826-619D0157DFEF}"/>
    <cellStyle name="40% - Accent1 4 5 4" xfId="10437" xr:uid="{42FA4418-E7FE-40EF-8CB9-8AB1C95EB7A7}"/>
    <cellStyle name="40% - Accent1 4 5 5" xfId="18875" xr:uid="{176047F1-376E-48C2-8521-6CB9C13E391E}"/>
    <cellStyle name="40% - Accent1 4 5 6" xfId="27312" xr:uid="{931B374B-F6FF-4E2D-9F95-53F0EE0FD43C}"/>
    <cellStyle name="40% - Accent1 4 6" xfId="2319" xr:uid="{00000000-0005-0000-0000-00004B040000}"/>
    <cellStyle name="40% - Accent1 4 6 2" xfId="6626" xr:uid="{00000000-0005-0000-0000-00004C040000}"/>
    <cellStyle name="40% - Accent1 4 6 2 2" xfId="15068" xr:uid="{E4410388-3A5E-42B2-8B6B-4C6EDABDE25C}"/>
    <cellStyle name="40% - Accent1 4 6 2 3" xfId="23505" xr:uid="{91C84521-59E2-48C6-B7BC-36BAE555C8C0}"/>
    <cellStyle name="40% - Accent1 4 6 2 4" xfId="31942" xr:uid="{6C327D30-F714-46C4-BD09-B73DA3BE4EEE}"/>
    <cellStyle name="40% - Accent1 4 6 3" xfId="10850" xr:uid="{8600252A-E893-474D-A35E-5BEE6F903A9B}"/>
    <cellStyle name="40% - Accent1 4 6 4" xfId="19288" xr:uid="{A25D9185-025A-4CD5-A85B-0FBB64409B8A}"/>
    <cellStyle name="40% - Accent1 4 6 5" xfId="27725" xr:uid="{2A7BD104-2C86-4D64-BB6C-ACA385424C4D}"/>
    <cellStyle name="40% - Accent1 4 7" xfId="4560" xr:uid="{00000000-0005-0000-0000-00004D040000}"/>
    <cellStyle name="40% - Accent1 4 7 2" xfId="13002" xr:uid="{D385862C-37AA-41D2-85DD-490E04EFB839}"/>
    <cellStyle name="40% - Accent1 4 7 3" xfId="21439" xr:uid="{AA466962-C1DF-4F4A-8058-FFCDA60156AD}"/>
    <cellStyle name="40% - Accent1 4 7 4" xfId="29876" xr:uid="{75FBAD85-631F-4EE1-B1C7-B55FB939933B}"/>
    <cellStyle name="40% - Accent1 4 8" xfId="8784" xr:uid="{AE115A63-725F-4535-82AA-C2DE5A5CCB0D}"/>
    <cellStyle name="40% - Accent1 4 9" xfId="17222" xr:uid="{0F824D6A-6FE8-4EBD-BAB4-D2A1CC0BFEB0}"/>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A883CD32-BF40-462C-B9D6-5C3800B460C7}"/>
    <cellStyle name="40% - Accent1 5 2 2 3" xfId="23991" xr:uid="{EC7E6534-0D3F-4DD6-89BD-F04052444B4A}"/>
    <cellStyle name="40% - Accent1 5 2 2 4" xfId="32428" xr:uid="{9A54B402-659A-4D02-B81B-267D75474BA1}"/>
    <cellStyle name="40% - Accent1 5 2 3" xfId="11336" xr:uid="{BCF16494-124E-4EDE-9E39-1F6340F559E0}"/>
    <cellStyle name="40% - Accent1 5 2 4" xfId="19774" xr:uid="{BAD838B3-76E9-445E-BA7F-5779B2CF09B6}"/>
    <cellStyle name="40% - Accent1 5 2 5" xfId="28211" xr:uid="{01C2D473-500B-49B3-8E93-74C4953DD09B}"/>
    <cellStyle name="40% - Accent1 5 3" xfId="4967" xr:uid="{00000000-0005-0000-0000-000051040000}"/>
    <cellStyle name="40% - Accent1 5 3 2" xfId="13409" xr:uid="{52523BEF-113E-4C6C-A4FF-26FED9095ECD}"/>
    <cellStyle name="40% - Accent1 5 3 3" xfId="21846" xr:uid="{D3DE0E3C-2292-445C-861A-6D677C7BCF78}"/>
    <cellStyle name="40% - Accent1 5 3 4" xfId="30283" xr:uid="{FFC5AAF0-ADDA-407D-94C6-226A5AD59916}"/>
    <cellStyle name="40% - Accent1 5 4" xfId="9191" xr:uid="{9FDD3AFE-AFBF-445E-A28E-160240D9749D}"/>
    <cellStyle name="40% - Accent1 5 5" xfId="17629" xr:uid="{9C3EDA6D-2453-470D-9AD1-F1A5E5F041F5}"/>
    <cellStyle name="40% - Accent1 5 6" xfId="26066" xr:uid="{48725F37-B206-4844-9497-C6A9C34E5B92}"/>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DD66CD3B-F3C1-4BCB-91E3-2FE2BE9ED9A9}"/>
    <cellStyle name="40% - Accent1 6 2 2 3" xfId="24404" xr:uid="{B1F37392-0F2B-40A7-8964-A72D29D7C9BD}"/>
    <cellStyle name="40% - Accent1 6 2 2 4" xfId="32841" xr:uid="{EF3A7962-76F0-4B28-AA1C-D947183DEB87}"/>
    <cellStyle name="40% - Accent1 6 2 3" xfId="11749" xr:uid="{EF2648FD-7753-4183-9A2D-5C31C8BBC851}"/>
    <cellStyle name="40% - Accent1 6 2 4" xfId="20187" xr:uid="{B4CFD0A9-C005-436F-9AA8-8D8D158422A7}"/>
    <cellStyle name="40% - Accent1 6 2 5" xfId="28624" xr:uid="{02A6B41C-28A9-40F2-BCF6-EAECC64352C7}"/>
    <cellStyle name="40% - Accent1 6 3" xfId="5380" xr:uid="{00000000-0005-0000-0000-000055040000}"/>
    <cellStyle name="40% - Accent1 6 3 2" xfId="13822" xr:uid="{268BF8CC-7308-4946-B82D-9A961BAB0E27}"/>
    <cellStyle name="40% - Accent1 6 3 3" xfId="22259" xr:uid="{523C4F06-2134-4DCD-B027-69910D13E051}"/>
    <cellStyle name="40% - Accent1 6 3 4" xfId="30696" xr:uid="{EFD23B1E-C63D-4B1A-BD77-17CC118C3AFA}"/>
    <cellStyle name="40% - Accent1 6 4" xfId="9604" xr:uid="{C541DEF4-8EE6-47EF-926C-3E08C7256B72}"/>
    <cellStyle name="40% - Accent1 6 5" xfId="18042" xr:uid="{CB3DB62E-E6C1-4302-BDA6-37749E9BEC68}"/>
    <cellStyle name="40% - Accent1 6 6" xfId="26479" xr:uid="{827AC510-B639-4126-AFBD-C4736E22C183}"/>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4A17F90E-D455-447C-A8F1-A0FC0B7C9C60}"/>
    <cellStyle name="40% - Accent1 7 2 2 3" xfId="24817" xr:uid="{ACAB08D7-3591-4B2F-AE94-3107AF9E4EB7}"/>
    <cellStyle name="40% - Accent1 7 2 2 4" xfId="33254" xr:uid="{84013DC1-D4B6-4665-9106-1AB3EF57A2C5}"/>
    <cellStyle name="40% - Accent1 7 2 3" xfId="12162" xr:uid="{7C929A22-65E3-4BA3-B9A6-B07F0F67E1F9}"/>
    <cellStyle name="40% - Accent1 7 2 4" xfId="20600" xr:uid="{F9F94149-C9D3-4F3E-8808-8ED801C2ECF9}"/>
    <cellStyle name="40% - Accent1 7 2 5" xfId="29037" xr:uid="{085D9917-5E16-4D8E-8C3C-3CCD41E76CD0}"/>
    <cellStyle name="40% - Accent1 7 3" xfId="5793" xr:uid="{00000000-0005-0000-0000-000059040000}"/>
    <cellStyle name="40% - Accent1 7 3 2" xfId="14235" xr:uid="{AC99B22E-A25F-4CD4-B178-ACA8AA1FEA94}"/>
    <cellStyle name="40% - Accent1 7 3 3" xfId="22672" xr:uid="{0D4506FD-887E-4343-AC29-44FA8FBBF01B}"/>
    <cellStyle name="40% - Accent1 7 3 4" xfId="31109" xr:uid="{FDE0E757-EDEA-4F26-893C-82A68E747703}"/>
    <cellStyle name="40% - Accent1 7 4" xfId="10017" xr:uid="{3FF51EFA-2970-442B-A8BC-32384795C565}"/>
    <cellStyle name="40% - Accent1 7 5" xfId="18455" xr:uid="{35F58063-A393-4C71-B2CF-0F96ABA71AEB}"/>
    <cellStyle name="40% - Accent1 7 6" xfId="26892" xr:uid="{762E6071-ED06-4547-BD7F-E393CC3464CB}"/>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427BB4CC-F192-4286-A6EC-FAE2E231EEB4}"/>
    <cellStyle name="40% - Accent1 8 2 2 3" xfId="25230" xr:uid="{C5F05AE1-743E-458A-A84C-C63D2C7E8E5B}"/>
    <cellStyle name="40% - Accent1 8 2 2 4" xfId="33667" xr:uid="{93A57390-76F9-4BB1-A01F-05F29B14CD6B}"/>
    <cellStyle name="40% - Accent1 8 2 3" xfId="12575" xr:uid="{409C2A0D-84B6-4B2F-982E-A72FD95B4DDA}"/>
    <cellStyle name="40% - Accent1 8 2 4" xfId="21013" xr:uid="{FDCFA255-2531-4BBB-86DC-75DDFDAF6EAA}"/>
    <cellStyle name="40% - Accent1 8 2 5" xfId="29450" xr:uid="{3A41F92E-7559-4CEF-837D-D4C65B898200}"/>
    <cellStyle name="40% - Accent1 8 3" xfId="6206" xr:uid="{00000000-0005-0000-0000-00005D040000}"/>
    <cellStyle name="40% - Accent1 8 3 2" xfId="14648" xr:uid="{AE88EE70-963C-4120-B5E1-5EC2E91C5742}"/>
    <cellStyle name="40% - Accent1 8 3 3" xfId="23085" xr:uid="{54A1309C-7197-4C02-AC30-04D73F080C60}"/>
    <cellStyle name="40% - Accent1 8 3 4" xfId="31522" xr:uid="{F1BA3AC7-B15C-4962-8EBC-6F48BA664422}"/>
    <cellStyle name="40% - Accent1 8 4" xfId="10430" xr:uid="{2547B474-7CE3-443F-B964-A9675B78AA63}"/>
    <cellStyle name="40% - Accent1 8 5" xfId="18868" xr:uid="{55B6C562-7235-4DAA-B22A-8DE85E076EF2}"/>
    <cellStyle name="40% - Accent1 8 6" xfId="27305" xr:uid="{AC05CB4B-DE0C-44A3-857B-5106BF5C4775}"/>
    <cellStyle name="40% - Accent1 9" xfId="2312" xr:uid="{00000000-0005-0000-0000-00005E040000}"/>
    <cellStyle name="40% - Accent1 9 2" xfId="6619" xr:uid="{00000000-0005-0000-0000-00005F040000}"/>
    <cellStyle name="40% - Accent1 9 2 2" xfId="15061" xr:uid="{56DC46DD-9562-4C35-8AD0-31A4DA5D52B0}"/>
    <cellStyle name="40% - Accent1 9 2 3" xfId="23498" xr:uid="{8ECFD4AA-9A7D-4B2F-8A02-2CE01DCC4918}"/>
    <cellStyle name="40% - Accent1 9 2 4" xfId="31935" xr:uid="{3363A4B8-D725-4FF7-B885-C4D76517301D}"/>
    <cellStyle name="40% - Accent1 9 3" xfId="10843" xr:uid="{5AAF1461-A329-43AA-A779-DC4B62A6DFCE}"/>
    <cellStyle name="40% - Accent1 9 4" xfId="19281" xr:uid="{FC858E8D-7315-4AFA-BFD4-4EE869011207}"/>
    <cellStyle name="40% - Accent1 9 5" xfId="27718" xr:uid="{83B0A5AE-9A46-431A-AD27-BDFF556DE111}"/>
    <cellStyle name="40% - Accent2" xfId="57" builtinId="35" customBuiltin="1"/>
    <cellStyle name="40% - Accent2 10" xfId="4561" xr:uid="{00000000-0005-0000-0000-000061040000}"/>
    <cellStyle name="40% - Accent2 10 2" xfId="13003" xr:uid="{2053F613-652A-416B-BBB7-D77423C8405E}"/>
    <cellStyle name="40% - Accent2 10 3" xfId="21440" xr:uid="{16544C9E-2D95-4BDF-AFE1-93821AA08DA5}"/>
    <cellStyle name="40% - Accent2 10 4" xfId="29877" xr:uid="{0120D0CC-5330-4525-8FB0-8CACEBA70C20}"/>
    <cellStyle name="40% - Accent2 11" xfId="8785" xr:uid="{96FCAFFD-B0B2-4C98-AB42-A5203F30C271}"/>
    <cellStyle name="40% - Accent2 12" xfId="17223" xr:uid="{34E573FE-3A16-42C6-AFA1-DF20042C2F1B}"/>
    <cellStyle name="40% - Accent2 13" xfId="25660" xr:uid="{9A4BEE96-F4E8-4146-BF8E-FBCF93B1BB64}"/>
    <cellStyle name="40% - Accent2 2" xfId="58" xr:uid="{00000000-0005-0000-0000-000062040000}"/>
    <cellStyle name="40% - Accent2 2 10" xfId="8786" xr:uid="{E68DF7B5-67C5-4097-9B81-1A5D28EBE4CC}"/>
    <cellStyle name="40% - Accent2 2 11" xfId="17224" xr:uid="{1D20FC55-5237-4963-B405-ADA69E9E82AE}"/>
    <cellStyle name="40% - Accent2 2 12" xfId="25661" xr:uid="{E436CC9D-3896-4262-A9F5-77BA6C50537D}"/>
    <cellStyle name="40% - Accent2 2 2" xfId="59" xr:uid="{00000000-0005-0000-0000-000063040000}"/>
    <cellStyle name="40% - Accent2 2 2 10" xfId="17225" xr:uid="{D18B8F61-3FA4-4EF6-A2C8-0F06CC640F27}"/>
    <cellStyle name="40% - Accent2 2 2 11" xfId="25662" xr:uid="{78A5ABA5-FBA8-4E25-BBCD-B4CE2CB6E990}"/>
    <cellStyle name="40% - Accent2 2 2 2" xfId="60" xr:uid="{00000000-0005-0000-0000-000064040000}"/>
    <cellStyle name="40% - Accent2 2 2 2 10" xfId="25663" xr:uid="{34885D22-DE77-4AA3-9FE8-4B3D361E0E79}"/>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F1DE4F1E-98D1-4A16-96E7-F3289CC64C5A}"/>
    <cellStyle name="40% - Accent2 2 2 2 2 2 2 3" xfId="24002" xr:uid="{151B9FD2-E983-4490-BEE2-3A0E80FAE34E}"/>
    <cellStyle name="40% - Accent2 2 2 2 2 2 2 4" xfId="32439" xr:uid="{5F9069C7-6AAA-4227-8C19-EB316848538B}"/>
    <cellStyle name="40% - Accent2 2 2 2 2 2 3" xfId="11347" xr:uid="{49C49346-71EE-43A0-9233-CB6E20A54F1E}"/>
    <cellStyle name="40% - Accent2 2 2 2 2 2 4" xfId="19785" xr:uid="{D1E397C3-D3E7-40D5-860F-10E8474055C5}"/>
    <cellStyle name="40% - Accent2 2 2 2 2 2 5" xfId="28222" xr:uid="{9262B7AE-B178-4B2F-A77E-D90DBA7408F3}"/>
    <cellStyle name="40% - Accent2 2 2 2 2 3" xfId="4978" xr:uid="{00000000-0005-0000-0000-000068040000}"/>
    <cellStyle name="40% - Accent2 2 2 2 2 3 2" xfId="13420" xr:uid="{ABAB4565-0E9B-40A2-AAAA-A55BF7743593}"/>
    <cellStyle name="40% - Accent2 2 2 2 2 3 3" xfId="21857" xr:uid="{558D7BD5-4AE3-48C9-B782-E31EA001CF78}"/>
    <cellStyle name="40% - Accent2 2 2 2 2 3 4" xfId="30294" xr:uid="{A5FD1A2C-5036-4A0B-BE66-ADBF7AA63C69}"/>
    <cellStyle name="40% - Accent2 2 2 2 2 4" xfId="9202" xr:uid="{4E649130-71A1-4A0B-8879-13D785E18A46}"/>
    <cellStyle name="40% - Accent2 2 2 2 2 5" xfId="17640" xr:uid="{C23A7FA2-ECE6-4DFF-8CF2-9ECF2207FEFB}"/>
    <cellStyle name="40% - Accent2 2 2 2 2 6" xfId="26077" xr:uid="{3A89805E-5433-476C-84FF-5004980D9842}"/>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D3A24553-A2EC-465D-90AF-AACBFAC6CD17}"/>
    <cellStyle name="40% - Accent2 2 2 2 3 2 2 3" xfId="24415" xr:uid="{69C7BE81-71B3-45E8-A9F3-F5EE6ABB2321}"/>
    <cellStyle name="40% - Accent2 2 2 2 3 2 2 4" xfId="32852" xr:uid="{19397E7E-F611-4723-89AD-26DE6B8A8306}"/>
    <cellStyle name="40% - Accent2 2 2 2 3 2 3" xfId="11760" xr:uid="{5CDA6C58-E9E3-443C-A1E8-598C93152E78}"/>
    <cellStyle name="40% - Accent2 2 2 2 3 2 4" xfId="20198" xr:uid="{0C4E2AC3-CB62-423B-8798-8F853E6DA3A3}"/>
    <cellStyle name="40% - Accent2 2 2 2 3 2 5" xfId="28635" xr:uid="{2FEE6DDD-CCD0-4D8A-9C2A-9529A5F7B2A7}"/>
    <cellStyle name="40% - Accent2 2 2 2 3 3" xfId="5391" xr:uid="{00000000-0005-0000-0000-00006C040000}"/>
    <cellStyle name="40% - Accent2 2 2 2 3 3 2" xfId="13833" xr:uid="{E9994A15-6F6E-44B6-88C0-7A518EA413D6}"/>
    <cellStyle name="40% - Accent2 2 2 2 3 3 3" xfId="22270" xr:uid="{02B0EA76-2FAA-4584-9843-4654FCE40BAA}"/>
    <cellStyle name="40% - Accent2 2 2 2 3 3 4" xfId="30707" xr:uid="{F72F9510-5BC5-45CC-A6F0-02C9356217D2}"/>
    <cellStyle name="40% - Accent2 2 2 2 3 4" xfId="9615" xr:uid="{BF9E99CE-AC17-4169-A470-06F6F42732FB}"/>
    <cellStyle name="40% - Accent2 2 2 2 3 5" xfId="18053" xr:uid="{5CFA3B78-35EC-4B3F-8F7C-3835FA2FD4CB}"/>
    <cellStyle name="40% - Accent2 2 2 2 3 6" xfId="26490" xr:uid="{E4C386EF-C040-4B11-9C16-0DE404D7397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4C9FE835-1CA4-4533-B0BB-4944ED399A4F}"/>
    <cellStyle name="40% - Accent2 2 2 2 4 2 2 3" xfId="24828" xr:uid="{1896F964-1184-46E2-B84F-320070A139E3}"/>
    <cellStyle name="40% - Accent2 2 2 2 4 2 2 4" xfId="33265" xr:uid="{C945079A-E235-4428-9FC0-C4E727F72234}"/>
    <cellStyle name="40% - Accent2 2 2 2 4 2 3" xfId="12173" xr:uid="{7BACF742-984E-42A8-A27C-02B9E16FD47E}"/>
    <cellStyle name="40% - Accent2 2 2 2 4 2 4" xfId="20611" xr:uid="{BD5A9119-50D6-4FD8-BEEC-9A6458C628B1}"/>
    <cellStyle name="40% - Accent2 2 2 2 4 2 5" xfId="29048" xr:uid="{66C9AE29-C662-4F3C-A2F8-04A82E0DBEA0}"/>
    <cellStyle name="40% - Accent2 2 2 2 4 3" xfId="5804" xr:uid="{00000000-0005-0000-0000-000070040000}"/>
    <cellStyle name="40% - Accent2 2 2 2 4 3 2" xfId="14246" xr:uid="{5A1186FA-B756-4ECF-A061-4F1E6A4A31FE}"/>
    <cellStyle name="40% - Accent2 2 2 2 4 3 3" xfId="22683" xr:uid="{A7A87647-B91D-4D3C-A2A6-5DD75B295290}"/>
    <cellStyle name="40% - Accent2 2 2 2 4 3 4" xfId="31120" xr:uid="{58976D50-1E15-48A5-AC77-9532218A5F4D}"/>
    <cellStyle name="40% - Accent2 2 2 2 4 4" xfId="10028" xr:uid="{DCF84736-4FFA-40E7-9453-E506D45C2531}"/>
    <cellStyle name="40% - Accent2 2 2 2 4 5" xfId="18466" xr:uid="{F3DB41BA-7E98-4D89-9A9E-226F8AA561B7}"/>
    <cellStyle name="40% - Accent2 2 2 2 4 6" xfId="26903" xr:uid="{16BE1D52-EAE8-469B-96BC-1BAE788D5E46}"/>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07EA276F-418E-4727-83EE-0CC92C214CC4}"/>
    <cellStyle name="40% - Accent2 2 2 2 5 2 2 3" xfId="25241" xr:uid="{45CD4FF1-A4E3-44A5-AE14-19E25423FA47}"/>
    <cellStyle name="40% - Accent2 2 2 2 5 2 2 4" xfId="33678" xr:uid="{C4EB19D1-9F3A-4E82-905B-6A29978F66D2}"/>
    <cellStyle name="40% - Accent2 2 2 2 5 2 3" xfId="12586" xr:uid="{AE652A89-DD63-465D-AEE1-E3833FD5C9CB}"/>
    <cellStyle name="40% - Accent2 2 2 2 5 2 4" xfId="21024" xr:uid="{D3D01128-0BF9-48E4-A9B5-493D628282A5}"/>
    <cellStyle name="40% - Accent2 2 2 2 5 2 5" xfId="29461" xr:uid="{6A66EF02-9FAA-4475-9EA9-0210305E96E0}"/>
    <cellStyle name="40% - Accent2 2 2 2 5 3" xfId="6217" xr:uid="{00000000-0005-0000-0000-000074040000}"/>
    <cellStyle name="40% - Accent2 2 2 2 5 3 2" xfId="14659" xr:uid="{9532C15B-4B6E-44EA-B308-48FE43993486}"/>
    <cellStyle name="40% - Accent2 2 2 2 5 3 3" xfId="23096" xr:uid="{A2DB1A63-F958-4130-9634-476B806E3BBD}"/>
    <cellStyle name="40% - Accent2 2 2 2 5 3 4" xfId="31533" xr:uid="{F6C07AD4-E035-4414-B2A8-A7C02545EC2A}"/>
    <cellStyle name="40% - Accent2 2 2 2 5 4" xfId="10441" xr:uid="{733945CC-5FAF-4F6F-894F-44932D025D7F}"/>
    <cellStyle name="40% - Accent2 2 2 2 5 5" xfId="18879" xr:uid="{A777103A-2CEB-485F-8664-0EDCE15B7887}"/>
    <cellStyle name="40% - Accent2 2 2 2 5 6" xfId="27316" xr:uid="{74AAAF90-8E04-4736-95C9-80E7C0FA25B3}"/>
    <cellStyle name="40% - Accent2 2 2 2 6" xfId="2323" xr:uid="{00000000-0005-0000-0000-000075040000}"/>
    <cellStyle name="40% - Accent2 2 2 2 6 2" xfId="6630" xr:uid="{00000000-0005-0000-0000-000076040000}"/>
    <cellStyle name="40% - Accent2 2 2 2 6 2 2" xfId="15072" xr:uid="{1A1D9E9A-131F-4991-8645-20B3D61B0E8A}"/>
    <cellStyle name="40% - Accent2 2 2 2 6 2 3" xfId="23509" xr:uid="{C4219188-9D72-404B-85BF-0BE57E0D10E5}"/>
    <cellStyle name="40% - Accent2 2 2 2 6 2 4" xfId="31946" xr:uid="{8AD3DBEF-E267-442A-A934-27034EF33D9C}"/>
    <cellStyle name="40% - Accent2 2 2 2 6 3" xfId="10854" xr:uid="{B05AF55D-87E1-4F4D-AE80-8DD753A30A9A}"/>
    <cellStyle name="40% - Accent2 2 2 2 6 4" xfId="19292" xr:uid="{C9E76451-9AD5-4E7F-9FE9-506263331865}"/>
    <cellStyle name="40% - Accent2 2 2 2 6 5" xfId="27729" xr:uid="{6AEE66E7-EF10-4E57-9AB6-4F9675F426C8}"/>
    <cellStyle name="40% - Accent2 2 2 2 7" xfId="4564" xr:uid="{00000000-0005-0000-0000-000077040000}"/>
    <cellStyle name="40% - Accent2 2 2 2 7 2" xfId="13006" xr:uid="{F4ECD2CF-68B0-4D69-A46B-3D7D07694B21}"/>
    <cellStyle name="40% - Accent2 2 2 2 7 3" xfId="21443" xr:uid="{41D01A57-E1D9-458F-8E4D-25D253A5D96F}"/>
    <cellStyle name="40% - Accent2 2 2 2 7 4" xfId="29880" xr:uid="{3E425403-D313-4201-86F1-44F93B0BB049}"/>
    <cellStyle name="40% - Accent2 2 2 2 8" xfId="8788" xr:uid="{1980D50D-7813-4505-A7D4-750318D28B30}"/>
    <cellStyle name="40% - Accent2 2 2 2 9" xfId="17226" xr:uid="{2D5BA2D8-69F3-4953-A10C-100C84180CE8}"/>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63C8AA49-C320-4672-A987-5E5157EE6C84}"/>
    <cellStyle name="40% - Accent2 2 2 3 2 2 3" xfId="24001" xr:uid="{B82810C4-F01C-4647-8301-553B766B37C9}"/>
    <cellStyle name="40% - Accent2 2 2 3 2 2 4" xfId="32438" xr:uid="{337BA86B-CFAC-431B-BAD5-B510AFE4AA55}"/>
    <cellStyle name="40% - Accent2 2 2 3 2 3" xfId="11346" xr:uid="{6CE0DF0F-7449-47AF-8603-0435D727E654}"/>
    <cellStyle name="40% - Accent2 2 2 3 2 4" xfId="19784" xr:uid="{108FC6F1-7A86-4DAD-97FC-9E17FB98E9BF}"/>
    <cellStyle name="40% - Accent2 2 2 3 2 5" xfId="28221" xr:uid="{DDE3E70B-E7B5-4296-A21F-6AE65AD85CBC}"/>
    <cellStyle name="40% - Accent2 2 2 3 3" xfId="4977" xr:uid="{00000000-0005-0000-0000-00007B040000}"/>
    <cellStyle name="40% - Accent2 2 2 3 3 2" xfId="13419" xr:uid="{46AE7031-F920-4292-A691-4A6A1009DC0C}"/>
    <cellStyle name="40% - Accent2 2 2 3 3 3" xfId="21856" xr:uid="{EF581A6B-821C-40BB-AAB5-71BD46E0F449}"/>
    <cellStyle name="40% - Accent2 2 2 3 3 4" xfId="30293" xr:uid="{0DC44D15-5BEC-4696-B878-3E2D2E1987AC}"/>
    <cellStyle name="40% - Accent2 2 2 3 4" xfId="9201" xr:uid="{640C9A6D-50AC-4F41-8020-AC0672B12E57}"/>
    <cellStyle name="40% - Accent2 2 2 3 5" xfId="17639" xr:uid="{393CD3A9-BE8E-4331-A906-00B2B47AD673}"/>
    <cellStyle name="40% - Accent2 2 2 3 6" xfId="26076" xr:uid="{FDE8D36B-C8C9-475D-9A16-49388C76DEA9}"/>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C2A223FD-E8B6-42FC-85C7-D4DCED7EBC38}"/>
    <cellStyle name="40% - Accent2 2 2 4 2 2 3" xfId="24414" xr:uid="{ADE6D43A-D2A6-4DF1-B4F6-1469ECB150C2}"/>
    <cellStyle name="40% - Accent2 2 2 4 2 2 4" xfId="32851" xr:uid="{9BAD440E-9E1F-4836-A908-899467139377}"/>
    <cellStyle name="40% - Accent2 2 2 4 2 3" xfId="11759" xr:uid="{C9939BA5-4C14-4340-8724-B84CC16DAF90}"/>
    <cellStyle name="40% - Accent2 2 2 4 2 4" xfId="20197" xr:uid="{95FCC300-A462-4ECA-8025-D5245D66FBA3}"/>
    <cellStyle name="40% - Accent2 2 2 4 2 5" xfId="28634" xr:uid="{BE606C78-281B-45D8-8205-169227F1136D}"/>
    <cellStyle name="40% - Accent2 2 2 4 3" xfId="5390" xr:uid="{00000000-0005-0000-0000-00007F040000}"/>
    <cellStyle name="40% - Accent2 2 2 4 3 2" xfId="13832" xr:uid="{04EAE5DE-E821-44D9-9372-039A2E1656EB}"/>
    <cellStyle name="40% - Accent2 2 2 4 3 3" xfId="22269" xr:uid="{F8FBB5ED-9F9C-4073-9DF0-84C08C561543}"/>
    <cellStyle name="40% - Accent2 2 2 4 3 4" xfId="30706" xr:uid="{7D7FC7BC-176D-4310-8687-FE27C74F7BF9}"/>
    <cellStyle name="40% - Accent2 2 2 4 4" xfId="9614" xr:uid="{05C663F6-32C5-4881-984F-95757E029078}"/>
    <cellStyle name="40% - Accent2 2 2 4 5" xfId="18052" xr:uid="{F1D08517-1FEF-4E6D-8168-356222AC8389}"/>
    <cellStyle name="40% - Accent2 2 2 4 6" xfId="26489" xr:uid="{FBA104BC-C986-42D9-A206-0EFAC4D1AF50}"/>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79911B8F-6605-4E12-89EA-B03D67361ECC}"/>
    <cellStyle name="40% - Accent2 2 2 5 2 2 3" xfId="24827" xr:uid="{5F7F3671-4D12-490A-AF94-B65485E6E5B6}"/>
    <cellStyle name="40% - Accent2 2 2 5 2 2 4" xfId="33264" xr:uid="{8123F8D4-0CC4-48AF-8399-812AA2B157EC}"/>
    <cellStyle name="40% - Accent2 2 2 5 2 3" xfId="12172" xr:uid="{E5A856FF-90AD-453F-9A48-1E0A00B20254}"/>
    <cellStyle name="40% - Accent2 2 2 5 2 4" xfId="20610" xr:uid="{29B843D8-9698-4FEF-B386-C0D66D0946D6}"/>
    <cellStyle name="40% - Accent2 2 2 5 2 5" xfId="29047" xr:uid="{69EBD822-488C-4894-A48F-6F985D26A2D1}"/>
    <cellStyle name="40% - Accent2 2 2 5 3" xfId="5803" xr:uid="{00000000-0005-0000-0000-000083040000}"/>
    <cellStyle name="40% - Accent2 2 2 5 3 2" xfId="14245" xr:uid="{DB4CB8B0-1FF9-43CD-BCD8-14C48058E124}"/>
    <cellStyle name="40% - Accent2 2 2 5 3 3" xfId="22682" xr:uid="{7952BEF5-559D-4043-A3DD-D8FA50D6C1DC}"/>
    <cellStyle name="40% - Accent2 2 2 5 3 4" xfId="31119" xr:uid="{3A5F0B9C-FF9D-4396-B9E1-51829248018F}"/>
    <cellStyle name="40% - Accent2 2 2 5 4" xfId="10027" xr:uid="{B73200AD-53F3-4FAF-8FB5-3A3AE9F061E8}"/>
    <cellStyle name="40% - Accent2 2 2 5 5" xfId="18465" xr:uid="{E69E512E-701A-4435-ABD6-7595B3684157}"/>
    <cellStyle name="40% - Accent2 2 2 5 6" xfId="26902" xr:uid="{D84794E1-6081-4ED3-AD03-5752FED80E42}"/>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C0A65BFB-5992-47FE-B3C7-2629D339FEB2}"/>
    <cellStyle name="40% - Accent2 2 2 6 2 2 3" xfId="25240" xr:uid="{4C109C2B-EB74-4C71-9123-0CD12695067C}"/>
    <cellStyle name="40% - Accent2 2 2 6 2 2 4" xfId="33677" xr:uid="{5093AAE6-3235-477E-AC1B-2B5D10FC71A6}"/>
    <cellStyle name="40% - Accent2 2 2 6 2 3" xfId="12585" xr:uid="{75713713-496D-43D4-9F92-4C65327838B5}"/>
    <cellStyle name="40% - Accent2 2 2 6 2 4" xfId="21023" xr:uid="{033AECBC-C156-4C29-8F6F-E4ECE5AC3736}"/>
    <cellStyle name="40% - Accent2 2 2 6 2 5" xfId="29460" xr:uid="{DA9EF149-92D6-4B3F-9688-E9D05E5D3B00}"/>
    <cellStyle name="40% - Accent2 2 2 6 3" xfId="6216" xr:uid="{00000000-0005-0000-0000-000087040000}"/>
    <cellStyle name="40% - Accent2 2 2 6 3 2" xfId="14658" xr:uid="{88116470-19EE-4CEB-B147-A56950735016}"/>
    <cellStyle name="40% - Accent2 2 2 6 3 3" xfId="23095" xr:uid="{AE2098F4-C99A-4A54-9207-981F3A67F778}"/>
    <cellStyle name="40% - Accent2 2 2 6 3 4" xfId="31532" xr:uid="{35B385FE-FEDA-4A0D-9BD6-D0D34D2FB172}"/>
    <cellStyle name="40% - Accent2 2 2 6 4" xfId="10440" xr:uid="{55521013-8D35-4646-9411-B3B3377F7525}"/>
    <cellStyle name="40% - Accent2 2 2 6 5" xfId="18878" xr:uid="{AC7C344E-7574-4DB0-9370-A6037679DE11}"/>
    <cellStyle name="40% - Accent2 2 2 6 6" xfId="27315" xr:uid="{8EF3E3F5-7C27-4CD9-9225-8B9AB66E5542}"/>
    <cellStyle name="40% - Accent2 2 2 7" xfId="2322" xr:uid="{00000000-0005-0000-0000-000088040000}"/>
    <cellStyle name="40% - Accent2 2 2 7 2" xfId="6629" xr:uid="{00000000-0005-0000-0000-000089040000}"/>
    <cellStyle name="40% - Accent2 2 2 7 2 2" xfId="15071" xr:uid="{2E10825F-E64E-4BD3-89DA-A5B208C8FA4D}"/>
    <cellStyle name="40% - Accent2 2 2 7 2 3" xfId="23508" xr:uid="{D3FC5561-82AD-4746-8637-A69AD1D9806B}"/>
    <cellStyle name="40% - Accent2 2 2 7 2 4" xfId="31945" xr:uid="{E9A3B3F2-FF3B-460D-8BB1-5DAA441D20F0}"/>
    <cellStyle name="40% - Accent2 2 2 7 3" xfId="10853" xr:uid="{326F0F80-2E09-45B5-AD13-F0105AAF827B}"/>
    <cellStyle name="40% - Accent2 2 2 7 4" xfId="19291" xr:uid="{3C31CE60-8D8B-4FD7-AFBF-52036957343F}"/>
    <cellStyle name="40% - Accent2 2 2 7 5" xfId="27728" xr:uid="{7EE05A29-B8F9-43C7-89CA-5A8CB41BB76B}"/>
    <cellStyle name="40% - Accent2 2 2 8" xfId="4563" xr:uid="{00000000-0005-0000-0000-00008A040000}"/>
    <cellStyle name="40% - Accent2 2 2 8 2" xfId="13005" xr:uid="{C0C924B2-D5C9-4DC9-B8A6-9835B567BD4B}"/>
    <cellStyle name="40% - Accent2 2 2 8 3" xfId="21442" xr:uid="{BCDB88B0-2B33-4688-98A7-12643FEEECEE}"/>
    <cellStyle name="40% - Accent2 2 2 8 4" xfId="29879" xr:uid="{C4494168-FDC1-4D31-8F29-CFA79FBB8D31}"/>
    <cellStyle name="40% - Accent2 2 2 9" xfId="8787" xr:uid="{5CAC4255-9762-476A-95C4-0EC594608C62}"/>
    <cellStyle name="40% - Accent2 2 3" xfId="61" xr:uid="{00000000-0005-0000-0000-00008B040000}"/>
    <cellStyle name="40% - Accent2 2 3 10" xfId="25664" xr:uid="{4C15C11D-C7DD-4587-95E4-FE01B904B65C}"/>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774107B7-17D0-4C81-B7E2-162C825D0217}"/>
    <cellStyle name="40% - Accent2 2 3 2 2 2 3" xfId="24003" xr:uid="{21326BAB-0642-4681-BD05-86D507D5684C}"/>
    <cellStyle name="40% - Accent2 2 3 2 2 2 4" xfId="32440" xr:uid="{2D8BB1C5-F67A-4061-96C9-18842AC4A807}"/>
    <cellStyle name="40% - Accent2 2 3 2 2 3" xfId="11348" xr:uid="{D9022065-D8AB-4EBD-BB17-4F4FFC1C4F2B}"/>
    <cellStyle name="40% - Accent2 2 3 2 2 4" xfId="19786" xr:uid="{86C2B204-ECE4-4C71-A25D-16428C07AB19}"/>
    <cellStyle name="40% - Accent2 2 3 2 2 5" xfId="28223" xr:uid="{4BCED9D3-0706-4BAB-AA2E-B7993828A36C}"/>
    <cellStyle name="40% - Accent2 2 3 2 3" xfId="4979" xr:uid="{00000000-0005-0000-0000-00008F040000}"/>
    <cellStyle name="40% - Accent2 2 3 2 3 2" xfId="13421" xr:uid="{CFC8F7A0-63A6-4793-BA28-2EF2DFA721F4}"/>
    <cellStyle name="40% - Accent2 2 3 2 3 3" xfId="21858" xr:uid="{5ED9D2A8-B5AF-406F-9E5D-1C5ED1E6F58C}"/>
    <cellStyle name="40% - Accent2 2 3 2 3 4" xfId="30295" xr:uid="{2336E061-FBE2-468E-B8C6-CE626AA66A2B}"/>
    <cellStyle name="40% - Accent2 2 3 2 4" xfId="9203" xr:uid="{82D31217-F7F8-4773-A7CB-17998654BF5A}"/>
    <cellStyle name="40% - Accent2 2 3 2 5" xfId="17641" xr:uid="{4368807E-1967-494E-BC37-780F7971191E}"/>
    <cellStyle name="40% - Accent2 2 3 2 6" xfId="26078" xr:uid="{F628140B-814F-4D64-B58B-E1368BC87AA2}"/>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FE2A44A5-BCBA-4F86-AE50-CF77D0DBAC6B}"/>
    <cellStyle name="40% - Accent2 2 3 3 2 2 3" xfId="24416" xr:uid="{6BA49225-702B-402B-A443-6355E0354476}"/>
    <cellStyle name="40% - Accent2 2 3 3 2 2 4" xfId="32853" xr:uid="{AF67B94A-5E4A-47F3-98CC-64C3F61B51FB}"/>
    <cellStyle name="40% - Accent2 2 3 3 2 3" xfId="11761" xr:uid="{179B1C52-558F-4B7F-8F47-AB8EDF2EA201}"/>
    <cellStyle name="40% - Accent2 2 3 3 2 4" xfId="20199" xr:uid="{19715334-3026-41C1-BF5C-9E534CBF3438}"/>
    <cellStyle name="40% - Accent2 2 3 3 2 5" xfId="28636" xr:uid="{280BDD0E-D268-4D58-B628-79F9EE401A88}"/>
    <cellStyle name="40% - Accent2 2 3 3 3" xfId="5392" xr:uid="{00000000-0005-0000-0000-000093040000}"/>
    <cellStyle name="40% - Accent2 2 3 3 3 2" xfId="13834" xr:uid="{2CA75738-1C4C-4213-8447-68F1CCA41046}"/>
    <cellStyle name="40% - Accent2 2 3 3 3 3" xfId="22271" xr:uid="{80A692A5-B9FE-4FA2-96E9-EF383BCD9235}"/>
    <cellStyle name="40% - Accent2 2 3 3 3 4" xfId="30708" xr:uid="{2858E021-17B2-4A67-B14D-54841BB00C13}"/>
    <cellStyle name="40% - Accent2 2 3 3 4" xfId="9616" xr:uid="{3E690050-8AAD-43F1-BE45-2C9CE25AED0F}"/>
    <cellStyle name="40% - Accent2 2 3 3 5" xfId="18054" xr:uid="{79A077DF-D509-4CA4-B6E9-6665CDE5F657}"/>
    <cellStyle name="40% - Accent2 2 3 3 6" xfId="26491" xr:uid="{9D7EB798-36EA-4D4E-A912-A3445F2C39BA}"/>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C99C1DA7-A21E-47AA-B357-D6B5D04778C8}"/>
    <cellStyle name="40% - Accent2 2 3 4 2 2 3" xfId="24829" xr:uid="{5D53DAF9-8363-465E-B64F-86BA34DD3FC2}"/>
    <cellStyle name="40% - Accent2 2 3 4 2 2 4" xfId="33266" xr:uid="{5D63C3BF-88EB-42F4-B526-9BC569643FB3}"/>
    <cellStyle name="40% - Accent2 2 3 4 2 3" xfId="12174" xr:uid="{C426F519-1669-48E3-B22A-DDB48A1AAF8F}"/>
    <cellStyle name="40% - Accent2 2 3 4 2 4" xfId="20612" xr:uid="{92CBD136-049D-4ACE-AA52-FD53FE6C9524}"/>
    <cellStyle name="40% - Accent2 2 3 4 2 5" xfId="29049" xr:uid="{6808C911-B5C8-46C9-A2BC-40AB7DE66F2B}"/>
    <cellStyle name="40% - Accent2 2 3 4 3" xfId="5805" xr:uid="{00000000-0005-0000-0000-000097040000}"/>
    <cellStyle name="40% - Accent2 2 3 4 3 2" xfId="14247" xr:uid="{FCD44BFB-5929-4D80-8351-4C261EDF5E62}"/>
    <cellStyle name="40% - Accent2 2 3 4 3 3" xfId="22684" xr:uid="{1AA65E93-5BC3-4DE9-AB5D-CEC412B9C636}"/>
    <cellStyle name="40% - Accent2 2 3 4 3 4" xfId="31121" xr:uid="{D55EAE2F-89E1-43E5-B2AB-F03E724E4842}"/>
    <cellStyle name="40% - Accent2 2 3 4 4" xfId="10029" xr:uid="{7016717F-165D-47B2-BC64-0AF456A4E072}"/>
    <cellStyle name="40% - Accent2 2 3 4 5" xfId="18467" xr:uid="{B35A2E79-6302-473B-A0E5-34CB1231BF64}"/>
    <cellStyle name="40% - Accent2 2 3 4 6" xfId="26904" xr:uid="{01394EFA-71E0-4395-905F-56764DA465A6}"/>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CC2761EE-F4A0-438B-B4DE-609D357A8357}"/>
    <cellStyle name="40% - Accent2 2 3 5 2 2 3" xfId="25242" xr:uid="{ED3F7DA3-9DAB-4060-911E-8100A5373075}"/>
    <cellStyle name="40% - Accent2 2 3 5 2 2 4" xfId="33679" xr:uid="{B3AC05B8-8C08-469C-A18F-7471722D20C4}"/>
    <cellStyle name="40% - Accent2 2 3 5 2 3" xfId="12587" xr:uid="{6B02657C-D394-45B6-B907-DC24DD3286D9}"/>
    <cellStyle name="40% - Accent2 2 3 5 2 4" xfId="21025" xr:uid="{A0E3D402-7C64-42BA-A701-5F0DBC67E6B1}"/>
    <cellStyle name="40% - Accent2 2 3 5 2 5" xfId="29462" xr:uid="{781A621D-3F1B-492F-BCD6-869713BE7FDC}"/>
    <cellStyle name="40% - Accent2 2 3 5 3" xfId="6218" xr:uid="{00000000-0005-0000-0000-00009B040000}"/>
    <cellStyle name="40% - Accent2 2 3 5 3 2" xfId="14660" xr:uid="{B090A83C-DEE9-4761-8D70-C024600882EC}"/>
    <cellStyle name="40% - Accent2 2 3 5 3 3" xfId="23097" xr:uid="{82ADEB50-7DCB-484A-B5E7-662CE3783414}"/>
    <cellStyle name="40% - Accent2 2 3 5 3 4" xfId="31534" xr:uid="{107CF047-499B-4EDE-BE85-5A31D351FEE6}"/>
    <cellStyle name="40% - Accent2 2 3 5 4" xfId="10442" xr:uid="{85B71DC6-3653-4F17-B192-3CD89FE2862C}"/>
    <cellStyle name="40% - Accent2 2 3 5 5" xfId="18880" xr:uid="{0CE66BB5-7091-4606-B4F4-89EC42393787}"/>
    <cellStyle name="40% - Accent2 2 3 5 6" xfId="27317" xr:uid="{E5B8A698-5BC9-4D18-BA04-345B64D9123D}"/>
    <cellStyle name="40% - Accent2 2 3 6" xfId="2324" xr:uid="{00000000-0005-0000-0000-00009C040000}"/>
    <cellStyle name="40% - Accent2 2 3 6 2" xfId="6631" xr:uid="{00000000-0005-0000-0000-00009D040000}"/>
    <cellStyle name="40% - Accent2 2 3 6 2 2" xfId="15073" xr:uid="{105ECD79-7D51-4903-8BC4-8FE61E2E4F80}"/>
    <cellStyle name="40% - Accent2 2 3 6 2 3" xfId="23510" xr:uid="{50538356-6C3F-4C65-9CCA-E28965D4579A}"/>
    <cellStyle name="40% - Accent2 2 3 6 2 4" xfId="31947" xr:uid="{68C219A0-2AA6-4ECF-ABFC-DEF56C5D6DF4}"/>
    <cellStyle name="40% - Accent2 2 3 6 3" xfId="10855" xr:uid="{0C460BE0-5464-42AA-9F48-672432BCC99C}"/>
    <cellStyle name="40% - Accent2 2 3 6 4" xfId="19293" xr:uid="{120774C7-4456-487E-961A-C0E9208356FB}"/>
    <cellStyle name="40% - Accent2 2 3 6 5" xfId="27730" xr:uid="{17EF997C-40B8-4C08-AAC5-A5337A0E0518}"/>
    <cellStyle name="40% - Accent2 2 3 7" xfId="4565" xr:uid="{00000000-0005-0000-0000-00009E040000}"/>
    <cellStyle name="40% - Accent2 2 3 7 2" xfId="13007" xr:uid="{7587D6B7-117C-44F6-926C-9BA292C2D9FE}"/>
    <cellStyle name="40% - Accent2 2 3 7 3" xfId="21444" xr:uid="{8D7A6140-2A08-4B82-BD9D-C77E351A1581}"/>
    <cellStyle name="40% - Accent2 2 3 7 4" xfId="29881" xr:uid="{5A244E17-54EA-4611-8ED3-9F1736A3AAF0}"/>
    <cellStyle name="40% - Accent2 2 3 8" xfId="8789" xr:uid="{CD62CE5D-0194-49BD-91A0-824624D2EAC1}"/>
    <cellStyle name="40% - Accent2 2 3 9" xfId="17227" xr:uid="{9980CAE0-F82E-40BE-8809-6106D072CCDF}"/>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28E473DB-0A7F-4707-ADFD-2799B8370F33}"/>
    <cellStyle name="40% - Accent2 2 4 2 2 3" xfId="24000" xr:uid="{3F49F2DA-99ED-4C38-B85D-EDFA1CD69149}"/>
    <cellStyle name="40% - Accent2 2 4 2 2 4" xfId="32437" xr:uid="{74E68457-B1C7-42A8-A0FC-CB955C0D0AB3}"/>
    <cellStyle name="40% - Accent2 2 4 2 3" xfId="11345" xr:uid="{555CDA12-3792-49A5-9E66-DAA74443E72E}"/>
    <cellStyle name="40% - Accent2 2 4 2 4" xfId="19783" xr:uid="{789C3970-6555-4E2A-8D0E-5A62155B5E1E}"/>
    <cellStyle name="40% - Accent2 2 4 2 5" xfId="28220" xr:uid="{2CD6046C-FFBD-4291-83AB-474A6C59E98B}"/>
    <cellStyle name="40% - Accent2 2 4 3" xfId="4976" xr:uid="{00000000-0005-0000-0000-0000A2040000}"/>
    <cellStyle name="40% - Accent2 2 4 3 2" xfId="13418" xr:uid="{994572B2-B59D-4006-A2C6-FB76019B5002}"/>
    <cellStyle name="40% - Accent2 2 4 3 3" xfId="21855" xr:uid="{6359FA19-0B3F-4555-A983-4C538581D8FC}"/>
    <cellStyle name="40% - Accent2 2 4 3 4" xfId="30292" xr:uid="{61418CA1-DC06-492F-A004-BD8539A7A646}"/>
    <cellStyle name="40% - Accent2 2 4 4" xfId="9200" xr:uid="{C4219508-98D2-4178-BF61-C63473D3AE93}"/>
    <cellStyle name="40% - Accent2 2 4 5" xfId="17638" xr:uid="{63DA3D58-59B8-409F-A774-32BFEA654C96}"/>
    <cellStyle name="40% - Accent2 2 4 6" xfId="26075" xr:uid="{41F0DB72-CB9C-4825-92B6-ED3074585D41}"/>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6D60C314-45C9-4882-9DBA-883E519002CA}"/>
    <cellStyle name="40% - Accent2 2 5 2 2 3" xfId="24413" xr:uid="{69497EE2-32D1-4924-B561-803B82B69B0C}"/>
    <cellStyle name="40% - Accent2 2 5 2 2 4" xfId="32850" xr:uid="{AA4F413B-27A9-42ED-8F4E-0125A04605CF}"/>
    <cellStyle name="40% - Accent2 2 5 2 3" xfId="11758" xr:uid="{53D17150-91A9-4741-98CD-9AE4A0D003C1}"/>
    <cellStyle name="40% - Accent2 2 5 2 4" xfId="20196" xr:uid="{C61CE157-9558-4739-AD50-EF08095A6603}"/>
    <cellStyle name="40% - Accent2 2 5 2 5" xfId="28633" xr:uid="{162C129D-6589-42B0-A8BD-7A0284A3F912}"/>
    <cellStyle name="40% - Accent2 2 5 3" xfId="5389" xr:uid="{00000000-0005-0000-0000-0000A6040000}"/>
    <cellStyle name="40% - Accent2 2 5 3 2" xfId="13831" xr:uid="{649DE315-097E-4E37-BFB8-3A8AE22ED58C}"/>
    <cellStyle name="40% - Accent2 2 5 3 3" xfId="22268" xr:uid="{9FABFA88-B873-4077-BBFA-1F3BAF347827}"/>
    <cellStyle name="40% - Accent2 2 5 3 4" xfId="30705" xr:uid="{7B577898-7449-4C23-A805-B9A17A3D3DCF}"/>
    <cellStyle name="40% - Accent2 2 5 4" xfId="9613" xr:uid="{B1FEF3C3-49B3-4370-BF8D-091D66B520C3}"/>
    <cellStyle name="40% - Accent2 2 5 5" xfId="18051" xr:uid="{FB354D83-9E4C-4307-B306-1C1107C2A2A7}"/>
    <cellStyle name="40% - Accent2 2 5 6" xfId="26488" xr:uid="{7C377381-6FA2-4ABF-88AB-68B67F1FFB0D}"/>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89B51D68-30A1-4E27-AA74-D401DFA1F512}"/>
    <cellStyle name="40% - Accent2 2 6 2 2 3" xfId="24826" xr:uid="{07E3821A-3926-4870-A26A-62D3FA9A92B3}"/>
    <cellStyle name="40% - Accent2 2 6 2 2 4" xfId="33263" xr:uid="{BFC0524E-9991-4DA7-93DC-CE24F5D63E17}"/>
    <cellStyle name="40% - Accent2 2 6 2 3" xfId="12171" xr:uid="{07ED9CCC-CB0E-4ABC-A49D-13B90103F1E6}"/>
    <cellStyle name="40% - Accent2 2 6 2 4" xfId="20609" xr:uid="{9638EF25-D100-4A90-B39F-BAA46FAB7AF8}"/>
    <cellStyle name="40% - Accent2 2 6 2 5" xfId="29046" xr:uid="{17057A97-8410-4122-BF3D-90F9E3576EB4}"/>
    <cellStyle name="40% - Accent2 2 6 3" xfId="5802" xr:uid="{00000000-0005-0000-0000-0000AA040000}"/>
    <cellStyle name="40% - Accent2 2 6 3 2" xfId="14244" xr:uid="{3C7B93A4-D5F1-4C81-8503-A4F72B1F1BE5}"/>
    <cellStyle name="40% - Accent2 2 6 3 3" xfId="22681" xr:uid="{831397D9-62D4-489E-A775-59E2E982ADE5}"/>
    <cellStyle name="40% - Accent2 2 6 3 4" xfId="31118" xr:uid="{30126583-1E05-4632-BDB9-6DA689B3C466}"/>
    <cellStyle name="40% - Accent2 2 6 4" xfId="10026" xr:uid="{04E9027F-FD13-41D4-8F6E-6123A1DF69EC}"/>
    <cellStyle name="40% - Accent2 2 6 5" xfId="18464" xr:uid="{07C598A8-5E23-4501-97C8-0CE743D16E62}"/>
    <cellStyle name="40% - Accent2 2 6 6" xfId="26901" xr:uid="{CFAC54E0-F38A-467C-9B20-EEB37FE31C48}"/>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CEA2A191-4E00-473B-B322-16125BE6C03A}"/>
    <cellStyle name="40% - Accent2 2 7 2 2 3" xfId="25239" xr:uid="{843CA6EF-9EC8-4B10-A7AA-73E2C1B96A93}"/>
    <cellStyle name="40% - Accent2 2 7 2 2 4" xfId="33676" xr:uid="{939B83FA-7D35-42E7-A705-7D1D1A236EFA}"/>
    <cellStyle name="40% - Accent2 2 7 2 3" xfId="12584" xr:uid="{D96CE9A5-821D-4447-AA1E-A043A8C6E7DA}"/>
    <cellStyle name="40% - Accent2 2 7 2 4" xfId="21022" xr:uid="{63E45127-7CC7-4220-B3C7-D351CB1826C1}"/>
    <cellStyle name="40% - Accent2 2 7 2 5" xfId="29459" xr:uid="{6222979F-E8D1-47AB-9F9D-E2C0102F01E8}"/>
    <cellStyle name="40% - Accent2 2 7 3" xfId="6215" xr:uid="{00000000-0005-0000-0000-0000AE040000}"/>
    <cellStyle name="40% - Accent2 2 7 3 2" xfId="14657" xr:uid="{5C55C234-AECC-421C-B561-B08A5B5B4B82}"/>
    <cellStyle name="40% - Accent2 2 7 3 3" xfId="23094" xr:uid="{C10AC35A-E02F-4C1B-A90E-D8AB8884A94C}"/>
    <cellStyle name="40% - Accent2 2 7 3 4" xfId="31531" xr:uid="{970EDF91-69D9-447F-A883-58F178D4F1E1}"/>
    <cellStyle name="40% - Accent2 2 7 4" xfId="10439" xr:uid="{D1C627DF-8B7A-4689-A034-23B42B9A8E8B}"/>
    <cellStyle name="40% - Accent2 2 7 5" xfId="18877" xr:uid="{F7847780-1658-4E22-A489-02353FBF8EEC}"/>
    <cellStyle name="40% - Accent2 2 7 6" xfId="27314" xr:uid="{DC93F349-4CC5-4851-9802-F0C013343CA5}"/>
    <cellStyle name="40% - Accent2 2 8" xfId="2321" xr:uid="{00000000-0005-0000-0000-0000AF040000}"/>
    <cellStyle name="40% - Accent2 2 8 2" xfId="6628" xr:uid="{00000000-0005-0000-0000-0000B0040000}"/>
    <cellStyle name="40% - Accent2 2 8 2 2" xfId="15070" xr:uid="{53D18537-855E-4FC0-A740-417B0C353774}"/>
    <cellStyle name="40% - Accent2 2 8 2 3" xfId="23507" xr:uid="{BAF9903E-DF10-41C7-BBBF-AB81064C0A81}"/>
    <cellStyle name="40% - Accent2 2 8 2 4" xfId="31944" xr:uid="{6F78A60A-6F50-4494-BE2C-29B23312A25B}"/>
    <cellStyle name="40% - Accent2 2 8 3" xfId="10852" xr:uid="{A17C5A03-F8E4-40B9-889B-E1538110B8E7}"/>
    <cellStyle name="40% - Accent2 2 8 4" xfId="19290" xr:uid="{E5B0BB17-BDF4-4F79-B782-C7321663B784}"/>
    <cellStyle name="40% - Accent2 2 8 5" xfId="27727" xr:uid="{A61D7A07-A3FF-4A43-B926-8D4D94B6881A}"/>
    <cellStyle name="40% - Accent2 2 9" xfId="4562" xr:uid="{00000000-0005-0000-0000-0000B1040000}"/>
    <cellStyle name="40% - Accent2 2 9 2" xfId="13004" xr:uid="{27EE31D6-1820-40FA-9B2E-53A4348CC958}"/>
    <cellStyle name="40% - Accent2 2 9 3" xfId="21441" xr:uid="{B294125E-F7EF-43B3-997D-C8682292CF33}"/>
    <cellStyle name="40% - Accent2 2 9 4" xfId="29878" xr:uid="{AB1DBDE7-FEA8-4CB5-B038-89A9020A979E}"/>
    <cellStyle name="40% - Accent2 3" xfId="62" xr:uid="{00000000-0005-0000-0000-0000B2040000}"/>
    <cellStyle name="40% - Accent2 3 10" xfId="17228" xr:uid="{01B10D8C-9F34-420F-A9FE-F0631F112802}"/>
    <cellStyle name="40% - Accent2 3 11" xfId="25665" xr:uid="{3050DCD6-EB58-4D70-BC08-6049515C6580}"/>
    <cellStyle name="40% - Accent2 3 2" xfId="63" xr:uid="{00000000-0005-0000-0000-0000B3040000}"/>
    <cellStyle name="40% - Accent2 3 2 10" xfId="25666" xr:uid="{78792A4E-4475-478E-ACBE-45B64AE8706B}"/>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95570C4D-BFD3-4C21-BAE5-D1DF6C8F7EF3}"/>
    <cellStyle name="40% - Accent2 3 2 2 2 2 3" xfId="24005" xr:uid="{0B975B5E-06DB-489C-A6C9-66A9B63063F1}"/>
    <cellStyle name="40% - Accent2 3 2 2 2 2 4" xfId="32442" xr:uid="{6D8C9B47-422D-4BC0-9B5B-7434B44DC6F7}"/>
    <cellStyle name="40% - Accent2 3 2 2 2 3" xfId="11350" xr:uid="{89E638E0-4AFE-46DE-A3D0-4B8A2F344DB8}"/>
    <cellStyle name="40% - Accent2 3 2 2 2 4" xfId="19788" xr:uid="{20DB026D-C3C9-4B41-B518-D337DF79B0F1}"/>
    <cellStyle name="40% - Accent2 3 2 2 2 5" xfId="28225" xr:uid="{DBA3B3E5-450F-4F48-B39F-90A869B6CBD0}"/>
    <cellStyle name="40% - Accent2 3 2 2 3" xfId="4981" xr:uid="{00000000-0005-0000-0000-0000B7040000}"/>
    <cellStyle name="40% - Accent2 3 2 2 3 2" xfId="13423" xr:uid="{D9E7E1EF-B17B-4F8B-9210-56EC7C5398AD}"/>
    <cellStyle name="40% - Accent2 3 2 2 3 3" xfId="21860" xr:uid="{2766B324-7A4B-4D0A-941D-AC591108A251}"/>
    <cellStyle name="40% - Accent2 3 2 2 3 4" xfId="30297" xr:uid="{83E7F19F-0F01-4125-9EB2-887F8C06B66E}"/>
    <cellStyle name="40% - Accent2 3 2 2 4" xfId="9205" xr:uid="{9BFFB912-016D-415D-9373-81838501735B}"/>
    <cellStyle name="40% - Accent2 3 2 2 5" xfId="17643" xr:uid="{DE6216EE-8F6E-41EA-9657-7066673047E7}"/>
    <cellStyle name="40% - Accent2 3 2 2 6" xfId="26080" xr:uid="{A1DD8E9A-96F1-4BAF-8F22-2BAFC1102E2B}"/>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3DCFB583-F70C-42C8-97D8-1DB4613082C9}"/>
    <cellStyle name="40% - Accent2 3 2 3 2 2 3" xfId="24418" xr:uid="{BDDB349D-E2D7-4FD7-88A3-16343098EFBB}"/>
    <cellStyle name="40% - Accent2 3 2 3 2 2 4" xfId="32855" xr:uid="{7E85555A-414C-4222-B5A2-52B2435770D4}"/>
    <cellStyle name="40% - Accent2 3 2 3 2 3" xfId="11763" xr:uid="{EF7F089F-B004-4BDA-97FF-95C7349F39C7}"/>
    <cellStyle name="40% - Accent2 3 2 3 2 4" xfId="20201" xr:uid="{ACC5155B-DD1F-4674-A2A3-0BC9A58335BF}"/>
    <cellStyle name="40% - Accent2 3 2 3 2 5" xfId="28638" xr:uid="{152191FE-4F86-4DA9-8185-420EBAD562D3}"/>
    <cellStyle name="40% - Accent2 3 2 3 3" xfId="5394" xr:uid="{00000000-0005-0000-0000-0000BB040000}"/>
    <cellStyle name="40% - Accent2 3 2 3 3 2" xfId="13836" xr:uid="{4D5B4A28-05E5-4861-9389-13E316F7A652}"/>
    <cellStyle name="40% - Accent2 3 2 3 3 3" xfId="22273" xr:uid="{D14DD3E2-05E4-4D8C-B2CB-AA715F86ABA3}"/>
    <cellStyle name="40% - Accent2 3 2 3 3 4" xfId="30710" xr:uid="{841B467D-38D5-43A7-BECE-CC7DE5EAC492}"/>
    <cellStyle name="40% - Accent2 3 2 3 4" xfId="9618" xr:uid="{82F45C3B-EFF5-42FF-B158-3B0F20DB915F}"/>
    <cellStyle name="40% - Accent2 3 2 3 5" xfId="18056" xr:uid="{9270C942-7832-479D-BBD6-AE31C68B0ABF}"/>
    <cellStyle name="40% - Accent2 3 2 3 6" xfId="26493" xr:uid="{77BFC70D-ADB8-4743-8FE2-68349FBB4CBF}"/>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B00A618C-3021-4E7E-8A4A-6A54986B6867}"/>
    <cellStyle name="40% - Accent2 3 2 4 2 2 3" xfId="24831" xr:uid="{58981308-43B5-4BB4-AFDB-F3E41673E7E2}"/>
    <cellStyle name="40% - Accent2 3 2 4 2 2 4" xfId="33268" xr:uid="{7D2EC4F9-14A4-4729-AEAA-DB2417AA6EAA}"/>
    <cellStyle name="40% - Accent2 3 2 4 2 3" xfId="12176" xr:uid="{793EB36A-B9B8-4E0A-A94B-772D216F7EC2}"/>
    <cellStyle name="40% - Accent2 3 2 4 2 4" xfId="20614" xr:uid="{BD461118-1B8F-408D-B201-EA098087896E}"/>
    <cellStyle name="40% - Accent2 3 2 4 2 5" xfId="29051" xr:uid="{05B68607-BA23-4E4D-9729-5A755382E03B}"/>
    <cellStyle name="40% - Accent2 3 2 4 3" xfId="5807" xr:uid="{00000000-0005-0000-0000-0000BF040000}"/>
    <cellStyle name="40% - Accent2 3 2 4 3 2" xfId="14249" xr:uid="{BD796A5C-6457-4280-8F6D-F3A942B85572}"/>
    <cellStyle name="40% - Accent2 3 2 4 3 3" xfId="22686" xr:uid="{B548B074-DE72-4F3D-A999-B50AC1D233FD}"/>
    <cellStyle name="40% - Accent2 3 2 4 3 4" xfId="31123" xr:uid="{D28FF59D-C8BC-48CA-A267-2A955D62FE52}"/>
    <cellStyle name="40% - Accent2 3 2 4 4" xfId="10031" xr:uid="{9E363491-BB60-4162-A572-6E49CCA0276E}"/>
    <cellStyle name="40% - Accent2 3 2 4 5" xfId="18469" xr:uid="{73486599-7AFF-4558-B1E8-28FB5AE556DA}"/>
    <cellStyle name="40% - Accent2 3 2 4 6" xfId="26906" xr:uid="{E78A42EA-FAF8-4BA7-95CB-A364317D51DD}"/>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61F3ECEA-614D-48BF-93DA-016ABF4AE07A}"/>
    <cellStyle name="40% - Accent2 3 2 5 2 2 3" xfId="25244" xr:uid="{1B357F41-6307-4C9B-82B6-FA76486A1134}"/>
    <cellStyle name="40% - Accent2 3 2 5 2 2 4" xfId="33681" xr:uid="{9B351E78-089A-4BBF-8830-A378865BCE5D}"/>
    <cellStyle name="40% - Accent2 3 2 5 2 3" xfId="12589" xr:uid="{42931F87-E7BF-4BF2-8659-12F202830EEF}"/>
    <cellStyle name="40% - Accent2 3 2 5 2 4" xfId="21027" xr:uid="{5BCB81DE-1DC2-44BE-AE55-C0D7F8BC91F7}"/>
    <cellStyle name="40% - Accent2 3 2 5 2 5" xfId="29464" xr:uid="{8F4B1629-E61F-4088-BB80-A294624558CB}"/>
    <cellStyle name="40% - Accent2 3 2 5 3" xfId="6220" xr:uid="{00000000-0005-0000-0000-0000C3040000}"/>
    <cellStyle name="40% - Accent2 3 2 5 3 2" xfId="14662" xr:uid="{99F111DE-BABD-47E0-B2C1-12BC896C138F}"/>
    <cellStyle name="40% - Accent2 3 2 5 3 3" xfId="23099" xr:uid="{A11A9A75-ED6A-472D-A2DC-109769DB2861}"/>
    <cellStyle name="40% - Accent2 3 2 5 3 4" xfId="31536" xr:uid="{F063F2CC-0BDE-47F8-87CD-73A802FDB24D}"/>
    <cellStyle name="40% - Accent2 3 2 5 4" xfId="10444" xr:uid="{C5CD4A5A-7818-4986-B736-2049047A38AA}"/>
    <cellStyle name="40% - Accent2 3 2 5 5" xfId="18882" xr:uid="{8005C752-D0A4-4C85-80B6-41F8640FA3B4}"/>
    <cellStyle name="40% - Accent2 3 2 5 6" xfId="27319" xr:uid="{30B9FAD0-3F3F-4731-8594-D729E2C83A2B}"/>
    <cellStyle name="40% - Accent2 3 2 6" xfId="2326" xr:uid="{00000000-0005-0000-0000-0000C4040000}"/>
    <cellStyle name="40% - Accent2 3 2 6 2" xfId="6633" xr:uid="{00000000-0005-0000-0000-0000C5040000}"/>
    <cellStyle name="40% - Accent2 3 2 6 2 2" xfId="15075" xr:uid="{4D487326-C99D-4B2C-B1C9-46D5749EA8ED}"/>
    <cellStyle name="40% - Accent2 3 2 6 2 3" xfId="23512" xr:uid="{DD28CF28-DDC4-41E4-A1A4-4E3FE30152CC}"/>
    <cellStyle name="40% - Accent2 3 2 6 2 4" xfId="31949" xr:uid="{6C214327-9C0E-4610-97F7-81FA2103A476}"/>
    <cellStyle name="40% - Accent2 3 2 6 3" xfId="10857" xr:uid="{C23FECB7-D5B3-4F03-85E3-A2968864E3B3}"/>
    <cellStyle name="40% - Accent2 3 2 6 4" xfId="19295" xr:uid="{4E8E6369-B0AA-4438-89C7-35FCA6B14F07}"/>
    <cellStyle name="40% - Accent2 3 2 6 5" xfId="27732" xr:uid="{8E4B0F11-5AB4-469F-9EB3-CC13BD2CA2E9}"/>
    <cellStyle name="40% - Accent2 3 2 7" xfId="4567" xr:uid="{00000000-0005-0000-0000-0000C6040000}"/>
    <cellStyle name="40% - Accent2 3 2 7 2" xfId="13009" xr:uid="{A4A4379F-768F-4185-8D3F-A6A883D71227}"/>
    <cellStyle name="40% - Accent2 3 2 7 3" xfId="21446" xr:uid="{D9283DA1-377A-47A6-9EBD-8A7DD9F92CCB}"/>
    <cellStyle name="40% - Accent2 3 2 7 4" xfId="29883" xr:uid="{C919677F-BBDB-4A2A-A162-87BA52BC6036}"/>
    <cellStyle name="40% - Accent2 3 2 8" xfId="8791" xr:uid="{FB9E699B-6C00-402C-80D2-8DA074F8F953}"/>
    <cellStyle name="40% - Accent2 3 2 9" xfId="17229" xr:uid="{71B0B5B1-6323-4094-97DA-79ED9EFD1BF2}"/>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E49AF67F-570F-41EC-A331-093C33BD31B3}"/>
    <cellStyle name="40% - Accent2 3 3 2 2 3" xfId="24004" xr:uid="{825E3EAB-1216-4D1A-9A1D-C79248F85994}"/>
    <cellStyle name="40% - Accent2 3 3 2 2 4" xfId="32441" xr:uid="{43850888-125A-4815-ADED-F9746EF24A27}"/>
    <cellStyle name="40% - Accent2 3 3 2 3" xfId="11349" xr:uid="{1AC93B47-A4EA-4247-B9D2-90E248763081}"/>
    <cellStyle name="40% - Accent2 3 3 2 4" xfId="19787" xr:uid="{E4DB3D11-B05A-4A78-8652-BB192063EA53}"/>
    <cellStyle name="40% - Accent2 3 3 2 5" xfId="28224" xr:uid="{2741B593-89D3-4748-BC3B-45515D60FD1F}"/>
    <cellStyle name="40% - Accent2 3 3 3" xfId="4980" xr:uid="{00000000-0005-0000-0000-0000CA040000}"/>
    <cellStyle name="40% - Accent2 3 3 3 2" xfId="13422" xr:uid="{4B7EAAD4-61B1-4751-801C-95D4C6286DF4}"/>
    <cellStyle name="40% - Accent2 3 3 3 3" xfId="21859" xr:uid="{E64EC432-76FC-4478-97C5-B8EE3B86E535}"/>
    <cellStyle name="40% - Accent2 3 3 3 4" xfId="30296" xr:uid="{FCC053EB-43BA-4018-A656-8D71F0F27D55}"/>
    <cellStyle name="40% - Accent2 3 3 4" xfId="9204" xr:uid="{E835CD57-8D51-4502-86F4-AC25042216E5}"/>
    <cellStyle name="40% - Accent2 3 3 5" xfId="17642" xr:uid="{47CC267B-977D-4B1B-BC0A-07B2C5B3F63E}"/>
    <cellStyle name="40% - Accent2 3 3 6" xfId="26079" xr:uid="{1A6F606F-68C1-4D2E-B427-FBD20DC6C751}"/>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1D749957-1F74-4B84-8A45-E794500426EE}"/>
    <cellStyle name="40% - Accent2 3 4 2 2 3" xfId="24417" xr:uid="{D5F40851-7843-4B5C-9D7F-41D91B712242}"/>
    <cellStyle name="40% - Accent2 3 4 2 2 4" xfId="32854" xr:uid="{DEE26DB5-037F-46CD-BA25-6E5E06B95CDF}"/>
    <cellStyle name="40% - Accent2 3 4 2 3" xfId="11762" xr:uid="{EAAEC74E-1BD3-43FB-B84D-3E45B59FD0F7}"/>
    <cellStyle name="40% - Accent2 3 4 2 4" xfId="20200" xr:uid="{DD347ADA-7430-4626-8452-F9F730637FC1}"/>
    <cellStyle name="40% - Accent2 3 4 2 5" xfId="28637" xr:uid="{70809569-0E6D-47EC-8621-9959C959A1B2}"/>
    <cellStyle name="40% - Accent2 3 4 3" xfId="5393" xr:uid="{00000000-0005-0000-0000-0000CE040000}"/>
    <cellStyle name="40% - Accent2 3 4 3 2" xfId="13835" xr:uid="{5A68F0B5-9BA0-4C74-B4FD-64282D8E0948}"/>
    <cellStyle name="40% - Accent2 3 4 3 3" xfId="22272" xr:uid="{48113BE7-D3A4-45C5-99B2-A2DEEF3C29FA}"/>
    <cellStyle name="40% - Accent2 3 4 3 4" xfId="30709" xr:uid="{085E4CF9-2283-4DD6-B183-488BDBC4DC19}"/>
    <cellStyle name="40% - Accent2 3 4 4" xfId="9617" xr:uid="{F45777F3-46C5-4661-A866-804714F07E70}"/>
    <cellStyle name="40% - Accent2 3 4 5" xfId="18055" xr:uid="{C663226B-D955-4DFC-9C17-86B68C716D68}"/>
    <cellStyle name="40% - Accent2 3 4 6" xfId="26492" xr:uid="{C7D83DAD-A20A-45B7-8C06-A604A1BB80EE}"/>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B35FA0B6-721B-45D9-8CFD-CCFCC08AE458}"/>
    <cellStyle name="40% - Accent2 3 5 2 2 3" xfId="24830" xr:uid="{132815DE-F8EB-470B-A8A6-A11B488B8D6B}"/>
    <cellStyle name="40% - Accent2 3 5 2 2 4" xfId="33267" xr:uid="{EDDF5338-7224-4733-8C5F-6E4D7A4A56BA}"/>
    <cellStyle name="40% - Accent2 3 5 2 3" xfId="12175" xr:uid="{B1EBB44C-798D-4B2D-A878-8354151C14BC}"/>
    <cellStyle name="40% - Accent2 3 5 2 4" xfId="20613" xr:uid="{7FB70721-7EE0-4540-9A25-AF09FD5E9170}"/>
    <cellStyle name="40% - Accent2 3 5 2 5" xfId="29050" xr:uid="{B09F12D4-DCC8-4B30-B427-F50751B56CC5}"/>
    <cellStyle name="40% - Accent2 3 5 3" xfId="5806" xr:uid="{00000000-0005-0000-0000-0000D2040000}"/>
    <cellStyle name="40% - Accent2 3 5 3 2" xfId="14248" xr:uid="{A1CC30B9-6865-4DC5-8409-BD0003FA8455}"/>
    <cellStyle name="40% - Accent2 3 5 3 3" xfId="22685" xr:uid="{0BCEB7E4-6A95-40E2-BEEF-9B2A04F5F282}"/>
    <cellStyle name="40% - Accent2 3 5 3 4" xfId="31122" xr:uid="{5658D012-C207-4190-A39B-2D86A2711680}"/>
    <cellStyle name="40% - Accent2 3 5 4" xfId="10030" xr:uid="{D0E75F13-7FD7-4918-B914-18644B935428}"/>
    <cellStyle name="40% - Accent2 3 5 5" xfId="18468" xr:uid="{9C3D5956-7EBD-4E09-8DE4-E3A3D94F4FB7}"/>
    <cellStyle name="40% - Accent2 3 5 6" xfId="26905" xr:uid="{DE60D116-8BC6-45C1-9949-CE9A8C1B2D56}"/>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4A7CDE66-23F4-4D82-9E67-09287861ACD3}"/>
    <cellStyle name="40% - Accent2 3 6 2 2 3" xfId="25243" xr:uid="{3D9B7B51-5671-4173-A910-EA0FAE596A34}"/>
    <cellStyle name="40% - Accent2 3 6 2 2 4" xfId="33680" xr:uid="{D66889DF-2667-44F2-9354-452864056A96}"/>
    <cellStyle name="40% - Accent2 3 6 2 3" xfId="12588" xr:uid="{D138920C-F451-49A3-8F14-6814C09EBF27}"/>
    <cellStyle name="40% - Accent2 3 6 2 4" xfId="21026" xr:uid="{8A006950-678C-4358-8997-31095B470E4D}"/>
    <cellStyle name="40% - Accent2 3 6 2 5" xfId="29463" xr:uid="{36640C1D-34B3-4124-95D6-1CE4B98C19C1}"/>
    <cellStyle name="40% - Accent2 3 6 3" xfId="6219" xr:uid="{00000000-0005-0000-0000-0000D6040000}"/>
    <cellStyle name="40% - Accent2 3 6 3 2" xfId="14661" xr:uid="{D4992B3E-20C3-42E6-9CE2-6486FEADDB00}"/>
    <cellStyle name="40% - Accent2 3 6 3 3" xfId="23098" xr:uid="{B153A032-7045-4A6B-BBDB-CC30D2508B26}"/>
    <cellStyle name="40% - Accent2 3 6 3 4" xfId="31535" xr:uid="{6E8F01CB-B823-4CCA-A038-C5A1CDBACDEF}"/>
    <cellStyle name="40% - Accent2 3 6 4" xfId="10443" xr:uid="{9A91A6AE-DA15-478D-8E3A-959373DF5228}"/>
    <cellStyle name="40% - Accent2 3 6 5" xfId="18881" xr:uid="{E7AC23D7-B86C-4EE3-BF34-070D6968AA43}"/>
    <cellStyle name="40% - Accent2 3 6 6" xfId="27318" xr:uid="{A3CED38A-E215-40F1-8C61-97BDC96703DC}"/>
    <cellStyle name="40% - Accent2 3 7" xfId="2325" xr:uid="{00000000-0005-0000-0000-0000D7040000}"/>
    <cellStyle name="40% - Accent2 3 7 2" xfId="6632" xr:uid="{00000000-0005-0000-0000-0000D8040000}"/>
    <cellStyle name="40% - Accent2 3 7 2 2" xfId="15074" xr:uid="{B2C8C29F-4282-4F48-AC2A-31C2CB720C14}"/>
    <cellStyle name="40% - Accent2 3 7 2 3" xfId="23511" xr:uid="{38FD8C9F-1B4F-47F0-995C-89353024FBB8}"/>
    <cellStyle name="40% - Accent2 3 7 2 4" xfId="31948" xr:uid="{E3A4D328-C411-4028-8D46-AB42062E3DE7}"/>
    <cellStyle name="40% - Accent2 3 7 3" xfId="10856" xr:uid="{C909D4F6-0287-4B7C-AE05-1A5417FBEA8C}"/>
    <cellStyle name="40% - Accent2 3 7 4" xfId="19294" xr:uid="{B600D4E6-44D5-4D2A-9CB0-F1A999CF493C}"/>
    <cellStyle name="40% - Accent2 3 7 5" xfId="27731" xr:uid="{FBA1A387-7713-4A9B-BBCF-19C2BDBA3898}"/>
    <cellStyle name="40% - Accent2 3 8" xfId="4566" xr:uid="{00000000-0005-0000-0000-0000D9040000}"/>
    <cellStyle name="40% - Accent2 3 8 2" xfId="13008" xr:uid="{9EC3ABC0-EBAD-4C43-AFD3-A09476550B14}"/>
    <cellStyle name="40% - Accent2 3 8 3" xfId="21445" xr:uid="{A7FE999D-C6D2-4AB2-8C67-0A3F6C1AA1FA}"/>
    <cellStyle name="40% - Accent2 3 8 4" xfId="29882" xr:uid="{2E40ADA8-9F83-472D-8762-1E28B5A45E23}"/>
    <cellStyle name="40% - Accent2 3 9" xfId="8790" xr:uid="{BF084B3F-E3BC-4437-9E28-C0A0D7EDEDD1}"/>
    <cellStyle name="40% - Accent2 4" xfId="64" xr:uid="{00000000-0005-0000-0000-0000DA040000}"/>
    <cellStyle name="40% - Accent2 4 10" xfId="25667" xr:uid="{430C6CA2-55A3-453D-8488-7F6B5A524F83}"/>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29D86E08-8B38-46CB-9CCB-911C9F697289}"/>
    <cellStyle name="40% - Accent2 4 2 2 2 3" xfId="24006" xr:uid="{679E4AD2-83DB-40DA-B9D5-DEF9E31B931B}"/>
    <cellStyle name="40% - Accent2 4 2 2 2 4" xfId="32443" xr:uid="{FE19A978-7BFD-4F59-AC48-8F2F627AA3CF}"/>
    <cellStyle name="40% - Accent2 4 2 2 3" xfId="11351" xr:uid="{F0EF0262-5E25-4F91-961F-236139B2D642}"/>
    <cellStyle name="40% - Accent2 4 2 2 4" xfId="19789" xr:uid="{892D5DD2-03C6-44E8-A3FE-0B04DF2B3B06}"/>
    <cellStyle name="40% - Accent2 4 2 2 5" xfId="28226" xr:uid="{D2BAABA8-1E26-4EB5-B1EE-2B6189945E49}"/>
    <cellStyle name="40% - Accent2 4 2 3" xfId="4982" xr:uid="{00000000-0005-0000-0000-0000DE040000}"/>
    <cellStyle name="40% - Accent2 4 2 3 2" xfId="13424" xr:uid="{B0576CFE-864D-438A-88FB-C1F044151DBF}"/>
    <cellStyle name="40% - Accent2 4 2 3 3" xfId="21861" xr:uid="{E5ED513A-F0C9-4241-9A60-AD908D390364}"/>
    <cellStyle name="40% - Accent2 4 2 3 4" xfId="30298" xr:uid="{FF410559-4F12-4A5E-875E-EE51D3545836}"/>
    <cellStyle name="40% - Accent2 4 2 4" xfId="9206" xr:uid="{248BE9EA-B4A6-44BD-804D-24EEDE810DCE}"/>
    <cellStyle name="40% - Accent2 4 2 5" xfId="17644" xr:uid="{0237303E-E525-4000-B695-215EE7FE33FB}"/>
    <cellStyle name="40% - Accent2 4 2 6" xfId="26081" xr:uid="{CE8C3417-6ED3-4D8F-AD1B-F9ED4CD31D04}"/>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9C962F73-DA46-4A91-AD2F-C5D3F39F70C9}"/>
    <cellStyle name="40% - Accent2 4 3 2 2 3" xfId="24419" xr:uid="{B4D7E7AF-AAB3-4DFE-AD34-C09A60F49002}"/>
    <cellStyle name="40% - Accent2 4 3 2 2 4" xfId="32856" xr:uid="{A8C7FD9B-E652-4AF9-9610-405A20A8D709}"/>
    <cellStyle name="40% - Accent2 4 3 2 3" xfId="11764" xr:uid="{91D34A56-51B5-4DF4-9E71-9A0CBC21ECE6}"/>
    <cellStyle name="40% - Accent2 4 3 2 4" xfId="20202" xr:uid="{337FBBAB-B26E-4C80-B360-D2028CD2CBC2}"/>
    <cellStyle name="40% - Accent2 4 3 2 5" xfId="28639" xr:uid="{FC363B9E-2E45-4CFC-87E1-EF92BF0619D1}"/>
    <cellStyle name="40% - Accent2 4 3 3" xfId="5395" xr:uid="{00000000-0005-0000-0000-0000E2040000}"/>
    <cellStyle name="40% - Accent2 4 3 3 2" xfId="13837" xr:uid="{12B7D77D-8437-48F2-9008-8468CF2FFD9F}"/>
    <cellStyle name="40% - Accent2 4 3 3 3" xfId="22274" xr:uid="{553ADCA0-3264-44F5-ACA8-B8955B3A85FD}"/>
    <cellStyle name="40% - Accent2 4 3 3 4" xfId="30711" xr:uid="{71C50E11-D738-4144-B2A1-8D21299450B1}"/>
    <cellStyle name="40% - Accent2 4 3 4" xfId="9619" xr:uid="{E581C3A5-0BE9-4897-8218-8EF1FCAA7A42}"/>
    <cellStyle name="40% - Accent2 4 3 5" xfId="18057" xr:uid="{7BC111EB-F6A8-4B68-9283-629D3F564AF6}"/>
    <cellStyle name="40% - Accent2 4 3 6" xfId="26494" xr:uid="{7193E1DD-0C3F-4FD4-AAEC-2FBA5B120D1D}"/>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BA7DB4DC-DF83-4E4B-8642-54249DF43B7A}"/>
    <cellStyle name="40% - Accent2 4 4 2 2 3" xfId="24832" xr:uid="{E8C2CBC5-E5BE-4CD4-82C7-9E8B69E0F326}"/>
    <cellStyle name="40% - Accent2 4 4 2 2 4" xfId="33269" xr:uid="{E6C82EA1-D817-42E3-B7E2-866F6291B4F6}"/>
    <cellStyle name="40% - Accent2 4 4 2 3" xfId="12177" xr:uid="{1B110A2A-D01D-4BAD-84AD-AFA1768903E3}"/>
    <cellStyle name="40% - Accent2 4 4 2 4" xfId="20615" xr:uid="{D3F260DF-63FC-411D-85DB-389EA6E9FD0E}"/>
    <cellStyle name="40% - Accent2 4 4 2 5" xfId="29052" xr:uid="{8AE93B6C-358C-4F9E-9BD8-182DB2D099EA}"/>
    <cellStyle name="40% - Accent2 4 4 3" xfId="5808" xr:uid="{00000000-0005-0000-0000-0000E6040000}"/>
    <cellStyle name="40% - Accent2 4 4 3 2" xfId="14250" xr:uid="{AC8F393A-1387-4C28-B75C-8CC4276B8A7F}"/>
    <cellStyle name="40% - Accent2 4 4 3 3" xfId="22687" xr:uid="{4638676D-5499-4176-9890-1CBE47E38471}"/>
    <cellStyle name="40% - Accent2 4 4 3 4" xfId="31124" xr:uid="{B579E910-47D4-4DA2-BC7C-DF08C9BC966C}"/>
    <cellStyle name="40% - Accent2 4 4 4" xfId="10032" xr:uid="{8E14F7EB-D5E4-4E9F-8589-23F3477E8ADD}"/>
    <cellStyle name="40% - Accent2 4 4 5" xfId="18470" xr:uid="{E4FB7204-5C6F-4541-8889-98638E8F5AED}"/>
    <cellStyle name="40% - Accent2 4 4 6" xfId="26907" xr:uid="{8A52BD8C-9FF5-429E-AFFA-E3480D38D734}"/>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9BBA96B5-F737-479B-B741-D1980ED13D45}"/>
    <cellStyle name="40% - Accent2 4 5 2 2 3" xfId="25245" xr:uid="{2EF26710-C91C-4B36-8F40-AC8AABFA12A2}"/>
    <cellStyle name="40% - Accent2 4 5 2 2 4" xfId="33682" xr:uid="{A521146C-C3A6-4A1B-89A6-CFF27F1C0504}"/>
    <cellStyle name="40% - Accent2 4 5 2 3" xfId="12590" xr:uid="{5E1A6B42-5C2E-4C19-A2A9-443DD9EBF098}"/>
    <cellStyle name="40% - Accent2 4 5 2 4" xfId="21028" xr:uid="{86608C86-95BE-4D25-818E-4EFC20DA5EE4}"/>
    <cellStyle name="40% - Accent2 4 5 2 5" xfId="29465" xr:uid="{8CF10CCD-5AA6-40FE-8E8E-B2495F961C11}"/>
    <cellStyle name="40% - Accent2 4 5 3" xfId="6221" xr:uid="{00000000-0005-0000-0000-0000EA040000}"/>
    <cellStyle name="40% - Accent2 4 5 3 2" xfId="14663" xr:uid="{009CAFEF-16E2-477C-B2DE-9C5323095E20}"/>
    <cellStyle name="40% - Accent2 4 5 3 3" xfId="23100" xr:uid="{E4A53E64-D0EA-45BA-A7F2-239CEDAB271F}"/>
    <cellStyle name="40% - Accent2 4 5 3 4" xfId="31537" xr:uid="{3353D2CA-E475-4C1A-B1C5-1E240785E4F7}"/>
    <cellStyle name="40% - Accent2 4 5 4" xfId="10445" xr:uid="{D9F1FF85-7BA5-43A4-BC82-6FBFAB013BCD}"/>
    <cellStyle name="40% - Accent2 4 5 5" xfId="18883" xr:uid="{8329690E-0639-4CED-AE09-9F77C3043DB8}"/>
    <cellStyle name="40% - Accent2 4 5 6" xfId="27320" xr:uid="{D607515B-C2AA-4579-8A8C-81B3F72968C3}"/>
    <cellStyle name="40% - Accent2 4 6" xfId="2327" xr:uid="{00000000-0005-0000-0000-0000EB040000}"/>
    <cellStyle name="40% - Accent2 4 6 2" xfId="6634" xr:uid="{00000000-0005-0000-0000-0000EC040000}"/>
    <cellStyle name="40% - Accent2 4 6 2 2" xfId="15076" xr:uid="{2CDF5CCD-1E4A-49AF-B880-C29D096A5336}"/>
    <cellStyle name="40% - Accent2 4 6 2 3" xfId="23513" xr:uid="{43479FB2-73C8-47B3-B2FD-28775EDF7A5C}"/>
    <cellStyle name="40% - Accent2 4 6 2 4" xfId="31950" xr:uid="{2F18219F-5E0E-41DB-9012-A75A6DEC885E}"/>
    <cellStyle name="40% - Accent2 4 6 3" xfId="10858" xr:uid="{8078F2BF-0C9E-4A64-9AED-D9E4BAB7C685}"/>
    <cellStyle name="40% - Accent2 4 6 4" xfId="19296" xr:uid="{81925745-66D6-4DA4-8B68-D58686CF6C26}"/>
    <cellStyle name="40% - Accent2 4 6 5" xfId="27733" xr:uid="{76798A98-5F67-4406-9657-95C5684E31F1}"/>
    <cellStyle name="40% - Accent2 4 7" xfId="4568" xr:uid="{00000000-0005-0000-0000-0000ED040000}"/>
    <cellStyle name="40% - Accent2 4 7 2" xfId="13010" xr:uid="{0D2E0502-035C-4AE1-9052-49DD33065FE8}"/>
    <cellStyle name="40% - Accent2 4 7 3" xfId="21447" xr:uid="{A3A0451D-45F8-4053-B83B-C1A6EB3E3C17}"/>
    <cellStyle name="40% - Accent2 4 7 4" xfId="29884" xr:uid="{A252DD7F-46FA-4098-B741-301F7D5E4CFB}"/>
    <cellStyle name="40% - Accent2 4 8" xfId="8792" xr:uid="{8317C853-1684-4EC2-9F82-D2041CF68775}"/>
    <cellStyle name="40% - Accent2 4 9" xfId="17230" xr:uid="{E76235F4-C097-4F08-ABC4-939C0B61DCD4}"/>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A3FE1BF6-C65E-46E9-8A7F-061970A9A1A1}"/>
    <cellStyle name="40% - Accent2 5 2 2 3" xfId="23999" xr:uid="{679B2538-F50B-4FE7-B1A4-263E53764B38}"/>
    <cellStyle name="40% - Accent2 5 2 2 4" xfId="32436" xr:uid="{85048484-4845-448B-9839-BAC864F98BDC}"/>
    <cellStyle name="40% - Accent2 5 2 3" xfId="11344" xr:uid="{DA73BEA2-9C86-46EC-BC6B-CC2625FAD147}"/>
    <cellStyle name="40% - Accent2 5 2 4" xfId="19782" xr:uid="{0800AE72-091D-467F-8E1E-854B3E394CCA}"/>
    <cellStyle name="40% - Accent2 5 2 5" xfId="28219" xr:uid="{34C9286E-5062-4A33-97DE-72CF21C88CA9}"/>
    <cellStyle name="40% - Accent2 5 3" xfId="4975" xr:uid="{00000000-0005-0000-0000-0000F1040000}"/>
    <cellStyle name="40% - Accent2 5 3 2" xfId="13417" xr:uid="{210CF2B1-3F1C-4C81-8F76-8B018B33D878}"/>
    <cellStyle name="40% - Accent2 5 3 3" xfId="21854" xr:uid="{EB3F2FD6-03BE-4825-A1C5-51D4E9C789F0}"/>
    <cellStyle name="40% - Accent2 5 3 4" xfId="30291" xr:uid="{34F6F1BE-199C-41A1-ADDA-257DCAEB1C4F}"/>
    <cellStyle name="40% - Accent2 5 4" xfId="9199" xr:uid="{4FEB04CB-2EBB-4D95-8802-5ABE24B851F8}"/>
    <cellStyle name="40% - Accent2 5 5" xfId="17637" xr:uid="{B241917F-E34D-43B1-B22E-ADC7A8B9CCC5}"/>
    <cellStyle name="40% - Accent2 5 6" xfId="26074" xr:uid="{0BB7BAD8-CA87-4013-9ECA-876916340D2F}"/>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3B52C4BE-8CE2-4E87-AA62-8FF291194FD5}"/>
    <cellStyle name="40% - Accent2 6 2 2 3" xfId="24412" xr:uid="{DFC70945-7B91-4AC9-BBD9-2BC9E86C2E55}"/>
    <cellStyle name="40% - Accent2 6 2 2 4" xfId="32849" xr:uid="{4DE00925-7186-4BC3-A1A8-13088AAC072E}"/>
    <cellStyle name="40% - Accent2 6 2 3" xfId="11757" xr:uid="{B974A442-9943-42EB-9C14-C1C13193340E}"/>
    <cellStyle name="40% - Accent2 6 2 4" xfId="20195" xr:uid="{0864820F-1CF8-42B2-80F3-AECA74E54C17}"/>
    <cellStyle name="40% - Accent2 6 2 5" xfId="28632" xr:uid="{3BD417D8-8E75-41EE-8EC2-B6E3CC1242A0}"/>
    <cellStyle name="40% - Accent2 6 3" xfId="5388" xr:uid="{00000000-0005-0000-0000-0000F5040000}"/>
    <cellStyle name="40% - Accent2 6 3 2" xfId="13830" xr:uid="{0B9ED368-7D0C-4B0C-B93B-581EF94A9346}"/>
    <cellStyle name="40% - Accent2 6 3 3" xfId="22267" xr:uid="{0C0B7D92-3076-4858-BABB-D745547CDBA7}"/>
    <cellStyle name="40% - Accent2 6 3 4" xfId="30704" xr:uid="{8BF6DC2A-1938-4557-A9CB-B5151DA0334D}"/>
    <cellStyle name="40% - Accent2 6 4" xfId="9612" xr:uid="{F7ED625A-18E5-4F4E-84FF-68CD11EE2486}"/>
    <cellStyle name="40% - Accent2 6 5" xfId="18050" xr:uid="{8481B7CF-03DB-44AD-9BC7-396031852EBE}"/>
    <cellStyle name="40% - Accent2 6 6" xfId="26487" xr:uid="{C698571A-64C2-4F2C-B5A1-23B15BC552EB}"/>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04FF49AB-E46B-427A-BE6A-74E8F5B2D02C}"/>
    <cellStyle name="40% - Accent2 7 2 2 3" xfId="24825" xr:uid="{55BFBF76-1B6A-4240-997D-BAB3AD8319C7}"/>
    <cellStyle name="40% - Accent2 7 2 2 4" xfId="33262" xr:uid="{C4741360-C4B1-4721-8964-F8201DF16FF3}"/>
    <cellStyle name="40% - Accent2 7 2 3" xfId="12170" xr:uid="{45D57AD9-38E2-4C8B-8496-4A77704F0D58}"/>
    <cellStyle name="40% - Accent2 7 2 4" xfId="20608" xr:uid="{203ED519-05A7-47DE-8297-5F2BC2069E0F}"/>
    <cellStyle name="40% - Accent2 7 2 5" xfId="29045" xr:uid="{C07101C9-1D58-4FFB-8689-2C226800AB39}"/>
    <cellStyle name="40% - Accent2 7 3" xfId="5801" xr:uid="{00000000-0005-0000-0000-0000F9040000}"/>
    <cellStyle name="40% - Accent2 7 3 2" xfId="14243" xr:uid="{2FF3E559-0C4C-4D4F-8513-269C384F3827}"/>
    <cellStyle name="40% - Accent2 7 3 3" xfId="22680" xr:uid="{3447EA4A-0553-40DF-BA48-A6C7276B3E1E}"/>
    <cellStyle name="40% - Accent2 7 3 4" xfId="31117" xr:uid="{8F5D19B9-3FAC-47BD-AB18-171D80F96845}"/>
    <cellStyle name="40% - Accent2 7 4" xfId="10025" xr:uid="{4A7E72E2-C59A-491A-A780-93832BC7BEEB}"/>
    <cellStyle name="40% - Accent2 7 5" xfId="18463" xr:uid="{9D5EB7F2-FF1C-4D07-9AE1-D1CDD5652D85}"/>
    <cellStyle name="40% - Accent2 7 6" xfId="26900" xr:uid="{A152C4F5-C377-4A9C-A9CA-20329F32F2FF}"/>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B3640434-EEE9-4B93-A2D5-845119B9DB0D}"/>
    <cellStyle name="40% - Accent2 8 2 2 3" xfId="25238" xr:uid="{03C77026-8054-4FF0-875D-CFE6A1E55318}"/>
    <cellStyle name="40% - Accent2 8 2 2 4" xfId="33675" xr:uid="{878946BC-D55C-4A35-9CAD-32D1474A5A9F}"/>
    <cellStyle name="40% - Accent2 8 2 3" xfId="12583" xr:uid="{9071A908-2DC4-4B8D-BA44-B3C152650EA4}"/>
    <cellStyle name="40% - Accent2 8 2 4" xfId="21021" xr:uid="{42685C38-3D1C-4C88-96AF-6E13B0913236}"/>
    <cellStyle name="40% - Accent2 8 2 5" xfId="29458" xr:uid="{E03B3A11-EDCD-4CA7-BA36-16D8FB99BAC9}"/>
    <cellStyle name="40% - Accent2 8 3" xfId="6214" xr:uid="{00000000-0005-0000-0000-0000FD040000}"/>
    <cellStyle name="40% - Accent2 8 3 2" xfId="14656" xr:uid="{640CA89A-7ACE-4ECB-995D-FA8268E0B995}"/>
    <cellStyle name="40% - Accent2 8 3 3" xfId="23093" xr:uid="{70D5E260-5FF7-41B5-9789-8CE99B979AE6}"/>
    <cellStyle name="40% - Accent2 8 3 4" xfId="31530" xr:uid="{EA4EEEEC-EFE9-4B2F-A2D8-7042505AA754}"/>
    <cellStyle name="40% - Accent2 8 4" xfId="10438" xr:uid="{A4514904-ADEA-4029-BF92-9E0810EBDEF1}"/>
    <cellStyle name="40% - Accent2 8 5" xfId="18876" xr:uid="{41493FAC-8408-45C3-B2AF-B18B93E402B7}"/>
    <cellStyle name="40% - Accent2 8 6" xfId="27313" xr:uid="{6FBC0F11-47F7-4709-8ADB-59F2AFD6F3B9}"/>
    <cellStyle name="40% - Accent2 9" xfId="2320" xr:uid="{00000000-0005-0000-0000-0000FE040000}"/>
    <cellStyle name="40% - Accent2 9 2" xfId="6627" xr:uid="{00000000-0005-0000-0000-0000FF040000}"/>
    <cellStyle name="40% - Accent2 9 2 2" xfId="15069" xr:uid="{AE83501F-20E3-46B3-A700-1DF4ABC2AFCE}"/>
    <cellStyle name="40% - Accent2 9 2 3" xfId="23506" xr:uid="{228F398B-5D33-472E-94CA-B956971A3E49}"/>
    <cellStyle name="40% - Accent2 9 2 4" xfId="31943" xr:uid="{CEB62984-1F7A-4B4A-9255-F44946A5B38A}"/>
    <cellStyle name="40% - Accent2 9 3" xfId="10851" xr:uid="{E745E2B1-D3AA-4405-B8FE-5A5DCA694302}"/>
    <cellStyle name="40% - Accent2 9 4" xfId="19289" xr:uid="{7FCCC4ED-B688-4E98-AA17-CBF80A7E5270}"/>
    <cellStyle name="40% - Accent2 9 5" xfId="27726" xr:uid="{9282B851-F677-4222-974B-11043CEAEE7F}"/>
    <cellStyle name="40% - Accent3" xfId="65" builtinId="39" customBuiltin="1"/>
    <cellStyle name="40% - Accent3 10" xfId="4569" xr:uid="{00000000-0005-0000-0000-000001050000}"/>
    <cellStyle name="40% - Accent3 10 2" xfId="13011" xr:uid="{3752DE69-4362-44C3-B655-4FE4FFE1CFE7}"/>
    <cellStyle name="40% - Accent3 10 3" xfId="21448" xr:uid="{0242A7B8-BDB7-47F2-A764-851A059841AB}"/>
    <cellStyle name="40% - Accent3 10 4" xfId="29885" xr:uid="{9B4EB8B2-359D-4E8D-9A5E-27DADEF807E8}"/>
    <cellStyle name="40% - Accent3 11" xfId="8793" xr:uid="{DDE4B566-C6FB-4DD5-8BF6-4CB7DD7A43FE}"/>
    <cellStyle name="40% - Accent3 12" xfId="17231" xr:uid="{78CDB13B-A714-496B-A4E8-B6BA061C84CF}"/>
    <cellStyle name="40% - Accent3 13" xfId="25668" xr:uid="{38FC2E68-1A4A-4F97-BC8E-1B184A80689F}"/>
    <cellStyle name="40% - Accent3 2" xfId="66" xr:uid="{00000000-0005-0000-0000-000002050000}"/>
    <cellStyle name="40% - Accent3 2 10" xfId="8794" xr:uid="{5A68C465-A679-4FAF-AF9B-E2D8EE67F012}"/>
    <cellStyle name="40% - Accent3 2 11" xfId="17232" xr:uid="{6C19ECBF-731F-4430-80D2-E3C8DB665F91}"/>
    <cellStyle name="40% - Accent3 2 12" xfId="25669" xr:uid="{F5D870D4-FFCA-46F7-B607-D3026A6410AC}"/>
    <cellStyle name="40% - Accent3 2 2" xfId="67" xr:uid="{00000000-0005-0000-0000-000003050000}"/>
    <cellStyle name="40% - Accent3 2 2 10" xfId="17233" xr:uid="{1E344947-581B-4A0C-99C7-BC6AD68AAFD0}"/>
    <cellStyle name="40% - Accent3 2 2 11" xfId="25670" xr:uid="{899B6B83-7D7B-4F59-8146-55188490045C}"/>
    <cellStyle name="40% - Accent3 2 2 2" xfId="68" xr:uid="{00000000-0005-0000-0000-000004050000}"/>
    <cellStyle name="40% - Accent3 2 2 2 10" xfId="25671" xr:uid="{9E2893E7-402E-4897-A0EE-6EA4147CAAA6}"/>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E55E3660-D07C-46DB-AA20-E76BFAC5D132}"/>
    <cellStyle name="40% - Accent3 2 2 2 2 2 2 3" xfId="24010" xr:uid="{E5FC9E32-25DF-4317-B2C5-A7423CD1BD48}"/>
    <cellStyle name="40% - Accent3 2 2 2 2 2 2 4" xfId="32447" xr:uid="{39BDE829-475E-44BD-B5FE-4255A094D97C}"/>
    <cellStyle name="40% - Accent3 2 2 2 2 2 3" xfId="11355" xr:uid="{594D7F5A-2BF2-4F30-A043-1B1126E8C888}"/>
    <cellStyle name="40% - Accent3 2 2 2 2 2 4" xfId="19793" xr:uid="{AD153238-0805-4F07-915F-046C451C1AE1}"/>
    <cellStyle name="40% - Accent3 2 2 2 2 2 5" xfId="28230" xr:uid="{A68A64D7-E9E5-4E1C-83D4-719830152CF2}"/>
    <cellStyle name="40% - Accent3 2 2 2 2 3" xfId="4986" xr:uid="{00000000-0005-0000-0000-000008050000}"/>
    <cellStyle name="40% - Accent3 2 2 2 2 3 2" xfId="13428" xr:uid="{E4BC4DD6-9FD9-4509-BF7A-C25790778E55}"/>
    <cellStyle name="40% - Accent3 2 2 2 2 3 3" xfId="21865" xr:uid="{385F155D-734E-425E-BA0C-A4A9E789A8F6}"/>
    <cellStyle name="40% - Accent3 2 2 2 2 3 4" xfId="30302" xr:uid="{65ACFBA4-C4A0-4131-9AE8-3B2A2BFEF1F1}"/>
    <cellStyle name="40% - Accent3 2 2 2 2 4" xfId="9210" xr:uid="{FBCFCE8D-9319-4567-83F4-7848BA565BAE}"/>
    <cellStyle name="40% - Accent3 2 2 2 2 5" xfId="17648" xr:uid="{1D3128ED-9D45-4B04-BF4A-CCBCFD2738FC}"/>
    <cellStyle name="40% - Accent3 2 2 2 2 6" xfId="26085" xr:uid="{95017B4E-E54F-48D4-A69C-87CD32D38D7A}"/>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FABD9A17-918E-44B7-9D44-FD4E239C4443}"/>
    <cellStyle name="40% - Accent3 2 2 2 3 2 2 3" xfId="24423" xr:uid="{3FD2D296-4AC6-4918-9662-2F0767EBBFAF}"/>
    <cellStyle name="40% - Accent3 2 2 2 3 2 2 4" xfId="32860" xr:uid="{C0867E41-9F79-4F84-BD07-462C6586FF14}"/>
    <cellStyle name="40% - Accent3 2 2 2 3 2 3" xfId="11768" xr:uid="{AFFE79E1-9F27-4BEA-8B93-92AAA64DA69D}"/>
    <cellStyle name="40% - Accent3 2 2 2 3 2 4" xfId="20206" xr:uid="{A6CAF801-D4D2-48B6-992D-C1B93A2DE12C}"/>
    <cellStyle name="40% - Accent3 2 2 2 3 2 5" xfId="28643" xr:uid="{C9B041B2-10F7-4BAC-BDC7-BC23BB8E9685}"/>
    <cellStyle name="40% - Accent3 2 2 2 3 3" xfId="5399" xr:uid="{00000000-0005-0000-0000-00000C050000}"/>
    <cellStyle name="40% - Accent3 2 2 2 3 3 2" xfId="13841" xr:uid="{27E13B5D-C3AA-48ED-89FB-E5E6AC0DA80F}"/>
    <cellStyle name="40% - Accent3 2 2 2 3 3 3" xfId="22278" xr:uid="{CF894049-1AEE-4C6F-AF66-00BAC30AC167}"/>
    <cellStyle name="40% - Accent3 2 2 2 3 3 4" xfId="30715" xr:uid="{6D9D12BE-E2E2-40AC-884C-9C83C13211C2}"/>
    <cellStyle name="40% - Accent3 2 2 2 3 4" xfId="9623" xr:uid="{C0D5E296-B457-409E-A7EB-D727EDFDFAC6}"/>
    <cellStyle name="40% - Accent3 2 2 2 3 5" xfId="18061" xr:uid="{B2D43297-3A3F-49F5-B2CA-4F9A44542113}"/>
    <cellStyle name="40% - Accent3 2 2 2 3 6" xfId="26498" xr:uid="{6445C348-2E45-4BEA-AEFA-C52697EAE9B4}"/>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F712D62F-EF58-4C65-BD87-59524B16C780}"/>
    <cellStyle name="40% - Accent3 2 2 2 4 2 2 3" xfId="24836" xr:uid="{7D8E0774-26BB-433A-9F1F-DE93A49922C8}"/>
    <cellStyle name="40% - Accent3 2 2 2 4 2 2 4" xfId="33273" xr:uid="{8B369595-9C3A-41E3-957E-B989326AB2DD}"/>
    <cellStyle name="40% - Accent3 2 2 2 4 2 3" xfId="12181" xr:uid="{C911B8C2-5B53-4426-8AA9-35B58E747DD2}"/>
    <cellStyle name="40% - Accent3 2 2 2 4 2 4" xfId="20619" xr:uid="{B32DF580-49FE-44FF-975E-ABAAC31D08EE}"/>
    <cellStyle name="40% - Accent3 2 2 2 4 2 5" xfId="29056" xr:uid="{CF56E1CC-8EB3-443A-9F5D-4906E5B83062}"/>
    <cellStyle name="40% - Accent3 2 2 2 4 3" xfId="5812" xr:uid="{00000000-0005-0000-0000-000010050000}"/>
    <cellStyle name="40% - Accent3 2 2 2 4 3 2" xfId="14254" xr:uid="{F69BA3F8-6824-4AE3-B7A5-BC1E42CFCA2C}"/>
    <cellStyle name="40% - Accent3 2 2 2 4 3 3" xfId="22691" xr:uid="{96C7267E-B87C-4CD0-810E-279A19F9894C}"/>
    <cellStyle name="40% - Accent3 2 2 2 4 3 4" xfId="31128" xr:uid="{B85C4625-5445-4C3F-B18B-44D0DC20323F}"/>
    <cellStyle name="40% - Accent3 2 2 2 4 4" xfId="10036" xr:uid="{4AE05FE8-2855-42FB-B51B-4EF496632D99}"/>
    <cellStyle name="40% - Accent3 2 2 2 4 5" xfId="18474" xr:uid="{4E899A8C-40E8-488A-88FF-1135A075DCC0}"/>
    <cellStyle name="40% - Accent3 2 2 2 4 6" xfId="26911" xr:uid="{5ECAC694-898F-49A4-8181-5D3E6FDC9484}"/>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B3E7B2EB-811C-4358-9CFD-0400B9946C65}"/>
    <cellStyle name="40% - Accent3 2 2 2 5 2 2 3" xfId="25249" xr:uid="{674989D1-F021-43A3-9F21-8D6B50C6896C}"/>
    <cellStyle name="40% - Accent3 2 2 2 5 2 2 4" xfId="33686" xr:uid="{B14F82CD-5932-4451-8E26-575B09608276}"/>
    <cellStyle name="40% - Accent3 2 2 2 5 2 3" xfId="12594" xr:uid="{AF55F6C1-7E43-4576-8FD4-CC4E22D1A17E}"/>
    <cellStyle name="40% - Accent3 2 2 2 5 2 4" xfId="21032" xr:uid="{120685C6-1D48-4CE5-B3EC-F1DF4C4C3F24}"/>
    <cellStyle name="40% - Accent3 2 2 2 5 2 5" xfId="29469" xr:uid="{868C41BA-DAB5-42DD-9262-FAAF08551FBA}"/>
    <cellStyle name="40% - Accent3 2 2 2 5 3" xfId="6225" xr:uid="{00000000-0005-0000-0000-000014050000}"/>
    <cellStyle name="40% - Accent3 2 2 2 5 3 2" xfId="14667" xr:uid="{8BB3AB64-31EE-4DAD-BAB3-33F4DD8F08D6}"/>
    <cellStyle name="40% - Accent3 2 2 2 5 3 3" xfId="23104" xr:uid="{08AD8C41-6265-48BE-9D6F-3260A3D27F01}"/>
    <cellStyle name="40% - Accent3 2 2 2 5 3 4" xfId="31541" xr:uid="{54BBE1DC-F25F-46A9-BECB-63E8DE7DFCC7}"/>
    <cellStyle name="40% - Accent3 2 2 2 5 4" xfId="10449" xr:uid="{480F10B2-ED24-4CA1-820C-6BAEAEE16FF6}"/>
    <cellStyle name="40% - Accent3 2 2 2 5 5" xfId="18887" xr:uid="{484046E0-5257-4E89-89DE-CB661D438AC4}"/>
    <cellStyle name="40% - Accent3 2 2 2 5 6" xfId="27324" xr:uid="{33A4408E-D91A-4BD5-8778-D5CD1C29A541}"/>
    <cellStyle name="40% - Accent3 2 2 2 6" xfId="2331" xr:uid="{00000000-0005-0000-0000-000015050000}"/>
    <cellStyle name="40% - Accent3 2 2 2 6 2" xfId="6638" xr:uid="{00000000-0005-0000-0000-000016050000}"/>
    <cellStyle name="40% - Accent3 2 2 2 6 2 2" xfId="15080" xr:uid="{0CAF5B6D-52A6-4424-AD03-D4CB8147A289}"/>
    <cellStyle name="40% - Accent3 2 2 2 6 2 3" xfId="23517" xr:uid="{ABBFB8E5-1C97-4D06-8E9B-061E5E68C27E}"/>
    <cellStyle name="40% - Accent3 2 2 2 6 2 4" xfId="31954" xr:uid="{0DC45BD0-3D8E-4389-B5F9-08AA329C47B3}"/>
    <cellStyle name="40% - Accent3 2 2 2 6 3" xfId="10862" xr:uid="{DD0A18C6-E40B-49A4-A361-2CB41CB352B2}"/>
    <cellStyle name="40% - Accent3 2 2 2 6 4" xfId="19300" xr:uid="{0AF96E7E-E9F1-4D63-8E70-BAB1EF417E89}"/>
    <cellStyle name="40% - Accent3 2 2 2 6 5" xfId="27737" xr:uid="{01B70A1A-942F-4B06-B18A-87385DC4CB3E}"/>
    <cellStyle name="40% - Accent3 2 2 2 7" xfId="4572" xr:uid="{00000000-0005-0000-0000-000017050000}"/>
    <cellStyle name="40% - Accent3 2 2 2 7 2" xfId="13014" xr:uid="{F863E0D6-1711-44DB-B7EC-CFF83FCD650A}"/>
    <cellStyle name="40% - Accent3 2 2 2 7 3" xfId="21451" xr:uid="{1293B7DC-851A-4999-9546-C44271D2E364}"/>
    <cellStyle name="40% - Accent3 2 2 2 7 4" xfId="29888" xr:uid="{6FDB6F7A-21B1-42C6-86A0-E3CE507C2BD6}"/>
    <cellStyle name="40% - Accent3 2 2 2 8" xfId="8796" xr:uid="{E113A53C-7547-4944-9F97-2CD40BBB615F}"/>
    <cellStyle name="40% - Accent3 2 2 2 9" xfId="17234" xr:uid="{D19A585B-FDAE-4780-A941-33CBE8816B8B}"/>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C3E20F6A-516F-4784-BC0D-A0C0DA68ABAE}"/>
    <cellStyle name="40% - Accent3 2 2 3 2 2 3" xfId="24009" xr:uid="{829EB53C-FDB7-41BB-B8F7-1FB2B2AEF90F}"/>
    <cellStyle name="40% - Accent3 2 2 3 2 2 4" xfId="32446" xr:uid="{7678C4AF-0E06-4A90-8AE3-E48AED4F4DAD}"/>
    <cellStyle name="40% - Accent3 2 2 3 2 3" xfId="11354" xr:uid="{288E9D9C-F08F-4E9F-8BC3-A1E3F90833E9}"/>
    <cellStyle name="40% - Accent3 2 2 3 2 4" xfId="19792" xr:uid="{FAE2882F-1164-4F69-B1D8-CD93968F482B}"/>
    <cellStyle name="40% - Accent3 2 2 3 2 5" xfId="28229" xr:uid="{12A1CA78-A107-4985-B1BF-953DB2275377}"/>
    <cellStyle name="40% - Accent3 2 2 3 3" xfId="4985" xr:uid="{00000000-0005-0000-0000-00001B050000}"/>
    <cellStyle name="40% - Accent3 2 2 3 3 2" xfId="13427" xr:uid="{46A6812B-97D4-4901-99B1-AE1C9BA55FB4}"/>
    <cellStyle name="40% - Accent3 2 2 3 3 3" xfId="21864" xr:uid="{8496AFFD-DF03-4B66-ADB6-7B44BC5B7459}"/>
    <cellStyle name="40% - Accent3 2 2 3 3 4" xfId="30301" xr:uid="{1D19BCAB-AFEF-43F0-B0A5-E0AC38440B35}"/>
    <cellStyle name="40% - Accent3 2 2 3 4" xfId="9209" xr:uid="{F73852DE-71AC-4087-9826-D45AAA6116B4}"/>
    <cellStyle name="40% - Accent3 2 2 3 5" xfId="17647" xr:uid="{0CFD8C8C-7178-45EB-A386-F370E01C74DA}"/>
    <cellStyle name="40% - Accent3 2 2 3 6" xfId="26084" xr:uid="{DBD663FA-22BB-4ABA-AE14-870679207CB4}"/>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001777E6-ADBD-4ECF-9B4D-BA56DAD228C7}"/>
    <cellStyle name="40% - Accent3 2 2 4 2 2 3" xfId="24422" xr:uid="{9F39CE6C-1497-408B-9DAD-F3D2F4FCB048}"/>
    <cellStyle name="40% - Accent3 2 2 4 2 2 4" xfId="32859" xr:uid="{24CA7771-A7C3-4F41-896E-9A66A9D8DF08}"/>
    <cellStyle name="40% - Accent3 2 2 4 2 3" xfId="11767" xr:uid="{ECDB0648-BCC5-4621-88BB-8B99DA928F2F}"/>
    <cellStyle name="40% - Accent3 2 2 4 2 4" xfId="20205" xr:uid="{9604C3DC-3FA6-40DD-91A6-E568B5EFEBFA}"/>
    <cellStyle name="40% - Accent3 2 2 4 2 5" xfId="28642" xr:uid="{79BB0165-2448-46D1-BB23-E46B5C72A94D}"/>
    <cellStyle name="40% - Accent3 2 2 4 3" xfId="5398" xr:uid="{00000000-0005-0000-0000-00001F050000}"/>
    <cellStyle name="40% - Accent3 2 2 4 3 2" xfId="13840" xr:uid="{FB7E7412-2D2A-4B7B-8CCF-E400FD7A7F64}"/>
    <cellStyle name="40% - Accent3 2 2 4 3 3" xfId="22277" xr:uid="{4ABA571F-2879-40A0-A5EF-9C729EEE92C5}"/>
    <cellStyle name="40% - Accent3 2 2 4 3 4" xfId="30714" xr:uid="{6CA234FC-84D9-4137-BEAD-2D684548284E}"/>
    <cellStyle name="40% - Accent3 2 2 4 4" xfId="9622" xr:uid="{EF1270D6-FC43-4A5C-A669-588975549A82}"/>
    <cellStyle name="40% - Accent3 2 2 4 5" xfId="18060" xr:uid="{B56B39CD-5B92-46DE-9521-FD7828131943}"/>
    <cellStyle name="40% - Accent3 2 2 4 6" xfId="26497" xr:uid="{2EFED7A2-09D8-46AB-8F30-0FD2B2D9AEF9}"/>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B0168267-95DE-4723-BC5C-634FF672E32A}"/>
    <cellStyle name="40% - Accent3 2 2 5 2 2 3" xfId="24835" xr:uid="{5FCEED64-01DA-45C9-BC1B-AC908348FF4D}"/>
    <cellStyle name="40% - Accent3 2 2 5 2 2 4" xfId="33272" xr:uid="{02B5267E-1183-4665-9026-13533262949C}"/>
    <cellStyle name="40% - Accent3 2 2 5 2 3" xfId="12180" xr:uid="{3AE2C53E-3AD3-4CAF-92BC-0A2B354D3751}"/>
    <cellStyle name="40% - Accent3 2 2 5 2 4" xfId="20618" xr:uid="{809F6129-6A58-4F39-9C40-D8E5B50A0C7E}"/>
    <cellStyle name="40% - Accent3 2 2 5 2 5" xfId="29055" xr:uid="{007136DD-1CAE-4147-8A2D-9549D0EDCD16}"/>
    <cellStyle name="40% - Accent3 2 2 5 3" xfId="5811" xr:uid="{00000000-0005-0000-0000-000023050000}"/>
    <cellStyle name="40% - Accent3 2 2 5 3 2" xfId="14253" xr:uid="{EF9C863F-7003-434A-9C54-FFF405FB6044}"/>
    <cellStyle name="40% - Accent3 2 2 5 3 3" xfId="22690" xr:uid="{CDEE18D5-BCC3-490A-8513-CE12DCD8E652}"/>
    <cellStyle name="40% - Accent3 2 2 5 3 4" xfId="31127" xr:uid="{0862B9D4-346B-43F9-9F62-0976C2AE50C5}"/>
    <cellStyle name="40% - Accent3 2 2 5 4" xfId="10035" xr:uid="{B9ECCC06-1F5E-470D-89C8-EA33CA8507C3}"/>
    <cellStyle name="40% - Accent3 2 2 5 5" xfId="18473" xr:uid="{3161F218-DCC5-41B6-82B9-65FFB450C5C3}"/>
    <cellStyle name="40% - Accent3 2 2 5 6" xfId="26910" xr:uid="{A121099F-D374-44FC-A6F5-8A1805750C2F}"/>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79F814C0-C267-40CF-9FF2-EB4ABDF94AE2}"/>
    <cellStyle name="40% - Accent3 2 2 6 2 2 3" xfId="25248" xr:uid="{3E1E20F1-AD75-4180-A7F1-72EFC52F4F5B}"/>
    <cellStyle name="40% - Accent3 2 2 6 2 2 4" xfId="33685" xr:uid="{4690F3A6-57EE-4899-9F5A-49AFA52E43DF}"/>
    <cellStyle name="40% - Accent3 2 2 6 2 3" xfId="12593" xr:uid="{6C7FC9E2-D704-449F-B760-445DF74EC9BF}"/>
    <cellStyle name="40% - Accent3 2 2 6 2 4" xfId="21031" xr:uid="{B3B88A3F-964B-4488-B2B2-5C269174F3A1}"/>
    <cellStyle name="40% - Accent3 2 2 6 2 5" xfId="29468" xr:uid="{9E76EB2A-2C93-412E-B39F-459436C24016}"/>
    <cellStyle name="40% - Accent3 2 2 6 3" xfId="6224" xr:uid="{00000000-0005-0000-0000-000027050000}"/>
    <cellStyle name="40% - Accent3 2 2 6 3 2" xfId="14666" xr:uid="{AE32D4B7-0228-4B1B-ACB2-8BFC0833EE6C}"/>
    <cellStyle name="40% - Accent3 2 2 6 3 3" xfId="23103" xr:uid="{090CC137-C5E6-4F32-9518-7F2D7066F641}"/>
    <cellStyle name="40% - Accent3 2 2 6 3 4" xfId="31540" xr:uid="{3AF0FB1D-4420-4528-8E86-D754AC277DBC}"/>
    <cellStyle name="40% - Accent3 2 2 6 4" xfId="10448" xr:uid="{47CC331A-352E-4896-8022-E42A07E2D740}"/>
    <cellStyle name="40% - Accent3 2 2 6 5" xfId="18886" xr:uid="{93C680DE-A441-498A-862B-50CDFD525BBA}"/>
    <cellStyle name="40% - Accent3 2 2 6 6" xfId="27323" xr:uid="{ABEBB67F-8FFE-4C92-BF9A-DECB9B947828}"/>
    <cellStyle name="40% - Accent3 2 2 7" xfId="2330" xr:uid="{00000000-0005-0000-0000-000028050000}"/>
    <cellStyle name="40% - Accent3 2 2 7 2" xfId="6637" xr:uid="{00000000-0005-0000-0000-000029050000}"/>
    <cellStyle name="40% - Accent3 2 2 7 2 2" xfId="15079" xr:uid="{DA8778FB-B65B-4549-9E71-7074FB4A224A}"/>
    <cellStyle name="40% - Accent3 2 2 7 2 3" xfId="23516" xr:uid="{289D8BDE-AD3F-4EA6-B43B-775F0AD4FCD7}"/>
    <cellStyle name="40% - Accent3 2 2 7 2 4" xfId="31953" xr:uid="{6773F9E4-5C82-4DC3-98DC-701C93029E84}"/>
    <cellStyle name="40% - Accent3 2 2 7 3" xfId="10861" xr:uid="{B23CB456-6A3D-453B-B1EC-58F6E43B6E77}"/>
    <cellStyle name="40% - Accent3 2 2 7 4" xfId="19299" xr:uid="{B8F186F2-B660-4238-B3A4-30266FEC02C0}"/>
    <cellStyle name="40% - Accent3 2 2 7 5" xfId="27736" xr:uid="{5F41AF39-C84E-4409-A9EF-108B4FEFB8BC}"/>
    <cellStyle name="40% - Accent3 2 2 8" xfId="4571" xr:uid="{00000000-0005-0000-0000-00002A050000}"/>
    <cellStyle name="40% - Accent3 2 2 8 2" xfId="13013" xr:uid="{B89E5A61-03FD-4416-A862-0B80588148E0}"/>
    <cellStyle name="40% - Accent3 2 2 8 3" xfId="21450" xr:uid="{25440AAD-A8F9-48B8-B3BD-5635B9A82313}"/>
    <cellStyle name="40% - Accent3 2 2 8 4" xfId="29887" xr:uid="{E9FBE88A-491C-40F9-806C-13286A172A56}"/>
    <cellStyle name="40% - Accent3 2 2 9" xfId="8795" xr:uid="{DE49CC12-D178-42E3-8037-93BB397B36FD}"/>
    <cellStyle name="40% - Accent3 2 3" xfId="69" xr:uid="{00000000-0005-0000-0000-00002B050000}"/>
    <cellStyle name="40% - Accent3 2 3 10" xfId="25672" xr:uid="{D11BABE1-782B-458C-AFC1-36E08DA904B3}"/>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7876A57A-6251-4AF3-A0D2-327B2A6A5E4F}"/>
    <cellStyle name="40% - Accent3 2 3 2 2 2 3" xfId="24011" xr:uid="{29455140-2613-44A7-BA6A-171F09D101F6}"/>
    <cellStyle name="40% - Accent3 2 3 2 2 2 4" xfId="32448" xr:uid="{39FF2F03-91C2-44EA-88CC-6D5D2F508F4D}"/>
    <cellStyle name="40% - Accent3 2 3 2 2 3" xfId="11356" xr:uid="{042797ED-8542-4ECF-A9BA-7D78DD7334E3}"/>
    <cellStyle name="40% - Accent3 2 3 2 2 4" xfId="19794" xr:uid="{45DB1E69-AFD5-4E73-B769-AC88EB494C6C}"/>
    <cellStyle name="40% - Accent3 2 3 2 2 5" xfId="28231" xr:uid="{0C104FDF-D87B-42E0-AF68-3FA4B3D410CB}"/>
    <cellStyle name="40% - Accent3 2 3 2 3" xfId="4987" xr:uid="{00000000-0005-0000-0000-00002F050000}"/>
    <cellStyle name="40% - Accent3 2 3 2 3 2" xfId="13429" xr:uid="{EF9CD818-0BD5-4A67-A90A-AF1AB3820A79}"/>
    <cellStyle name="40% - Accent3 2 3 2 3 3" xfId="21866" xr:uid="{81E292DE-AC57-424F-BB98-8A7BC8DC7CAF}"/>
    <cellStyle name="40% - Accent3 2 3 2 3 4" xfId="30303" xr:uid="{33147A74-8842-4574-AE3C-3149A4CB6672}"/>
    <cellStyle name="40% - Accent3 2 3 2 4" xfId="9211" xr:uid="{1F102ECF-17F3-4E42-9671-9EA77CA8E080}"/>
    <cellStyle name="40% - Accent3 2 3 2 5" xfId="17649" xr:uid="{57F3CB0C-5495-4A5C-A092-BCAAA39A2CB6}"/>
    <cellStyle name="40% - Accent3 2 3 2 6" xfId="26086" xr:uid="{22E94015-A6EF-441A-8E31-FF35DF382DA0}"/>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B4A9573C-5B27-416E-9918-23C8EEF804E4}"/>
    <cellStyle name="40% - Accent3 2 3 3 2 2 3" xfId="24424" xr:uid="{A188FA12-A262-4730-B3BD-4FB2D089B66F}"/>
    <cellStyle name="40% - Accent3 2 3 3 2 2 4" xfId="32861" xr:uid="{07FA1485-011F-440B-A527-697C26AE3B88}"/>
    <cellStyle name="40% - Accent3 2 3 3 2 3" xfId="11769" xr:uid="{9B9C80DD-DB8F-4418-AAAA-AA56EA92AB83}"/>
    <cellStyle name="40% - Accent3 2 3 3 2 4" xfId="20207" xr:uid="{FD08B131-B4FD-4FAE-A927-4294E9A47547}"/>
    <cellStyle name="40% - Accent3 2 3 3 2 5" xfId="28644" xr:uid="{A8FC81AD-D583-4AEE-908C-8D70ED20AFB1}"/>
    <cellStyle name="40% - Accent3 2 3 3 3" xfId="5400" xr:uid="{00000000-0005-0000-0000-000033050000}"/>
    <cellStyle name="40% - Accent3 2 3 3 3 2" xfId="13842" xr:uid="{9F2C89BF-53FC-40B7-89E8-51459E1D9CAD}"/>
    <cellStyle name="40% - Accent3 2 3 3 3 3" xfId="22279" xr:uid="{976CF29A-2395-4054-8772-036B12D67E61}"/>
    <cellStyle name="40% - Accent3 2 3 3 3 4" xfId="30716" xr:uid="{BB8BC487-5C18-4111-8783-CA13AA4596C7}"/>
    <cellStyle name="40% - Accent3 2 3 3 4" xfId="9624" xr:uid="{C63D24C5-9A92-4BDF-A745-E353BC6A6A60}"/>
    <cellStyle name="40% - Accent3 2 3 3 5" xfId="18062" xr:uid="{A5360971-AC34-4A49-906C-202811AC6214}"/>
    <cellStyle name="40% - Accent3 2 3 3 6" xfId="26499" xr:uid="{AF670F81-A827-414B-82E2-F675D0D17467}"/>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76065ECF-FC04-439A-8E0A-31B3DA0D9C9E}"/>
    <cellStyle name="40% - Accent3 2 3 4 2 2 3" xfId="24837" xr:uid="{EF8A0C81-E559-45C5-AC4A-D8EF433BB982}"/>
    <cellStyle name="40% - Accent3 2 3 4 2 2 4" xfId="33274" xr:uid="{C1456FE8-2576-443D-A089-5A2AF78A089A}"/>
    <cellStyle name="40% - Accent3 2 3 4 2 3" xfId="12182" xr:uid="{BAEBF60A-54F4-4688-9043-7BD6B1125383}"/>
    <cellStyle name="40% - Accent3 2 3 4 2 4" xfId="20620" xr:uid="{092A8660-43FE-461B-933F-B855CDA89092}"/>
    <cellStyle name="40% - Accent3 2 3 4 2 5" xfId="29057" xr:uid="{4BE0174D-C8A1-4136-BB2D-F9AE04CA87BF}"/>
    <cellStyle name="40% - Accent3 2 3 4 3" xfId="5813" xr:uid="{00000000-0005-0000-0000-000037050000}"/>
    <cellStyle name="40% - Accent3 2 3 4 3 2" xfId="14255" xr:uid="{88DC5A59-F967-447B-8552-5837BED33B09}"/>
    <cellStyle name="40% - Accent3 2 3 4 3 3" xfId="22692" xr:uid="{550B9DC2-0295-46BC-B0C8-4DFEE9863234}"/>
    <cellStyle name="40% - Accent3 2 3 4 3 4" xfId="31129" xr:uid="{3141874F-BEB8-417C-91DF-C6E349591C45}"/>
    <cellStyle name="40% - Accent3 2 3 4 4" xfId="10037" xr:uid="{9917E489-EB1A-473F-AFDE-9374F29B1BFF}"/>
    <cellStyle name="40% - Accent3 2 3 4 5" xfId="18475" xr:uid="{1CFD023B-A0A4-470E-83E4-1BDF9D22E840}"/>
    <cellStyle name="40% - Accent3 2 3 4 6" xfId="26912" xr:uid="{CCA56EDA-7080-4908-89BA-788F1793339D}"/>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6B4EEA80-D863-46F6-8ED6-057B4CF2A15E}"/>
    <cellStyle name="40% - Accent3 2 3 5 2 2 3" xfId="25250" xr:uid="{F3568B0A-698B-4858-882F-448F699FD422}"/>
    <cellStyle name="40% - Accent3 2 3 5 2 2 4" xfId="33687" xr:uid="{B194D28B-627C-4D05-A2F7-99BD9633CDCC}"/>
    <cellStyle name="40% - Accent3 2 3 5 2 3" xfId="12595" xr:uid="{8EFEAB66-B4E9-4AEE-9645-EE3384EF18EC}"/>
    <cellStyle name="40% - Accent3 2 3 5 2 4" xfId="21033" xr:uid="{936962F7-CD53-4763-A291-31C21B369E80}"/>
    <cellStyle name="40% - Accent3 2 3 5 2 5" xfId="29470" xr:uid="{0187453E-412F-487F-93C4-EBC01E30A35D}"/>
    <cellStyle name="40% - Accent3 2 3 5 3" xfId="6226" xr:uid="{00000000-0005-0000-0000-00003B050000}"/>
    <cellStyle name="40% - Accent3 2 3 5 3 2" xfId="14668" xr:uid="{E19130BC-E7C9-48F3-90C1-FC5747D7D274}"/>
    <cellStyle name="40% - Accent3 2 3 5 3 3" xfId="23105" xr:uid="{D661A1BE-AC69-487A-9EF4-16959F10C5F5}"/>
    <cellStyle name="40% - Accent3 2 3 5 3 4" xfId="31542" xr:uid="{8A55E78D-5E8B-4F22-8EF7-FEB7D13C4873}"/>
    <cellStyle name="40% - Accent3 2 3 5 4" xfId="10450" xr:uid="{3BE574DD-FE36-4125-AB8A-3DFBE1C277F5}"/>
    <cellStyle name="40% - Accent3 2 3 5 5" xfId="18888" xr:uid="{C58A8A1A-3F73-4AA5-A017-E1F6EB98E9BA}"/>
    <cellStyle name="40% - Accent3 2 3 5 6" xfId="27325" xr:uid="{0FCDA55E-D2CC-4B0E-B1D1-CEB8704855CD}"/>
    <cellStyle name="40% - Accent3 2 3 6" xfId="2332" xr:uid="{00000000-0005-0000-0000-00003C050000}"/>
    <cellStyle name="40% - Accent3 2 3 6 2" xfId="6639" xr:uid="{00000000-0005-0000-0000-00003D050000}"/>
    <cellStyle name="40% - Accent3 2 3 6 2 2" xfId="15081" xr:uid="{A2A57D89-1FB3-4160-AD17-E368281A1930}"/>
    <cellStyle name="40% - Accent3 2 3 6 2 3" xfId="23518" xr:uid="{62FB6CB7-29C7-4ADC-803D-1F2C183A4DF2}"/>
    <cellStyle name="40% - Accent3 2 3 6 2 4" xfId="31955" xr:uid="{02C54BFB-5078-4ED3-9AA9-4CC7AB7D7280}"/>
    <cellStyle name="40% - Accent3 2 3 6 3" xfId="10863" xr:uid="{285FD6CD-96B8-4542-8E19-33AD067CA309}"/>
    <cellStyle name="40% - Accent3 2 3 6 4" xfId="19301" xr:uid="{483E4D1E-6C47-47FF-BEC8-606918B4C0A8}"/>
    <cellStyle name="40% - Accent3 2 3 6 5" xfId="27738" xr:uid="{EF2FE3B7-34FC-4661-9685-2A04776615DC}"/>
    <cellStyle name="40% - Accent3 2 3 7" xfId="4573" xr:uid="{00000000-0005-0000-0000-00003E050000}"/>
    <cellStyle name="40% - Accent3 2 3 7 2" xfId="13015" xr:uid="{71889E2C-5577-437C-B622-FD4BF22A81ED}"/>
    <cellStyle name="40% - Accent3 2 3 7 3" xfId="21452" xr:uid="{AFCEB7DE-92A2-407A-ADCC-B77BF88D1DCE}"/>
    <cellStyle name="40% - Accent3 2 3 7 4" xfId="29889" xr:uid="{D8EE19F7-F24A-456D-A269-7AB5F43F6B27}"/>
    <cellStyle name="40% - Accent3 2 3 8" xfId="8797" xr:uid="{965DD329-8FA7-4B0F-8E4A-9C912BB824E3}"/>
    <cellStyle name="40% - Accent3 2 3 9" xfId="17235" xr:uid="{B1F840B0-6C27-431A-8EE4-D6C7E5C33B96}"/>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D32B0954-3381-49E9-9502-A19471394E1C}"/>
    <cellStyle name="40% - Accent3 2 4 2 2 3" xfId="24008" xr:uid="{F7BFEDEE-28B7-4BD7-80F3-B7649C7D04D3}"/>
    <cellStyle name="40% - Accent3 2 4 2 2 4" xfId="32445" xr:uid="{A1FBEABF-B7B6-495B-A470-73EEA3299418}"/>
    <cellStyle name="40% - Accent3 2 4 2 3" xfId="11353" xr:uid="{EDDFB663-B69D-4A0B-9AD6-4BE15AFD4DB7}"/>
    <cellStyle name="40% - Accent3 2 4 2 4" xfId="19791" xr:uid="{B89558BA-35B8-4897-B4F3-CDC0FCFC9F8F}"/>
    <cellStyle name="40% - Accent3 2 4 2 5" xfId="28228" xr:uid="{8991658E-A2FD-4E80-AA62-C503DE63C83B}"/>
    <cellStyle name="40% - Accent3 2 4 3" xfId="4984" xr:uid="{00000000-0005-0000-0000-000042050000}"/>
    <cellStyle name="40% - Accent3 2 4 3 2" xfId="13426" xr:uid="{51358AEA-21FC-4BEC-A936-4DC3180F6042}"/>
    <cellStyle name="40% - Accent3 2 4 3 3" xfId="21863" xr:uid="{9575CBE7-BA16-4DAB-BBFF-F2B6161A2E79}"/>
    <cellStyle name="40% - Accent3 2 4 3 4" xfId="30300" xr:uid="{BCE98B96-A7BA-48CA-8E21-9909110FD6FF}"/>
    <cellStyle name="40% - Accent3 2 4 4" xfId="9208" xr:uid="{07FB37AD-CFBA-4F2F-B49A-0650A7321878}"/>
    <cellStyle name="40% - Accent3 2 4 5" xfId="17646" xr:uid="{F09EC066-07A3-4F91-8229-B7DB970CB61C}"/>
    <cellStyle name="40% - Accent3 2 4 6" xfId="26083" xr:uid="{7CAE3FB6-FC14-408F-AEFE-B33379B51C79}"/>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CA761C08-BF89-4015-91EE-B87FE1303041}"/>
    <cellStyle name="40% - Accent3 2 5 2 2 3" xfId="24421" xr:uid="{E5EC3597-438C-44ED-AD39-9142E59EFA83}"/>
    <cellStyle name="40% - Accent3 2 5 2 2 4" xfId="32858" xr:uid="{AC23106B-F1C3-4BE6-BC71-6B3C74672F1A}"/>
    <cellStyle name="40% - Accent3 2 5 2 3" xfId="11766" xr:uid="{7815797C-1C28-4EEF-917B-1EEBF7DA0BDC}"/>
    <cellStyle name="40% - Accent3 2 5 2 4" xfId="20204" xr:uid="{51C907FA-303D-4139-9C89-D54CE7CEF7FA}"/>
    <cellStyle name="40% - Accent3 2 5 2 5" xfId="28641" xr:uid="{9B4DCDF1-26B6-40DF-8D42-3255B417AD1F}"/>
    <cellStyle name="40% - Accent3 2 5 3" xfId="5397" xr:uid="{00000000-0005-0000-0000-000046050000}"/>
    <cellStyle name="40% - Accent3 2 5 3 2" xfId="13839" xr:uid="{F2A15B06-F4BE-4F18-8E3F-F4F8CE2661EE}"/>
    <cellStyle name="40% - Accent3 2 5 3 3" xfId="22276" xr:uid="{B507F52F-3423-4059-88CD-0A7EFE725AE3}"/>
    <cellStyle name="40% - Accent3 2 5 3 4" xfId="30713" xr:uid="{1A34F39F-8723-4947-8152-EFFEE354562E}"/>
    <cellStyle name="40% - Accent3 2 5 4" xfId="9621" xr:uid="{8CA09EC7-FE52-4056-A630-BD197097CC7B}"/>
    <cellStyle name="40% - Accent3 2 5 5" xfId="18059" xr:uid="{683F382D-47DB-44CB-96E4-0C1DB8206323}"/>
    <cellStyle name="40% - Accent3 2 5 6" xfId="26496" xr:uid="{B6ED3090-904D-4C10-BD1E-11C31F3F7306}"/>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A6499163-43E5-4348-BAA4-64325271EA48}"/>
    <cellStyle name="40% - Accent3 2 6 2 2 3" xfId="24834" xr:uid="{462A0A20-29B4-4BCA-9D9E-D3CDFF3F3D28}"/>
    <cellStyle name="40% - Accent3 2 6 2 2 4" xfId="33271" xr:uid="{2FCD7DA7-F304-4F88-A43C-6CBAD6B5D891}"/>
    <cellStyle name="40% - Accent3 2 6 2 3" xfId="12179" xr:uid="{C6F6CA61-7A4D-4AFF-8F1D-307250D7B5E3}"/>
    <cellStyle name="40% - Accent3 2 6 2 4" xfId="20617" xr:uid="{9F76726A-F5FC-4A19-A1EA-69543447FA18}"/>
    <cellStyle name="40% - Accent3 2 6 2 5" xfId="29054" xr:uid="{F0C5BA8B-38C3-4AAC-B96D-AB2A3113E9C3}"/>
    <cellStyle name="40% - Accent3 2 6 3" xfId="5810" xr:uid="{00000000-0005-0000-0000-00004A050000}"/>
    <cellStyle name="40% - Accent3 2 6 3 2" xfId="14252" xr:uid="{15F13153-AB84-4890-B729-729215D2E955}"/>
    <cellStyle name="40% - Accent3 2 6 3 3" xfId="22689" xr:uid="{574A2E1C-085D-4812-B33D-50BCAC0BF827}"/>
    <cellStyle name="40% - Accent3 2 6 3 4" xfId="31126" xr:uid="{FDC3DA2A-2C00-4EDC-857E-D637FF8726B1}"/>
    <cellStyle name="40% - Accent3 2 6 4" xfId="10034" xr:uid="{1D88B233-ACE6-4FC7-8C64-EBCA2815B5C5}"/>
    <cellStyle name="40% - Accent3 2 6 5" xfId="18472" xr:uid="{9636DBEC-C66C-4E3D-8207-701444B945B5}"/>
    <cellStyle name="40% - Accent3 2 6 6" xfId="26909" xr:uid="{F1C487D8-EDC5-4401-80A9-D40F097521DB}"/>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E8650340-6E87-4D59-92D6-08FBB52FC657}"/>
    <cellStyle name="40% - Accent3 2 7 2 2 3" xfId="25247" xr:uid="{B9F16948-0EAA-43AE-87D2-8C187151B6C5}"/>
    <cellStyle name="40% - Accent3 2 7 2 2 4" xfId="33684" xr:uid="{03B43ED3-32BE-4FD6-9B38-E23CFCD7FFC3}"/>
    <cellStyle name="40% - Accent3 2 7 2 3" xfId="12592" xr:uid="{8C5B2723-F174-413B-A587-A00B0F0BCEA6}"/>
    <cellStyle name="40% - Accent3 2 7 2 4" xfId="21030" xr:uid="{8B8A70C1-DEC2-4384-9FC5-C323FA78CD22}"/>
    <cellStyle name="40% - Accent3 2 7 2 5" xfId="29467" xr:uid="{2EACBB6B-3D0A-4214-85D5-AB9BBD59308E}"/>
    <cellStyle name="40% - Accent3 2 7 3" xfId="6223" xr:uid="{00000000-0005-0000-0000-00004E050000}"/>
    <cellStyle name="40% - Accent3 2 7 3 2" xfId="14665" xr:uid="{E487F33A-B800-4369-8A75-34BAD6657221}"/>
    <cellStyle name="40% - Accent3 2 7 3 3" xfId="23102" xr:uid="{6CFA84E3-BE85-4118-B169-F3CD5C871AD2}"/>
    <cellStyle name="40% - Accent3 2 7 3 4" xfId="31539" xr:uid="{8426AB6E-D2D2-4861-9925-2E3886F8A8AD}"/>
    <cellStyle name="40% - Accent3 2 7 4" xfId="10447" xr:uid="{A5484AD7-4AC4-4BFF-BF21-2A5DB4614CF1}"/>
    <cellStyle name="40% - Accent3 2 7 5" xfId="18885" xr:uid="{C3C57F52-CAF2-427D-9C84-0971928E9D17}"/>
    <cellStyle name="40% - Accent3 2 7 6" xfId="27322" xr:uid="{F0881048-D4DB-4C8D-B726-639F072B4787}"/>
    <cellStyle name="40% - Accent3 2 8" xfId="2329" xr:uid="{00000000-0005-0000-0000-00004F050000}"/>
    <cellStyle name="40% - Accent3 2 8 2" xfId="6636" xr:uid="{00000000-0005-0000-0000-000050050000}"/>
    <cellStyle name="40% - Accent3 2 8 2 2" xfId="15078" xr:uid="{1E1CD902-94BE-44B1-BC91-382425DD726C}"/>
    <cellStyle name="40% - Accent3 2 8 2 3" xfId="23515" xr:uid="{D2055231-DF51-43D7-9555-CDFCD1615761}"/>
    <cellStyle name="40% - Accent3 2 8 2 4" xfId="31952" xr:uid="{B8B4A266-7BD2-4869-88DA-644B9652FB2B}"/>
    <cellStyle name="40% - Accent3 2 8 3" xfId="10860" xr:uid="{9EA5CBE4-DE1D-417B-8B67-2311B6CDC4E9}"/>
    <cellStyle name="40% - Accent3 2 8 4" xfId="19298" xr:uid="{0D4F14DA-C61F-4127-B719-70E44D142F92}"/>
    <cellStyle name="40% - Accent3 2 8 5" xfId="27735" xr:uid="{D495A2A8-DE2A-4405-B1D6-9255351D7779}"/>
    <cellStyle name="40% - Accent3 2 9" xfId="4570" xr:uid="{00000000-0005-0000-0000-000051050000}"/>
    <cellStyle name="40% - Accent3 2 9 2" xfId="13012" xr:uid="{80292906-E6B8-41D9-94A4-00C1E8CCAE8D}"/>
    <cellStyle name="40% - Accent3 2 9 3" xfId="21449" xr:uid="{6A622CD3-0959-400F-8D5C-1E51C13EACF3}"/>
    <cellStyle name="40% - Accent3 2 9 4" xfId="29886" xr:uid="{B3928061-337B-427B-9FB1-A42AC757E47B}"/>
    <cellStyle name="40% - Accent3 3" xfId="70" xr:uid="{00000000-0005-0000-0000-000052050000}"/>
    <cellStyle name="40% - Accent3 3 10" xfId="17236" xr:uid="{CBD06EA7-7BBF-4CFD-AF59-D8918C591DCF}"/>
    <cellStyle name="40% - Accent3 3 11" xfId="25673" xr:uid="{63BE4F87-C556-42B7-94A4-29B77D5EC1B6}"/>
    <cellStyle name="40% - Accent3 3 2" xfId="71" xr:uid="{00000000-0005-0000-0000-000053050000}"/>
    <cellStyle name="40% - Accent3 3 2 10" xfId="25674" xr:uid="{E52CABFA-18EB-4289-9BA4-58881ACD75F6}"/>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2E98DB7F-0E95-48DA-ADD0-3E3E93B93048}"/>
    <cellStyle name="40% - Accent3 3 2 2 2 2 3" xfId="24013" xr:uid="{E5686FCC-10F4-4448-AEF7-7C0A89DB8001}"/>
    <cellStyle name="40% - Accent3 3 2 2 2 2 4" xfId="32450" xr:uid="{179DB587-CD30-46EE-9098-11DEBA255224}"/>
    <cellStyle name="40% - Accent3 3 2 2 2 3" xfId="11358" xr:uid="{67A7D6A3-C3AA-44C4-B988-23C062CF75D2}"/>
    <cellStyle name="40% - Accent3 3 2 2 2 4" xfId="19796" xr:uid="{91ECD016-0CBB-40AE-9833-A163DF34F49D}"/>
    <cellStyle name="40% - Accent3 3 2 2 2 5" xfId="28233" xr:uid="{2AAF34E9-BB27-4CF9-AD98-75986C05282B}"/>
    <cellStyle name="40% - Accent3 3 2 2 3" xfId="4989" xr:uid="{00000000-0005-0000-0000-000057050000}"/>
    <cellStyle name="40% - Accent3 3 2 2 3 2" xfId="13431" xr:uid="{F560E8AA-8E6D-4AFD-B5B2-6D19B5212E82}"/>
    <cellStyle name="40% - Accent3 3 2 2 3 3" xfId="21868" xr:uid="{9D5AD627-32AC-4772-8E3D-B81DA91E39AA}"/>
    <cellStyle name="40% - Accent3 3 2 2 3 4" xfId="30305" xr:uid="{3A363905-D99F-41D9-B97E-FFD49CC0FF47}"/>
    <cellStyle name="40% - Accent3 3 2 2 4" xfId="9213" xr:uid="{55373728-A016-416F-A522-1039400F63B4}"/>
    <cellStyle name="40% - Accent3 3 2 2 5" xfId="17651" xr:uid="{CB458CBC-A9AB-48EB-84F1-4CD9B418E685}"/>
    <cellStyle name="40% - Accent3 3 2 2 6" xfId="26088" xr:uid="{B0E583D7-4DBA-4F79-80F8-686209CB1198}"/>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B0FCB517-50C8-4C07-9E97-BC7712540C4F}"/>
    <cellStyle name="40% - Accent3 3 2 3 2 2 3" xfId="24426" xr:uid="{BEA80B4E-D3D9-4FBD-A4B9-07ED41647105}"/>
    <cellStyle name="40% - Accent3 3 2 3 2 2 4" xfId="32863" xr:uid="{363FA77A-1ACF-420E-B92D-7C21FB111566}"/>
    <cellStyle name="40% - Accent3 3 2 3 2 3" xfId="11771" xr:uid="{9ED020D9-8501-4AAA-B20E-75CB924051B1}"/>
    <cellStyle name="40% - Accent3 3 2 3 2 4" xfId="20209" xr:uid="{8892477A-7CFA-4118-B1F7-4D4B961BB615}"/>
    <cellStyle name="40% - Accent3 3 2 3 2 5" xfId="28646" xr:uid="{3EE1C012-D97F-41FC-8F2C-B8438623D61A}"/>
    <cellStyle name="40% - Accent3 3 2 3 3" xfId="5402" xr:uid="{00000000-0005-0000-0000-00005B050000}"/>
    <cellStyle name="40% - Accent3 3 2 3 3 2" xfId="13844" xr:uid="{18FD3251-0C85-4DE9-BF07-4343E46E6548}"/>
    <cellStyle name="40% - Accent3 3 2 3 3 3" xfId="22281" xr:uid="{8CB159A6-08F1-485E-B8BC-425BE52DB0AA}"/>
    <cellStyle name="40% - Accent3 3 2 3 3 4" xfId="30718" xr:uid="{30D62B38-77A7-46A4-B4B4-E7661F4C2EE3}"/>
    <cellStyle name="40% - Accent3 3 2 3 4" xfId="9626" xr:uid="{C6EFED32-9F46-442E-BE99-9980D6439416}"/>
    <cellStyle name="40% - Accent3 3 2 3 5" xfId="18064" xr:uid="{8C11ED16-4828-4541-B319-7C331D00EC9C}"/>
    <cellStyle name="40% - Accent3 3 2 3 6" xfId="26501" xr:uid="{38F559BB-FD15-48AB-A04A-F08E139E8C8B}"/>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4C676FA8-3F8F-4749-A594-5EC9E9DA4587}"/>
    <cellStyle name="40% - Accent3 3 2 4 2 2 3" xfId="24839" xr:uid="{3EA520DF-EA65-4862-A574-6D44DF8F8DCB}"/>
    <cellStyle name="40% - Accent3 3 2 4 2 2 4" xfId="33276" xr:uid="{981D6A53-408F-4B7D-A066-2E1CDB7EE283}"/>
    <cellStyle name="40% - Accent3 3 2 4 2 3" xfId="12184" xr:uid="{90C546E8-D163-4DF9-AC84-DFD99DEAB159}"/>
    <cellStyle name="40% - Accent3 3 2 4 2 4" xfId="20622" xr:uid="{AFEECCD2-6A4E-4316-A626-0FFF1EF343C2}"/>
    <cellStyle name="40% - Accent3 3 2 4 2 5" xfId="29059" xr:uid="{49984B7D-A7CF-4D21-A6CB-84959E8E267F}"/>
    <cellStyle name="40% - Accent3 3 2 4 3" xfId="5815" xr:uid="{00000000-0005-0000-0000-00005F050000}"/>
    <cellStyle name="40% - Accent3 3 2 4 3 2" xfId="14257" xr:uid="{EAF5B0C5-CC33-45DC-B98C-0AFA31C11A92}"/>
    <cellStyle name="40% - Accent3 3 2 4 3 3" xfId="22694" xr:uid="{6D8E21EE-E9DB-4580-9409-C7CFEA3E2718}"/>
    <cellStyle name="40% - Accent3 3 2 4 3 4" xfId="31131" xr:uid="{50F10DEC-8395-44E9-B97A-D50821AA6550}"/>
    <cellStyle name="40% - Accent3 3 2 4 4" xfId="10039" xr:uid="{8A99ABD0-656C-4554-8F08-6E59829E3ABF}"/>
    <cellStyle name="40% - Accent3 3 2 4 5" xfId="18477" xr:uid="{F5545746-7111-4F1B-A4B8-E225F946D6C3}"/>
    <cellStyle name="40% - Accent3 3 2 4 6" xfId="26914" xr:uid="{4E322739-75E3-4627-A78B-012DD3714292}"/>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6AA7ED0F-8A34-4BFF-BB23-972BBC51C634}"/>
    <cellStyle name="40% - Accent3 3 2 5 2 2 3" xfId="25252" xr:uid="{384C6660-C332-49D8-A2B4-51D0E62F2800}"/>
    <cellStyle name="40% - Accent3 3 2 5 2 2 4" xfId="33689" xr:uid="{8A8CC700-25DA-40CE-A2AD-30E12A424CA5}"/>
    <cellStyle name="40% - Accent3 3 2 5 2 3" xfId="12597" xr:uid="{B4E4CBDF-B69B-407D-B2E1-EF94F5F82A01}"/>
    <cellStyle name="40% - Accent3 3 2 5 2 4" xfId="21035" xr:uid="{DF7E1BC6-9623-476A-B4CE-517E445447F1}"/>
    <cellStyle name="40% - Accent3 3 2 5 2 5" xfId="29472" xr:uid="{DDB2DEB6-DB14-46E0-B847-1F9BFCDCAF24}"/>
    <cellStyle name="40% - Accent3 3 2 5 3" xfId="6228" xr:uid="{00000000-0005-0000-0000-000063050000}"/>
    <cellStyle name="40% - Accent3 3 2 5 3 2" xfId="14670" xr:uid="{CEB6B967-028E-4AB3-A891-9A005181A603}"/>
    <cellStyle name="40% - Accent3 3 2 5 3 3" xfId="23107" xr:uid="{3E5EE4E6-1092-4D94-A417-10B82592273E}"/>
    <cellStyle name="40% - Accent3 3 2 5 3 4" xfId="31544" xr:uid="{37BCDBE8-C157-4436-A97E-6EBE1011AE08}"/>
    <cellStyle name="40% - Accent3 3 2 5 4" xfId="10452" xr:uid="{AF7BDC66-2E01-4F4E-BC03-21EC5FF0C387}"/>
    <cellStyle name="40% - Accent3 3 2 5 5" xfId="18890" xr:uid="{21B4F140-2BDA-493B-8DAE-42F0EA15E04E}"/>
    <cellStyle name="40% - Accent3 3 2 5 6" xfId="27327" xr:uid="{E9C79B8F-B11F-497F-A67B-830DCE2D5918}"/>
    <cellStyle name="40% - Accent3 3 2 6" xfId="2334" xr:uid="{00000000-0005-0000-0000-000064050000}"/>
    <cellStyle name="40% - Accent3 3 2 6 2" xfId="6641" xr:uid="{00000000-0005-0000-0000-000065050000}"/>
    <cellStyle name="40% - Accent3 3 2 6 2 2" xfId="15083" xr:uid="{03BAB88D-5AA0-4424-966C-84599032D20A}"/>
    <cellStyle name="40% - Accent3 3 2 6 2 3" xfId="23520" xr:uid="{A5FC7EED-6719-4B6A-B4E3-4D3831C166CC}"/>
    <cellStyle name="40% - Accent3 3 2 6 2 4" xfId="31957" xr:uid="{2615AC85-CAE9-492F-9663-444248C07FEE}"/>
    <cellStyle name="40% - Accent3 3 2 6 3" xfId="10865" xr:uid="{EF7521B2-9192-4C3A-8A17-800B4FD67788}"/>
    <cellStyle name="40% - Accent3 3 2 6 4" xfId="19303" xr:uid="{0FFBF62E-C215-4766-9E13-500253D5453E}"/>
    <cellStyle name="40% - Accent3 3 2 6 5" xfId="27740" xr:uid="{35FD1D91-70A1-4647-942B-F14BDA754EB5}"/>
    <cellStyle name="40% - Accent3 3 2 7" xfId="4575" xr:uid="{00000000-0005-0000-0000-000066050000}"/>
    <cellStyle name="40% - Accent3 3 2 7 2" xfId="13017" xr:uid="{0E6B0F53-8C85-4FFB-B74E-766D12FDCB2C}"/>
    <cellStyle name="40% - Accent3 3 2 7 3" xfId="21454" xr:uid="{D4791269-994C-4A8B-AD5B-D36661390E7A}"/>
    <cellStyle name="40% - Accent3 3 2 7 4" xfId="29891" xr:uid="{A4F85767-9354-452F-89A4-0761963542E2}"/>
    <cellStyle name="40% - Accent3 3 2 8" xfId="8799" xr:uid="{63E0485F-5314-4E88-8332-6AD7DBFEEB17}"/>
    <cellStyle name="40% - Accent3 3 2 9" xfId="17237" xr:uid="{A539FAA9-0562-4124-9A8D-8D7E1294D9AE}"/>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8115EE97-A377-48D4-83C3-CD3AF9AACDE8}"/>
    <cellStyle name="40% - Accent3 3 3 2 2 3" xfId="24012" xr:uid="{713DC379-C4AF-482E-BC8C-CA89162C5694}"/>
    <cellStyle name="40% - Accent3 3 3 2 2 4" xfId="32449" xr:uid="{0F8DFFAD-9127-4E0D-932B-CD2EACF96ABD}"/>
    <cellStyle name="40% - Accent3 3 3 2 3" xfId="11357" xr:uid="{3007787B-B2A1-427F-9C19-28616873248C}"/>
    <cellStyle name="40% - Accent3 3 3 2 4" xfId="19795" xr:uid="{BF5A943B-22BF-49CD-BF1A-DEAE09C2E90D}"/>
    <cellStyle name="40% - Accent3 3 3 2 5" xfId="28232" xr:uid="{298A95C9-B867-40C4-B6C6-E50D92B1B4D4}"/>
    <cellStyle name="40% - Accent3 3 3 3" xfId="4988" xr:uid="{00000000-0005-0000-0000-00006A050000}"/>
    <cellStyle name="40% - Accent3 3 3 3 2" xfId="13430" xr:uid="{CF1A8623-A451-4D45-A50D-831C34EFAA54}"/>
    <cellStyle name="40% - Accent3 3 3 3 3" xfId="21867" xr:uid="{270E5AFA-9BF5-4108-AC48-0490A9AF45B2}"/>
    <cellStyle name="40% - Accent3 3 3 3 4" xfId="30304" xr:uid="{5E0ACDF2-3B9F-459A-ACF9-8DD6267B5E5D}"/>
    <cellStyle name="40% - Accent3 3 3 4" xfId="9212" xr:uid="{943F15E0-E8C3-4E57-A960-32F4A10BC655}"/>
    <cellStyle name="40% - Accent3 3 3 5" xfId="17650" xr:uid="{65FCA038-B507-4CA6-8A5A-7FD882F2A958}"/>
    <cellStyle name="40% - Accent3 3 3 6" xfId="26087" xr:uid="{9C5AA0B4-BDD0-441C-A5B1-F4FA4CBD38C3}"/>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063794FC-F64E-4534-B133-649E07854EFB}"/>
    <cellStyle name="40% - Accent3 3 4 2 2 3" xfId="24425" xr:uid="{E7046177-8560-4721-9FEB-29DCC90A8425}"/>
    <cellStyle name="40% - Accent3 3 4 2 2 4" xfId="32862" xr:uid="{3647721A-7683-4F56-A76A-43743E8CB22F}"/>
    <cellStyle name="40% - Accent3 3 4 2 3" xfId="11770" xr:uid="{67CF5872-60CB-4D3C-ADFE-FA39D493734E}"/>
    <cellStyle name="40% - Accent3 3 4 2 4" xfId="20208" xr:uid="{DF49D336-0B77-420A-88AD-3D898AC8FCEF}"/>
    <cellStyle name="40% - Accent3 3 4 2 5" xfId="28645" xr:uid="{97F949CB-F246-45BF-AFD0-CE4A60DE1A48}"/>
    <cellStyle name="40% - Accent3 3 4 3" xfId="5401" xr:uid="{00000000-0005-0000-0000-00006E050000}"/>
    <cellStyle name="40% - Accent3 3 4 3 2" xfId="13843" xr:uid="{C5F89E91-7BDD-4EE6-9F60-5D3479BE2209}"/>
    <cellStyle name="40% - Accent3 3 4 3 3" xfId="22280" xr:uid="{1998DBF9-235A-4469-B426-93B2D032727A}"/>
    <cellStyle name="40% - Accent3 3 4 3 4" xfId="30717" xr:uid="{E3A736F5-34EF-4FD8-AC70-480E4A65D9F2}"/>
    <cellStyle name="40% - Accent3 3 4 4" xfId="9625" xr:uid="{D827BD53-23D3-4E89-9BD4-9A7B0E87A220}"/>
    <cellStyle name="40% - Accent3 3 4 5" xfId="18063" xr:uid="{562C29DB-C1EE-42AF-821D-CE44EABC9657}"/>
    <cellStyle name="40% - Accent3 3 4 6" xfId="26500" xr:uid="{52B175F8-07DC-4D4C-8C8A-614F1CE4DDBE}"/>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674135A1-D6D4-4F90-A922-E0598C43BD21}"/>
    <cellStyle name="40% - Accent3 3 5 2 2 3" xfId="24838" xr:uid="{D2759391-82B8-40C3-8227-1B6EB17D6D64}"/>
    <cellStyle name="40% - Accent3 3 5 2 2 4" xfId="33275" xr:uid="{377590C6-6851-479F-A39D-651AD4D5E764}"/>
    <cellStyle name="40% - Accent3 3 5 2 3" xfId="12183" xr:uid="{27244FC1-E9C1-4C02-A3AD-843FED3DE133}"/>
    <cellStyle name="40% - Accent3 3 5 2 4" xfId="20621" xr:uid="{91761CB7-77DC-4478-A4E5-D4C55A826C89}"/>
    <cellStyle name="40% - Accent3 3 5 2 5" xfId="29058" xr:uid="{70E08370-6EB5-487B-A911-E3C6B00FE81C}"/>
    <cellStyle name="40% - Accent3 3 5 3" xfId="5814" xr:uid="{00000000-0005-0000-0000-000072050000}"/>
    <cellStyle name="40% - Accent3 3 5 3 2" xfId="14256" xr:uid="{A49E3FAA-C2C6-4BF2-BEEC-75B3816D3CA5}"/>
    <cellStyle name="40% - Accent3 3 5 3 3" xfId="22693" xr:uid="{2EA03FD5-17D5-47C8-9E20-F15FE812D499}"/>
    <cellStyle name="40% - Accent3 3 5 3 4" xfId="31130" xr:uid="{78EC1752-7F3F-465C-B0FB-0D5D05676A89}"/>
    <cellStyle name="40% - Accent3 3 5 4" xfId="10038" xr:uid="{F6F2162E-11E3-4338-968C-685EA98E72D0}"/>
    <cellStyle name="40% - Accent3 3 5 5" xfId="18476" xr:uid="{B3E25926-938A-40DD-B470-BBEE4B8C25A3}"/>
    <cellStyle name="40% - Accent3 3 5 6" xfId="26913" xr:uid="{688EA94D-546E-4733-9548-7C5EBF63202E}"/>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4FC35F1F-3B4A-4E91-A411-61A2F0996C3D}"/>
    <cellStyle name="40% - Accent3 3 6 2 2 3" xfId="25251" xr:uid="{35AC7183-E87A-4F80-9B34-CB1F949611EC}"/>
    <cellStyle name="40% - Accent3 3 6 2 2 4" xfId="33688" xr:uid="{411FBAA0-AE13-4D88-9A91-C561D6AF8FDD}"/>
    <cellStyle name="40% - Accent3 3 6 2 3" xfId="12596" xr:uid="{4FB18151-957D-406C-A940-58ECA3FE0161}"/>
    <cellStyle name="40% - Accent3 3 6 2 4" xfId="21034" xr:uid="{8EF0AE6C-D280-4E13-B3CF-75B5E7F63C17}"/>
    <cellStyle name="40% - Accent3 3 6 2 5" xfId="29471" xr:uid="{D8335865-03F1-4069-8F75-884348E291EB}"/>
    <cellStyle name="40% - Accent3 3 6 3" xfId="6227" xr:uid="{00000000-0005-0000-0000-000076050000}"/>
    <cellStyle name="40% - Accent3 3 6 3 2" xfId="14669" xr:uid="{1B357299-8D67-4EB5-894F-737D0FEEACA0}"/>
    <cellStyle name="40% - Accent3 3 6 3 3" xfId="23106" xr:uid="{FBF6BB9E-7AF4-41C3-9CA2-D30D45864DA0}"/>
    <cellStyle name="40% - Accent3 3 6 3 4" xfId="31543" xr:uid="{A4BCE700-2C32-4B5D-B5B8-035EA4960F0F}"/>
    <cellStyle name="40% - Accent3 3 6 4" xfId="10451" xr:uid="{88B1A34C-A4DC-45F5-9E4E-775AA4FB1ACF}"/>
    <cellStyle name="40% - Accent3 3 6 5" xfId="18889" xr:uid="{1C25BD27-5C74-4D07-B58C-0FDDC04DF632}"/>
    <cellStyle name="40% - Accent3 3 6 6" xfId="27326" xr:uid="{BF801AEA-14F0-45FC-8C06-0ADBE782572F}"/>
    <cellStyle name="40% - Accent3 3 7" xfId="2333" xr:uid="{00000000-0005-0000-0000-000077050000}"/>
    <cellStyle name="40% - Accent3 3 7 2" xfId="6640" xr:uid="{00000000-0005-0000-0000-000078050000}"/>
    <cellStyle name="40% - Accent3 3 7 2 2" xfId="15082" xr:uid="{0148F541-DC3E-42AB-A359-ED505AAAC38A}"/>
    <cellStyle name="40% - Accent3 3 7 2 3" xfId="23519" xr:uid="{536D3B38-0F44-4EDF-813F-C28C7519C3C5}"/>
    <cellStyle name="40% - Accent3 3 7 2 4" xfId="31956" xr:uid="{C8DA570F-0815-43D4-9345-02EA21EE4B67}"/>
    <cellStyle name="40% - Accent3 3 7 3" xfId="10864" xr:uid="{3C01BA14-D987-4A5F-8085-36F99292699A}"/>
    <cellStyle name="40% - Accent3 3 7 4" xfId="19302" xr:uid="{4F3F1B74-F38B-41A2-AB13-783BF7164FAA}"/>
    <cellStyle name="40% - Accent3 3 7 5" xfId="27739" xr:uid="{4DA92659-676C-4B80-B7D9-FFC17A0618B1}"/>
    <cellStyle name="40% - Accent3 3 8" xfId="4574" xr:uid="{00000000-0005-0000-0000-000079050000}"/>
    <cellStyle name="40% - Accent3 3 8 2" xfId="13016" xr:uid="{082A6B66-FE91-42E9-AF8F-91D0349C70AB}"/>
    <cellStyle name="40% - Accent3 3 8 3" xfId="21453" xr:uid="{27D144C2-6EDD-4ABB-8672-ED6F3D871DCA}"/>
    <cellStyle name="40% - Accent3 3 8 4" xfId="29890" xr:uid="{3C8F3766-B002-478E-B96F-28A82A0A3652}"/>
    <cellStyle name="40% - Accent3 3 9" xfId="8798" xr:uid="{7D5D4DF0-E84A-4FA7-925C-0AF5483FBDBE}"/>
    <cellStyle name="40% - Accent3 4" xfId="72" xr:uid="{00000000-0005-0000-0000-00007A050000}"/>
    <cellStyle name="40% - Accent3 4 10" xfId="25675" xr:uid="{1E4F0D1E-78C5-4C2A-98B7-0D0FEA36EA3F}"/>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FD06C554-A2EB-42AB-8E12-EB1E38D01F00}"/>
    <cellStyle name="40% - Accent3 4 2 2 2 3" xfId="24014" xr:uid="{D753214C-D802-45B1-866A-8673B8AA9E0D}"/>
    <cellStyle name="40% - Accent3 4 2 2 2 4" xfId="32451" xr:uid="{5B360AE1-721E-4920-B591-7EC2D601B0B1}"/>
    <cellStyle name="40% - Accent3 4 2 2 3" xfId="11359" xr:uid="{4FDA81D6-FEC3-4A2C-A76C-05AD22A7E390}"/>
    <cellStyle name="40% - Accent3 4 2 2 4" xfId="19797" xr:uid="{D5419664-9805-45AD-A89A-2A9B34E69066}"/>
    <cellStyle name="40% - Accent3 4 2 2 5" xfId="28234" xr:uid="{1EC6AAFC-8663-42B2-9AB0-B6262F6474B7}"/>
    <cellStyle name="40% - Accent3 4 2 3" xfId="4990" xr:uid="{00000000-0005-0000-0000-00007E050000}"/>
    <cellStyle name="40% - Accent3 4 2 3 2" xfId="13432" xr:uid="{04BAA223-54B7-4043-92A8-49F9A31C75DD}"/>
    <cellStyle name="40% - Accent3 4 2 3 3" xfId="21869" xr:uid="{BAF84888-61C9-4804-AFC3-C03243D96237}"/>
    <cellStyle name="40% - Accent3 4 2 3 4" xfId="30306" xr:uid="{FDF66FA5-EC75-4DC4-A687-F7EBDA34A732}"/>
    <cellStyle name="40% - Accent3 4 2 4" xfId="9214" xr:uid="{7B3DCBEE-D230-4704-A190-155B6ED641A0}"/>
    <cellStyle name="40% - Accent3 4 2 5" xfId="17652" xr:uid="{186A0588-2CFE-4DB7-A0A0-3B26FA00D3CE}"/>
    <cellStyle name="40% - Accent3 4 2 6" xfId="26089" xr:uid="{575C08D5-E94B-4501-BF02-132004365998}"/>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BB8A33A0-536A-4E52-B275-3D4580A48B87}"/>
    <cellStyle name="40% - Accent3 4 3 2 2 3" xfId="24427" xr:uid="{048F659A-8998-4A19-8C7D-D69509716EDC}"/>
    <cellStyle name="40% - Accent3 4 3 2 2 4" xfId="32864" xr:uid="{A47F6949-712F-4EC1-AAAC-C3A63F066A6F}"/>
    <cellStyle name="40% - Accent3 4 3 2 3" xfId="11772" xr:uid="{D62D26DD-2B22-4AC4-8D6A-57778D01367F}"/>
    <cellStyle name="40% - Accent3 4 3 2 4" xfId="20210" xr:uid="{BE052E07-37B9-453B-865C-5178DDD5AD88}"/>
    <cellStyle name="40% - Accent3 4 3 2 5" xfId="28647" xr:uid="{397270CF-AD90-4DF6-8338-6DE897BA8540}"/>
    <cellStyle name="40% - Accent3 4 3 3" xfId="5403" xr:uid="{00000000-0005-0000-0000-000082050000}"/>
    <cellStyle name="40% - Accent3 4 3 3 2" xfId="13845" xr:uid="{B7510B19-9241-4309-91BE-FA07A98DD99E}"/>
    <cellStyle name="40% - Accent3 4 3 3 3" xfId="22282" xr:uid="{9E81D2A0-C388-471A-9BAE-3ED87F8ECAAD}"/>
    <cellStyle name="40% - Accent3 4 3 3 4" xfId="30719" xr:uid="{D133D69E-C70D-45D1-B342-95413BF5693A}"/>
    <cellStyle name="40% - Accent3 4 3 4" xfId="9627" xr:uid="{88E9BF4E-7CEB-4FF4-AD5C-B225BA6B9CA2}"/>
    <cellStyle name="40% - Accent3 4 3 5" xfId="18065" xr:uid="{B0C44697-5E65-4612-A079-2FFD6190C1FC}"/>
    <cellStyle name="40% - Accent3 4 3 6" xfId="26502" xr:uid="{F72C2174-B7D7-47B6-9814-0D1BC0DD8BED}"/>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01D755E7-AB1F-4D98-AAFF-3750EBD01F89}"/>
    <cellStyle name="40% - Accent3 4 4 2 2 3" xfId="24840" xr:uid="{7C64B5CD-7F39-410C-B0A8-A626603B8840}"/>
    <cellStyle name="40% - Accent3 4 4 2 2 4" xfId="33277" xr:uid="{6EA74992-EEE4-4B4C-A984-BC8F90E15F87}"/>
    <cellStyle name="40% - Accent3 4 4 2 3" xfId="12185" xr:uid="{AD5F2476-E1CB-4031-9F0D-23CA18E7A1B6}"/>
    <cellStyle name="40% - Accent3 4 4 2 4" xfId="20623" xr:uid="{68D4BCFA-599E-4D1E-BFF8-9AA4943AD855}"/>
    <cellStyle name="40% - Accent3 4 4 2 5" xfId="29060" xr:uid="{43BEBEF5-99FC-4714-8FE2-FE269D1B8E32}"/>
    <cellStyle name="40% - Accent3 4 4 3" xfId="5816" xr:uid="{00000000-0005-0000-0000-000086050000}"/>
    <cellStyle name="40% - Accent3 4 4 3 2" xfId="14258" xr:uid="{865D355A-0009-4D4C-9AE3-6A59C84FC157}"/>
    <cellStyle name="40% - Accent3 4 4 3 3" xfId="22695" xr:uid="{219AD6DF-7C18-483B-93D1-EDBCD000593D}"/>
    <cellStyle name="40% - Accent3 4 4 3 4" xfId="31132" xr:uid="{BCA12F2E-E8A1-4513-87DE-6413C6B96619}"/>
    <cellStyle name="40% - Accent3 4 4 4" xfId="10040" xr:uid="{39904BE0-DCF6-4690-9C72-8022CB23EAA6}"/>
    <cellStyle name="40% - Accent3 4 4 5" xfId="18478" xr:uid="{56319AF0-C022-4F4B-BDF4-C17E671A131D}"/>
    <cellStyle name="40% - Accent3 4 4 6" xfId="26915" xr:uid="{338B6EFB-9706-416B-8AAE-58DF1742492F}"/>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B3ADD879-7722-41FB-B58C-D6B3C40BA587}"/>
    <cellStyle name="40% - Accent3 4 5 2 2 3" xfId="25253" xr:uid="{AF0C1DE9-3E8E-48A6-AC96-AC96F718485D}"/>
    <cellStyle name="40% - Accent3 4 5 2 2 4" xfId="33690" xr:uid="{C62C6DC2-9A67-49D7-9B73-207887028621}"/>
    <cellStyle name="40% - Accent3 4 5 2 3" xfId="12598" xr:uid="{109D328F-E7D2-4D06-B5D3-9A4920BA5B4F}"/>
    <cellStyle name="40% - Accent3 4 5 2 4" xfId="21036" xr:uid="{61DEB5BD-24AB-412C-81EB-3C4C01D6C30D}"/>
    <cellStyle name="40% - Accent3 4 5 2 5" xfId="29473" xr:uid="{509A21A4-691C-4944-A7C8-68BCAE3D4179}"/>
    <cellStyle name="40% - Accent3 4 5 3" xfId="6229" xr:uid="{00000000-0005-0000-0000-00008A050000}"/>
    <cellStyle name="40% - Accent3 4 5 3 2" xfId="14671" xr:uid="{B4E985CB-6F36-48BE-A6D6-8E55A8C6F2D9}"/>
    <cellStyle name="40% - Accent3 4 5 3 3" xfId="23108" xr:uid="{1D801B94-DA30-44AE-81F0-C5D9C5E0E4EC}"/>
    <cellStyle name="40% - Accent3 4 5 3 4" xfId="31545" xr:uid="{1E54C3A5-1B58-43D6-AB22-9B8C8E2A68C3}"/>
    <cellStyle name="40% - Accent3 4 5 4" xfId="10453" xr:uid="{226E39A0-AE8C-4B27-AB25-0F40142E1695}"/>
    <cellStyle name="40% - Accent3 4 5 5" xfId="18891" xr:uid="{F481D0D0-F494-4E90-AC45-BA77B94E5E66}"/>
    <cellStyle name="40% - Accent3 4 5 6" xfId="27328" xr:uid="{32EA0CC8-130A-4874-A89E-0E951E2FB299}"/>
    <cellStyle name="40% - Accent3 4 6" xfId="2335" xr:uid="{00000000-0005-0000-0000-00008B050000}"/>
    <cellStyle name="40% - Accent3 4 6 2" xfId="6642" xr:uid="{00000000-0005-0000-0000-00008C050000}"/>
    <cellStyle name="40% - Accent3 4 6 2 2" xfId="15084" xr:uid="{495528AA-329B-4E5F-BA53-8990B5418B01}"/>
    <cellStyle name="40% - Accent3 4 6 2 3" xfId="23521" xr:uid="{2F156EED-2705-4446-8689-EAFD2FC7F9EA}"/>
    <cellStyle name="40% - Accent3 4 6 2 4" xfId="31958" xr:uid="{596DBFB7-7CC2-4FA1-BEED-7750C7B26832}"/>
    <cellStyle name="40% - Accent3 4 6 3" xfId="10866" xr:uid="{65B6D3AC-F65F-4DAD-94B0-8D587738E75F}"/>
    <cellStyle name="40% - Accent3 4 6 4" xfId="19304" xr:uid="{3CC2BD79-2CB7-4EA6-AD25-F3539D6D71F1}"/>
    <cellStyle name="40% - Accent3 4 6 5" xfId="27741" xr:uid="{913FCF3E-633E-4BE3-BE84-5B891C9FFE08}"/>
    <cellStyle name="40% - Accent3 4 7" xfId="4576" xr:uid="{00000000-0005-0000-0000-00008D050000}"/>
    <cellStyle name="40% - Accent3 4 7 2" xfId="13018" xr:uid="{6E71FB13-BFD4-41FC-9CAA-88AFD021A671}"/>
    <cellStyle name="40% - Accent3 4 7 3" xfId="21455" xr:uid="{B31966FC-9794-4F6C-9E19-FFDEF1FF94AE}"/>
    <cellStyle name="40% - Accent3 4 7 4" xfId="29892" xr:uid="{0D992F5A-1114-4601-A3F0-76E06C6E7BDD}"/>
    <cellStyle name="40% - Accent3 4 8" xfId="8800" xr:uid="{22DFE6B3-9054-4E74-9D9F-DE0F7027D8BD}"/>
    <cellStyle name="40% - Accent3 4 9" xfId="17238" xr:uid="{D090FE14-C613-45D0-B90D-A393E6130845}"/>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07E2DEF4-5B7F-4C2A-9E7B-75090802827A}"/>
    <cellStyle name="40% - Accent3 5 2 2 3" xfId="24007" xr:uid="{394532D8-1AA7-48F7-9EC8-040C21D32E9E}"/>
    <cellStyle name="40% - Accent3 5 2 2 4" xfId="32444" xr:uid="{47743982-5BC8-4E45-8AB1-CCCDDE9EBFAA}"/>
    <cellStyle name="40% - Accent3 5 2 3" xfId="11352" xr:uid="{9D23B72B-A4F9-4A89-BC9C-B03D786397D3}"/>
    <cellStyle name="40% - Accent3 5 2 4" xfId="19790" xr:uid="{C6B59EDB-4F6A-4BC6-A2E9-4435421D9DA0}"/>
    <cellStyle name="40% - Accent3 5 2 5" xfId="28227" xr:uid="{EFEA5AB0-8F40-430E-8097-2F7690EACFE2}"/>
    <cellStyle name="40% - Accent3 5 3" xfId="4983" xr:uid="{00000000-0005-0000-0000-000091050000}"/>
    <cellStyle name="40% - Accent3 5 3 2" xfId="13425" xr:uid="{EC199F0A-AB32-4DE3-8D40-151B2C2BBAEC}"/>
    <cellStyle name="40% - Accent3 5 3 3" xfId="21862" xr:uid="{34FFFCDF-F19D-4A77-919E-5B6B285EB3B0}"/>
    <cellStyle name="40% - Accent3 5 3 4" xfId="30299" xr:uid="{CD9C57D5-3816-4FA2-AD7C-08A346A331EF}"/>
    <cellStyle name="40% - Accent3 5 4" xfId="9207" xr:uid="{0A383C07-DBAF-4401-80A6-1F2B1DFDECAB}"/>
    <cellStyle name="40% - Accent3 5 5" xfId="17645" xr:uid="{C79EA193-AD6C-4E05-A8E7-111BC955F9D0}"/>
    <cellStyle name="40% - Accent3 5 6" xfId="26082" xr:uid="{F7824771-E1E1-4ED4-9EEA-189FC55A5C64}"/>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F6B41976-7EE3-4B1C-9440-E0C0DE89549E}"/>
    <cellStyle name="40% - Accent3 6 2 2 3" xfId="24420" xr:uid="{2E715AFB-4A3B-406E-989B-4D520B789803}"/>
    <cellStyle name="40% - Accent3 6 2 2 4" xfId="32857" xr:uid="{871ECB09-FF61-4DE1-BD5E-ADBFA3C3CD24}"/>
    <cellStyle name="40% - Accent3 6 2 3" xfId="11765" xr:uid="{D9ECA1EE-2321-4DF5-AB39-543CAE9EF087}"/>
    <cellStyle name="40% - Accent3 6 2 4" xfId="20203" xr:uid="{F2E0CAD4-8DEF-4F8D-BEBF-B781E32FD3B5}"/>
    <cellStyle name="40% - Accent3 6 2 5" xfId="28640" xr:uid="{3B9DDD41-9928-411F-ACF4-09A43AD5B162}"/>
    <cellStyle name="40% - Accent3 6 3" xfId="5396" xr:uid="{00000000-0005-0000-0000-000095050000}"/>
    <cellStyle name="40% - Accent3 6 3 2" xfId="13838" xr:uid="{AB9D53C6-7050-483B-98DC-F79885569B80}"/>
    <cellStyle name="40% - Accent3 6 3 3" xfId="22275" xr:uid="{DD38ADE4-9E20-40F4-81F6-D5E63EA98DB7}"/>
    <cellStyle name="40% - Accent3 6 3 4" xfId="30712" xr:uid="{D1FC4D99-2505-4C34-8F58-7E99757FD8B5}"/>
    <cellStyle name="40% - Accent3 6 4" xfId="9620" xr:uid="{66BCB288-CCA6-4069-90C1-B37B3F667F2C}"/>
    <cellStyle name="40% - Accent3 6 5" xfId="18058" xr:uid="{88AB0E96-410B-42F5-9F7D-593AFB27105B}"/>
    <cellStyle name="40% - Accent3 6 6" xfId="26495" xr:uid="{F96432D6-37F8-4B3A-97BE-51653E513CDE}"/>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ED74D8C9-059E-4D8D-970E-D840F27B9388}"/>
    <cellStyle name="40% - Accent3 7 2 2 3" xfId="24833" xr:uid="{E662D091-498E-494E-8A32-87BBB54B1E51}"/>
    <cellStyle name="40% - Accent3 7 2 2 4" xfId="33270" xr:uid="{57A7ECA1-C807-4DB7-8DB4-4DB3DA7DC802}"/>
    <cellStyle name="40% - Accent3 7 2 3" xfId="12178" xr:uid="{D390804E-74E3-40AD-B1B6-0E158685E98B}"/>
    <cellStyle name="40% - Accent3 7 2 4" xfId="20616" xr:uid="{A26C08E6-6F84-4E85-B2B3-A48F5354FFAD}"/>
    <cellStyle name="40% - Accent3 7 2 5" xfId="29053" xr:uid="{1D81EED0-E40C-4586-BC32-9ACEEBFCB59E}"/>
    <cellStyle name="40% - Accent3 7 3" xfId="5809" xr:uid="{00000000-0005-0000-0000-000099050000}"/>
    <cellStyle name="40% - Accent3 7 3 2" xfId="14251" xr:uid="{30B1930E-4F09-4D78-8F33-47DC84F2BB80}"/>
    <cellStyle name="40% - Accent3 7 3 3" xfId="22688" xr:uid="{4B50DBA1-C597-40E0-B9BA-02693D4B4030}"/>
    <cellStyle name="40% - Accent3 7 3 4" xfId="31125" xr:uid="{60FF4742-BB76-437D-B6BF-1E773036115B}"/>
    <cellStyle name="40% - Accent3 7 4" xfId="10033" xr:uid="{DEC5DA3C-F635-44CB-942E-DB3157574402}"/>
    <cellStyle name="40% - Accent3 7 5" xfId="18471" xr:uid="{A3BD9FB9-15A3-43FB-BBD6-1B070AF6D9A5}"/>
    <cellStyle name="40% - Accent3 7 6" xfId="26908" xr:uid="{3E8DA0E7-673A-4AF3-9082-64889B11C58D}"/>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662B39DF-BD79-481F-898A-70F7C3B1E398}"/>
    <cellStyle name="40% - Accent3 8 2 2 3" xfId="25246" xr:uid="{123248F8-9FFE-4492-B682-A5C7BAB0CC96}"/>
    <cellStyle name="40% - Accent3 8 2 2 4" xfId="33683" xr:uid="{DD47F486-3977-43DF-A0C4-803830FF491D}"/>
    <cellStyle name="40% - Accent3 8 2 3" xfId="12591" xr:uid="{9B7999F7-906B-4436-9CA8-1C4DB93107B7}"/>
    <cellStyle name="40% - Accent3 8 2 4" xfId="21029" xr:uid="{FB90A8CD-3A63-47A3-8535-E2E788603147}"/>
    <cellStyle name="40% - Accent3 8 2 5" xfId="29466" xr:uid="{9AD424A8-3E18-4AC6-A8A0-E010FC8954C1}"/>
    <cellStyle name="40% - Accent3 8 3" xfId="6222" xr:uid="{00000000-0005-0000-0000-00009D050000}"/>
    <cellStyle name="40% - Accent3 8 3 2" xfId="14664" xr:uid="{B2524DDD-B37D-45DB-ADB5-FAFC80BCC7EF}"/>
    <cellStyle name="40% - Accent3 8 3 3" xfId="23101" xr:uid="{6B859CBB-FDFB-4D00-B2C9-CB1F5DFF0E85}"/>
    <cellStyle name="40% - Accent3 8 3 4" xfId="31538" xr:uid="{76F67A54-273A-4ADE-8B30-8B4C226BFCEE}"/>
    <cellStyle name="40% - Accent3 8 4" xfId="10446" xr:uid="{8DE03029-BF51-4078-B05F-81A4EEFAA52F}"/>
    <cellStyle name="40% - Accent3 8 5" xfId="18884" xr:uid="{9B715CB5-4498-4679-9AC0-3740D1E12A27}"/>
    <cellStyle name="40% - Accent3 8 6" xfId="27321" xr:uid="{713DBB74-C95C-4587-9578-C5411B111A2D}"/>
    <cellStyle name="40% - Accent3 9" xfId="2328" xr:uid="{00000000-0005-0000-0000-00009E050000}"/>
    <cellStyle name="40% - Accent3 9 2" xfId="6635" xr:uid="{00000000-0005-0000-0000-00009F050000}"/>
    <cellStyle name="40% - Accent3 9 2 2" xfId="15077" xr:uid="{0323382F-5553-4506-B01E-E5FE40F8A9B5}"/>
    <cellStyle name="40% - Accent3 9 2 3" xfId="23514" xr:uid="{B3F4A2DF-26FC-4C48-B447-5AB3CBB1EBE1}"/>
    <cellStyle name="40% - Accent3 9 2 4" xfId="31951" xr:uid="{C10FCACE-7431-4BB1-9587-0F3F987663D6}"/>
    <cellStyle name="40% - Accent3 9 3" xfId="10859" xr:uid="{E8DE1626-9C4A-4A20-93D0-731F72998767}"/>
    <cellStyle name="40% - Accent3 9 4" xfId="19297" xr:uid="{6893DE50-7E1A-4BFF-BC19-5050592D7A47}"/>
    <cellStyle name="40% - Accent3 9 5" xfId="27734" xr:uid="{85F3427C-7442-4C41-8E9E-67BBA9236DC2}"/>
    <cellStyle name="40% - Accent4" xfId="73" builtinId="43" customBuiltin="1"/>
    <cellStyle name="40% - Accent4 10" xfId="4577" xr:uid="{00000000-0005-0000-0000-0000A1050000}"/>
    <cellStyle name="40% - Accent4 10 2" xfId="13019" xr:uid="{18618C0F-269D-4DC6-84B3-E8F529BBAE1C}"/>
    <cellStyle name="40% - Accent4 10 3" xfId="21456" xr:uid="{98423DE2-26B5-4BA5-B313-2B4D3E4A7CC2}"/>
    <cellStyle name="40% - Accent4 10 4" xfId="29893" xr:uid="{3D8DF86E-B837-4CC8-A854-A11DE86E1B4C}"/>
    <cellStyle name="40% - Accent4 11" xfId="8801" xr:uid="{B2E1D4A3-DB7B-4092-9FBA-BB92E7F29D41}"/>
    <cellStyle name="40% - Accent4 12" xfId="17239" xr:uid="{A548F196-9C54-4EA5-9AFF-848C35D54F49}"/>
    <cellStyle name="40% - Accent4 13" xfId="25676" xr:uid="{33A004AF-C8BA-4BEE-947F-CE2C26D90A3A}"/>
    <cellStyle name="40% - Accent4 2" xfId="74" xr:uid="{00000000-0005-0000-0000-0000A2050000}"/>
    <cellStyle name="40% - Accent4 2 10" xfId="8802" xr:uid="{8904A98F-030D-460E-B7FB-8C223C1A304A}"/>
    <cellStyle name="40% - Accent4 2 11" xfId="17240" xr:uid="{E04060CC-5C73-41EC-BD86-6FFCB30BED15}"/>
    <cellStyle name="40% - Accent4 2 12" xfId="25677" xr:uid="{2B7AD4FF-8577-4755-ABDF-6A43F3557578}"/>
    <cellStyle name="40% - Accent4 2 2" xfId="75" xr:uid="{00000000-0005-0000-0000-0000A3050000}"/>
    <cellStyle name="40% - Accent4 2 2 10" xfId="17241" xr:uid="{FDCD79F4-F906-47E9-9323-8D0CC9B397F5}"/>
    <cellStyle name="40% - Accent4 2 2 11" xfId="25678" xr:uid="{A28415BE-AB80-45B3-9EF8-B5AF339235E3}"/>
    <cellStyle name="40% - Accent4 2 2 2" xfId="76" xr:uid="{00000000-0005-0000-0000-0000A4050000}"/>
    <cellStyle name="40% - Accent4 2 2 2 10" xfId="25679" xr:uid="{FBD83950-35BE-4419-B1C0-ED7EFB04644E}"/>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0CE3B875-112B-46A6-9618-8383B01D1ADB}"/>
    <cellStyle name="40% - Accent4 2 2 2 2 2 2 3" xfId="24018" xr:uid="{196C23D8-74BA-4071-877C-28902F90D3C4}"/>
    <cellStyle name="40% - Accent4 2 2 2 2 2 2 4" xfId="32455" xr:uid="{C88568BF-E34E-4C0C-925A-25A457EEDD43}"/>
    <cellStyle name="40% - Accent4 2 2 2 2 2 3" xfId="11363" xr:uid="{05670EC4-7F69-43A4-963C-B3D509EC7CB6}"/>
    <cellStyle name="40% - Accent4 2 2 2 2 2 4" xfId="19801" xr:uid="{AF373A20-F545-495B-922C-352FA9B88385}"/>
    <cellStyle name="40% - Accent4 2 2 2 2 2 5" xfId="28238" xr:uid="{817B338B-E486-492C-8030-05B5B4A507E1}"/>
    <cellStyle name="40% - Accent4 2 2 2 2 3" xfId="4994" xr:uid="{00000000-0005-0000-0000-0000A8050000}"/>
    <cellStyle name="40% - Accent4 2 2 2 2 3 2" xfId="13436" xr:uid="{850D35DE-9C78-47B5-992C-A76BDC3A0DB5}"/>
    <cellStyle name="40% - Accent4 2 2 2 2 3 3" xfId="21873" xr:uid="{47639E1C-B633-4D7C-9B8B-A0BF44F684F8}"/>
    <cellStyle name="40% - Accent4 2 2 2 2 3 4" xfId="30310" xr:uid="{2B02AD09-015F-4145-93B6-585D58A615E8}"/>
    <cellStyle name="40% - Accent4 2 2 2 2 4" xfId="9218" xr:uid="{1997030D-6706-4420-B8A5-6127E5FA5708}"/>
    <cellStyle name="40% - Accent4 2 2 2 2 5" xfId="17656" xr:uid="{58C59470-859A-4172-92E6-2B059F0CB2A0}"/>
    <cellStyle name="40% - Accent4 2 2 2 2 6" xfId="26093" xr:uid="{176D872C-7CA7-4467-BCE6-729EF27352C4}"/>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07FAFE06-2652-46F1-9FDF-0C2B6252857C}"/>
    <cellStyle name="40% - Accent4 2 2 2 3 2 2 3" xfId="24431" xr:uid="{B06D6710-4C17-4C9A-A936-B56E0B027378}"/>
    <cellStyle name="40% - Accent4 2 2 2 3 2 2 4" xfId="32868" xr:uid="{D3847B7A-EBCB-4F22-B8F6-D325F518CE94}"/>
    <cellStyle name="40% - Accent4 2 2 2 3 2 3" xfId="11776" xr:uid="{1B655125-D596-4C70-94B7-DA5A3900B1AF}"/>
    <cellStyle name="40% - Accent4 2 2 2 3 2 4" xfId="20214" xr:uid="{1D522668-8E4C-4AD1-8478-4EA30D84D2AE}"/>
    <cellStyle name="40% - Accent4 2 2 2 3 2 5" xfId="28651" xr:uid="{D9BB1467-FC28-466D-831D-0307A4789562}"/>
    <cellStyle name="40% - Accent4 2 2 2 3 3" xfId="5407" xr:uid="{00000000-0005-0000-0000-0000AC050000}"/>
    <cellStyle name="40% - Accent4 2 2 2 3 3 2" xfId="13849" xr:uid="{92E6E488-5D28-435F-A7C5-A71422F490E9}"/>
    <cellStyle name="40% - Accent4 2 2 2 3 3 3" xfId="22286" xr:uid="{886BE533-0BDA-4252-A264-A5105E3AED18}"/>
    <cellStyle name="40% - Accent4 2 2 2 3 3 4" xfId="30723" xr:uid="{8D483DDF-3197-4FA5-A83B-9206E63F8578}"/>
    <cellStyle name="40% - Accent4 2 2 2 3 4" xfId="9631" xr:uid="{067DED2F-3583-4000-B032-F77E7423CB4F}"/>
    <cellStyle name="40% - Accent4 2 2 2 3 5" xfId="18069" xr:uid="{50C56F5A-8396-4FFB-AA63-06E70023944A}"/>
    <cellStyle name="40% - Accent4 2 2 2 3 6" xfId="26506" xr:uid="{41B25032-0A02-420A-B5CD-5BC259173F4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CAD57246-34BE-484C-AFB0-D29135CEA6F2}"/>
    <cellStyle name="40% - Accent4 2 2 2 4 2 2 3" xfId="24844" xr:uid="{E9E0FC74-1C5D-4F31-B5A4-EAF26AF05F8F}"/>
    <cellStyle name="40% - Accent4 2 2 2 4 2 2 4" xfId="33281" xr:uid="{DDA39526-B450-4EE7-AA8A-FF3447451054}"/>
    <cellStyle name="40% - Accent4 2 2 2 4 2 3" xfId="12189" xr:uid="{08B0C813-8A06-4DEE-A929-7742A5BCEC5E}"/>
    <cellStyle name="40% - Accent4 2 2 2 4 2 4" xfId="20627" xr:uid="{EEA13AAE-7E7E-4A6A-82FC-B4E8FD03CA1B}"/>
    <cellStyle name="40% - Accent4 2 2 2 4 2 5" xfId="29064" xr:uid="{1399B8C2-9DBD-4822-99E1-91B5189350F2}"/>
    <cellStyle name="40% - Accent4 2 2 2 4 3" xfId="5820" xr:uid="{00000000-0005-0000-0000-0000B0050000}"/>
    <cellStyle name="40% - Accent4 2 2 2 4 3 2" xfId="14262" xr:uid="{ED4E5B7B-AAE6-4A09-958A-799DAB6FC91D}"/>
    <cellStyle name="40% - Accent4 2 2 2 4 3 3" xfId="22699" xr:uid="{5277347B-A3DC-42D9-BAA5-73FE15635318}"/>
    <cellStyle name="40% - Accent4 2 2 2 4 3 4" xfId="31136" xr:uid="{1BF488D2-29A9-4FF9-A8E1-8DE2520AFDAC}"/>
    <cellStyle name="40% - Accent4 2 2 2 4 4" xfId="10044" xr:uid="{509AA953-CD60-46CA-A9C3-987F34794C79}"/>
    <cellStyle name="40% - Accent4 2 2 2 4 5" xfId="18482" xr:uid="{840B384F-BF51-4390-B3D3-BFBA7627FDF8}"/>
    <cellStyle name="40% - Accent4 2 2 2 4 6" xfId="26919" xr:uid="{3ECF8185-B99F-4001-858F-C8BA7135CFD9}"/>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8041139E-3111-46B9-B2D1-65A8415B3037}"/>
    <cellStyle name="40% - Accent4 2 2 2 5 2 2 3" xfId="25257" xr:uid="{1C90BD89-E5B6-437D-B96B-D7B2698141FC}"/>
    <cellStyle name="40% - Accent4 2 2 2 5 2 2 4" xfId="33694" xr:uid="{5022EA62-A0FB-421F-ABA2-180BC7A10970}"/>
    <cellStyle name="40% - Accent4 2 2 2 5 2 3" xfId="12602" xr:uid="{563EE9E9-D155-4DB9-B44B-C689FC57F9F1}"/>
    <cellStyle name="40% - Accent4 2 2 2 5 2 4" xfId="21040" xr:uid="{D31F5FA0-7DD7-4742-98C9-1188713ACDAF}"/>
    <cellStyle name="40% - Accent4 2 2 2 5 2 5" xfId="29477" xr:uid="{58B1CD36-0BDA-4678-A8DE-95BE6EFF8616}"/>
    <cellStyle name="40% - Accent4 2 2 2 5 3" xfId="6233" xr:uid="{00000000-0005-0000-0000-0000B4050000}"/>
    <cellStyle name="40% - Accent4 2 2 2 5 3 2" xfId="14675" xr:uid="{91528A04-B024-4A3C-96E9-CC452E7ED6F1}"/>
    <cellStyle name="40% - Accent4 2 2 2 5 3 3" xfId="23112" xr:uid="{F95092F1-97C9-433E-9C23-A31F6D31082A}"/>
    <cellStyle name="40% - Accent4 2 2 2 5 3 4" xfId="31549" xr:uid="{324CE109-37C6-4393-A75E-C108E0F24A91}"/>
    <cellStyle name="40% - Accent4 2 2 2 5 4" xfId="10457" xr:uid="{EE9C8F60-7A5E-4E0D-9209-0D669C8EC124}"/>
    <cellStyle name="40% - Accent4 2 2 2 5 5" xfId="18895" xr:uid="{297BB644-66EC-45BC-AFB8-74FED2C90DE0}"/>
    <cellStyle name="40% - Accent4 2 2 2 5 6" xfId="27332" xr:uid="{3D8135A6-4FD8-48BB-AF60-B628C3A4709F}"/>
    <cellStyle name="40% - Accent4 2 2 2 6" xfId="2339" xr:uid="{00000000-0005-0000-0000-0000B5050000}"/>
    <cellStyle name="40% - Accent4 2 2 2 6 2" xfId="6646" xr:uid="{00000000-0005-0000-0000-0000B6050000}"/>
    <cellStyle name="40% - Accent4 2 2 2 6 2 2" xfId="15088" xr:uid="{6006EA55-5D33-4AB2-9965-B9C8305D0F02}"/>
    <cellStyle name="40% - Accent4 2 2 2 6 2 3" xfId="23525" xr:uid="{C039A868-4041-4E2B-9B5D-223247CE3960}"/>
    <cellStyle name="40% - Accent4 2 2 2 6 2 4" xfId="31962" xr:uid="{680CF53B-302E-4A29-8BBD-954ABF5FC422}"/>
    <cellStyle name="40% - Accent4 2 2 2 6 3" xfId="10870" xr:uid="{FD4EAA51-20C0-4E1F-A8D8-7D2D78C92C81}"/>
    <cellStyle name="40% - Accent4 2 2 2 6 4" xfId="19308" xr:uid="{4BDAE145-2CC0-411E-BEDA-6871C7A63688}"/>
    <cellStyle name="40% - Accent4 2 2 2 6 5" xfId="27745" xr:uid="{03E1FD8D-A43D-485A-803B-B808216693FE}"/>
    <cellStyle name="40% - Accent4 2 2 2 7" xfId="4580" xr:uid="{00000000-0005-0000-0000-0000B7050000}"/>
    <cellStyle name="40% - Accent4 2 2 2 7 2" xfId="13022" xr:uid="{E097E70C-39D6-42A0-80C6-5A72F4469206}"/>
    <cellStyle name="40% - Accent4 2 2 2 7 3" xfId="21459" xr:uid="{0603809B-F6F4-4B66-91DB-99F32C3C44A3}"/>
    <cellStyle name="40% - Accent4 2 2 2 7 4" xfId="29896" xr:uid="{3DAA8C97-A1FF-456F-9A05-BCB6CA45F5DA}"/>
    <cellStyle name="40% - Accent4 2 2 2 8" xfId="8804" xr:uid="{CB9FC527-B0DB-4BC0-A6C7-018FE88C5063}"/>
    <cellStyle name="40% - Accent4 2 2 2 9" xfId="17242" xr:uid="{4554E373-21B3-4A04-A933-49A448346D78}"/>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16D13801-6D9F-4C73-9B31-4EEE1F0462C1}"/>
    <cellStyle name="40% - Accent4 2 2 3 2 2 3" xfId="24017" xr:uid="{B44C9038-5BBC-427D-957C-1E7FAF099389}"/>
    <cellStyle name="40% - Accent4 2 2 3 2 2 4" xfId="32454" xr:uid="{C7A77E65-41FE-41C3-90DF-95A44EB02C7A}"/>
    <cellStyle name="40% - Accent4 2 2 3 2 3" xfId="11362" xr:uid="{012FAE2D-D894-4A52-A00F-FD4062B62275}"/>
    <cellStyle name="40% - Accent4 2 2 3 2 4" xfId="19800" xr:uid="{0C4B6453-E7FD-4539-BC28-E4E07ADA6E61}"/>
    <cellStyle name="40% - Accent4 2 2 3 2 5" xfId="28237" xr:uid="{C7AF8F91-7769-4881-980C-33AD26F971F2}"/>
    <cellStyle name="40% - Accent4 2 2 3 3" xfId="4993" xr:uid="{00000000-0005-0000-0000-0000BB050000}"/>
    <cellStyle name="40% - Accent4 2 2 3 3 2" xfId="13435" xr:uid="{79506F4F-A145-41A5-9FB2-D30A2645D5CD}"/>
    <cellStyle name="40% - Accent4 2 2 3 3 3" xfId="21872" xr:uid="{B7F994BD-B2FB-4D9C-B5AC-7A6448F450FD}"/>
    <cellStyle name="40% - Accent4 2 2 3 3 4" xfId="30309" xr:uid="{46466606-EED6-4BE5-A7A2-930B23C85F88}"/>
    <cellStyle name="40% - Accent4 2 2 3 4" xfId="9217" xr:uid="{9098E28F-6728-4EF3-9DAD-0875CA0801EB}"/>
    <cellStyle name="40% - Accent4 2 2 3 5" xfId="17655" xr:uid="{26ABDD7A-036B-40F7-861D-68DAEFA66F92}"/>
    <cellStyle name="40% - Accent4 2 2 3 6" xfId="26092" xr:uid="{766C915F-1B8B-4572-8EED-954B9EDA21BC}"/>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A2EFD6F4-F129-452A-9EFD-5C181C8C6970}"/>
    <cellStyle name="40% - Accent4 2 2 4 2 2 3" xfId="24430" xr:uid="{A4AEB157-C5F9-4728-8E28-BAA47E803C90}"/>
    <cellStyle name="40% - Accent4 2 2 4 2 2 4" xfId="32867" xr:uid="{6F5DB2A3-905F-4208-BE35-DE724DFF3B6C}"/>
    <cellStyle name="40% - Accent4 2 2 4 2 3" xfId="11775" xr:uid="{86CDF2D9-5AE8-4CE9-8495-E92ABD82D3BB}"/>
    <cellStyle name="40% - Accent4 2 2 4 2 4" xfId="20213" xr:uid="{59EF8E33-555B-4021-98EB-58F92766CCF1}"/>
    <cellStyle name="40% - Accent4 2 2 4 2 5" xfId="28650" xr:uid="{C2E7CA27-F8B2-49E6-8AFD-89BE881B078C}"/>
    <cellStyle name="40% - Accent4 2 2 4 3" xfId="5406" xr:uid="{00000000-0005-0000-0000-0000BF050000}"/>
    <cellStyle name="40% - Accent4 2 2 4 3 2" xfId="13848" xr:uid="{FAB68411-8295-4388-8875-077CAE13A423}"/>
    <cellStyle name="40% - Accent4 2 2 4 3 3" xfId="22285" xr:uid="{DF984CA1-90EE-4749-9ADE-989C25EF58DB}"/>
    <cellStyle name="40% - Accent4 2 2 4 3 4" xfId="30722" xr:uid="{A97321FF-9F2D-4376-A560-C6A212F0510A}"/>
    <cellStyle name="40% - Accent4 2 2 4 4" xfId="9630" xr:uid="{66BDF5F8-109C-46BA-8FB3-F4A6ECA83856}"/>
    <cellStyle name="40% - Accent4 2 2 4 5" xfId="18068" xr:uid="{CE0A8CDF-FED3-4A2E-94F3-8E7778B8583B}"/>
    <cellStyle name="40% - Accent4 2 2 4 6" xfId="26505" xr:uid="{3223C30E-0776-4F45-83B1-EB0A78BBF7F8}"/>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1A72C8A5-B269-4B12-AE1A-F96CA635E828}"/>
    <cellStyle name="40% - Accent4 2 2 5 2 2 3" xfId="24843" xr:uid="{8983D2CA-9A6B-4D19-B265-B419E1CF79CF}"/>
    <cellStyle name="40% - Accent4 2 2 5 2 2 4" xfId="33280" xr:uid="{3A4BC2AB-A505-4DB6-A593-6FD3A8B21A44}"/>
    <cellStyle name="40% - Accent4 2 2 5 2 3" xfId="12188" xr:uid="{FF75A8E0-A61B-4E42-9BBE-4B6FDCEED2AC}"/>
    <cellStyle name="40% - Accent4 2 2 5 2 4" xfId="20626" xr:uid="{ADD77CC4-645A-48C6-92E3-6DC7F0DAA22E}"/>
    <cellStyle name="40% - Accent4 2 2 5 2 5" xfId="29063" xr:uid="{3F1F1C81-3003-4C64-93D4-D4B16286C1E4}"/>
    <cellStyle name="40% - Accent4 2 2 5 3" xfId="5819" xr:uid="{00000000-0005-0000-0000-0000C3050000}"/>
    <cellStyle name="40% - Accent4 2 2 5 3 2" xfId="14261" xr:uid="{398F7CEC-BE83-4553-AF42-C523441AB7F7}"/>
    <cellStyle name="40% - Accent4 2 2 5 3 3" xfId="22698" xr:uid="{954045A6-E752-47BC-93CA-3B5380D1D154}"/>
    <cellStyle name="40% - Accent4 2 2 5 3 4" xfId="31135" xr:uid="{7FD4432E-DE1E-4F88-8A1D-492832D6A2CF}"/>
    <cellStyle name="40% - Accent4 2 2 5 4" xfId="10043" xr:uid="{3AB04AA1-615A-415A-9290-CCC4E26614FE}"/>
    <cellStyle name="40% - Accent4 2 2 5 5" xfId="18481" xr:uid="{B2AA76C4-50CB-4B63-9184-FDA7E20F0A74}"/>
    <cellStyle name="40% - Accent4 2 2 5 6" xfId="26918" xr:uid="{BB5FAF3F-D051-4CA1-857E-FDA2461B829D}"/>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26CE2A2F-9C66-4721-B8D7-7FDB9F419D29}"/>
    <cellStyle name="40% - Accent4 2 2 6 2 2 3" xfId="25256" xr:uid="{EF241E40-FC55-4378-91AB-2B7C5E1F6236}"/>
    <cellStyle name="40% - Accent4 2 2 6 2 2 4" xfId="33693" xr:uid="{13BDACC4-8BD7-40F9-A0A1-53BC977D8A8D}"/>
    <cellStyle name="40% - Accent4 2 2 6 2 3" xfId="12601" xr:uid="{128C6079-5636-4DE8-88E4-BCCA77DD47E7}"/>
    <cellStyle name="40% - Accent4 2 2 6 2 4" xfId="21039" xr:uid="{6FC1B211-3440-4C3D-BA99-55E24F93A227}"/>
    <cellStyle name="40% - Accent4 2 2 6 2 5" xfId="29476" xr:uid="{F08D35C7-B6A4-4413-81A2-2E229F919D02}"/>
    <cellStyle name="40% - Accent4 2 2 6 3" xfId="6232" xr:uid="{00000000-0005-0000-0000-0000C7050000}"/>
    <cellStyle name="40% - Accent4 2 2 6 3 2" xfId="14674" xr:uid="{D70F76B6-169E-4147-A1B3-608877381B16}"/>
    <cellStyle name="40% - Accent4 2 2 6 3 3" xfId="23111" xr:uid="{AFC25416-7E80-4E40-B11D-58866A963680}"/>
    <cellStyle name="40% - Accent4 2 2 6 3 4" xfId="31548" xr:uid="{5F03A89B-1801-42E4-8341-08AD5508E150}"/>
    <cellStyle name="40% - Accent4 2 2 6 4" xfId="10456" xr:uid="{37E16A97-3351-4BD2-89F2-D0118D0B5973}"/>
    <cellStyle name="40% - Accent4 2 2 6 5" xfId="18894" xr:uid="{CBB7F6A7-81C3-42AF-821C-54B7BD62F61D}"/>
    <cellStyle name="40% - Accent4 2 2 6 6" xfId="27331" xr:uid="{04B9047F-1AA6-4F33-8CB7-1CE7CA22D335}"/>
    <cellStyle name="40% - Accent4 2 2 7" xfId="2338" xr:uid="{00000000-0005-0000-0000-0000C8050000}"/>
    <cellStyle name="40% - Accent4 2 2 7 2" xfId="6645" xr:uid="{00000000-0005-0000-0000-0000C9050000}"/>
    <cellStyle name="40% - Accent4 2 2 7 2 2" xfId="15087" xr:uid="{9BAA9127-243A-4FC9-9567-43BB7ED427E1}"/>
    <cellStyle name="40% - Accent4 2 2 7 2 3" xfId="23524" xr:uid="{37AAE711-406D-4484-A4AC-C9F45D02D350}"/>
    <cellStyle name="40% - Accent4 2 2 7 2 4" xfId="31961" xr:uid="{781F4014-ABCE-4A6C-B40C-B2A61F5CA739}"/>
    <cellStyle name="40% - Accent4 2 2 7 3" xfId="10869" xr:uid="{5BED8686-6728-4AA6-97D9-CB55030BA59A}"/>
    <cellStyle name="40% - Accent4 2 2 7 4" xfId="19307" xr:uid="{C33BCD7C-3CEE-47A7-9DDB-E6ABD6C0B153}"/>
    <cellStyle name="40% - Accent4 2 2 7 5" xfId="27744" xr:uid="{03787C10-70EB-4F2E-AF14-251FB0B798C1}"/>
    <cellStyle name="40% - Accent4 2 2 8" xfId="4579" xr:uid="{00000000-0005-0000-0000-0000CA050000}"/>
    <cellStyle name="40% - Accent4 2 2 8 2" xfId="13021" xr:uid="{200D1E0E-77D1-4346-92D5-737364D0BC01}"/>
    <cellStyle name="40% - Accent4 2 2 8 3" xfId="21458" xr:uid="{3C56340B-3DAD-4A9B-B06B-2004A7E32380}"/>
    <cellStyle name="40% - Accent4 2 2 8 4" xfId="29895" xr:uid="{782A4095-E9D5-4BBC-A2BA-50C4B6559B3B}"/>
    <cellStyle name="40% - Accent4 2 2 9" xfId="8803" xr:uid="{1111CAFC-559C-4010-90D4-A22547366910}"/>
    <cellStyle name="40% - Accent4 2 3" xfId="77" xr:uid="{00000000-0005-0000-0000-0000CB050000}"/>
    <cellStyle name="40% - Accent4 2 3 10" xfId="25680" xr:uid="{6CCC42C8-2A82-40CA-AED6-7906CF27733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F4FC517D-E740-407E-AB6D-B809131CDB97}"/>
    <cellStyle name="40% - Accent4 2 3 2 2 2 3" xfId="24019" xr:uid="{644CFCEF-F4B4-49A0-8AB7-DAF918DBC2D5}"/>
    <cellStyle name="40% - Accent4 2 3 2 2 2 4" xfId="32456" xr:uid="{074BA9A5-E20A-415E-9004-B35419A307B4}"/>
    <cellStyle name="40% - Accent4 2 3 2 2 3" xfId="11364" xr:uid="{082936D4-DAB7-4781-A69F-8CAF9AC8CA0F}"/>
    <cellStyle name="40% - Accent4 2 3 2 2 4" xfId="19802" xr:uid="{F261845B-E38B-4212-AB7B-AB93ECFE388B}"/>
    <cellStyle name="40% - Accent4 2 3 2 2 5" xfId="28239" xr:uid="{39795F17-F34B-4AC1-A21E-64EAB935A7F2}"/>
    <cellStyle name="40% - Accent4 2 3 2 3" xfId="4995" xr:uid="{00000000-0005-0000-0000-0000CF050000}"/>
    <cellStyle name="40% - Accent4 2 3 2 3 2" xfId="13437" xr:uid="{97358EFB-08AE-4B04-86DE-ABE794A4D33B}"/>
    <cellStyle name="40% - Accent4 2 3 2 3 3" xfId="21874" xr:uid="{D9460369-FF12-48F9-90C4-E9BD68C9D09A}"/>
    <cellStyle name="40% - Accent4 2 3 2 3 4" xfId="30311" xr:uid="{B774AD1E-64A8-4D58-A0A4-DFACDC70FD26}"/>
    <cellStyle name="40% - Accent4 2 3 2 4" xfId="9219" xr:uid="{54776C02-4265-493C-9ED8-2097D8516D11}"/>
    <cellStyle name="40% - Accent4 2 3 2 5" xfId="17657" xr:uid="{A0385413-DBDB-47F2-A1F0-622F0D96FF73}"/>
    <cellStyle name="40% - Accent4 2 3 2 6" xfId="26094" xr:uid="{2081D7E6-C1D8-4944-9F2D-D3AB8CC8A983}"/>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C779DF99-1705-45EF-801E-1730A7C3B9BB}"/>
    <cellStyle name="40% - Accent4 2 3 3 2 2 3" xfId="24432" xr:uid="{B91391F6-BD23-4689-A948-1FFE7629E5A4}"/>
    <cellStyle name="40% - Accent4 2 3 3 2 2 4" xfId="32869" xr:uid="{949B3248-C0FE-425A-BE64-E4F8D10A8810}"/>
    <cellStyle name="40% - Accent4 2 3 3 2 3" xfId="11777" xr:uid="{D39FD561-604F-4615-AC15-28B4DBB814EB}"/>
    <cellStyle name="40% - Accent4 2 3 3 2 4" xfId="20215" xr:uid="{9850CCB7-5123-4DE6-95F2-927F9D56337B}"/>
    <cellStyle name="40% - Accent4 2 3 3 2 5" xfId="28652" xr:uid="{01C01162-1B3B-4A8E-8B93-31CA3D86AE4D}"/>
    <cellStyle name="40% - Accent4 2 3 3 3" xfId="5408" xr:uid="{00000000-0005-0000-0000-0000D3050000}"/>
    <cellStyle name="40% - Accent4 2 3 3 3 2" xfId="13850" xr:uid="{E266436C-6253-4CB7-B3DE-68138039DCE4}"/>
    <cellStyle name="40% - Accent4 2 3 3 3 3" xfId="22287" xr:uid="{D7685C28-5D79-43C4-B036-3E50670A1DC9}"/>
    <cellStyle name="40% - Accent4 2 3 3 3 4" xfId="30724" xr:uid="{B6E1990E-F5F1-4CB6-8BB6-D62B889FF4D0}"/>
    <cellStyle name="40% - Accent4 2 3 3 4" xfId="9632" xr:uid="{75D2BC8E-6010-47B6-AA4C-77784A356AC6}"/>
    <cellStyle name="40% - Accent4 2 3 3 5" xfId="18070" xr:uid="{88F26F9A-C6D4-4E66-85DB-527C58353C54}"/>
    <cellStyle name="40% - Accent4 2 3 3 6" xfId="26507" xr:uid="{B838E109-1B8C-48DA-A22D-78972C4AD900}"/>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975A404F-769F-4CDC-90D9-2DE571A1FD84}"/>
    <cellStyle name="40% - Accent4 2 3 4 2 2 3" xfId="24845" xr:uid="{6818CA72-111E-40A1-AF2B-1DD7B00C6E51}"/>
    <cellStyle name="40% - Accent4 2 3 4 2 2 4" xfId="33282" xr:uid="{E82C9593-0740-46EB-A5EC-C64100F12A19}"/>
    <cellStyle name="40% - Accent4 2 3 4 2 3" xfId="12190" xr:uid="{A22B2A47-A94E-4DFB-98DF-2E45B9F27FE1}"/>
    <cellStyle name="40% - Accent4 2 3 4 2 4" xfId="20628" xr:uid="{57EFF474-9165-46D9-A00B-EA1492F239F2}"/>
    <cellStyle name="40% - Accent4 2 3 4 2 5" xfId="29065" xr:uid="{FBCD46FD-7D1E-4589-A9DB-A78B6B1563D7}"/>
    <cellStyle name="40% - Accent4 2 3 4 3" xfId="5821" xr:uid="{00000000-0005-0000-0000-0000D7050000}"/>
    <cellStyle name="40% - Accent4 2 3 4 3 2" xfId="14263" xr:uid="{2DCDB177-A156-48E3-9197-D070A23B177A}"/>
    <cellStyle name="40% - Accent4 2 3 4 3 3" xfId="22700" xr:uid="{72B3CE4A-38C6-4137-8741-0E8564023772}"/>
    <cellStyle name="40% - Accent4 2 3 4 3 4" xfId="31137" xr:uid="{531D7068-1BC9-440D-BE59-856C2E514065}"/>
    <cellStyle name="40% - Accent4 2 3 4 4" xfId="10045" xr:uid="{16BAA5FD-9D7B-413C-8516-8EFE4F017F33}"/>
    <cellStyle name="40% - Accent4 2 3 4 5" xfId="18483" xr:uid="{2B55B85E-57A5-4598-B6B3-92173878EB98}"/>
    <cellStyle name="40% - Accent4 2 3 4 6" xfId="26920" xr:uid="{5A94ADDC-D35A-4676-9793-B17F8829C869}"/>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140EEEF4-C53F-42EA-93F7-14C8DF1F31A6}"/>
    <cellStyle name="40% - Accent4 2 3 5 2 2 3" xfId="25258" xr:uid="{F98D6475-366A-44DB-9EDF-437C0E153846}"/>
    <cellStyle name="40% - Accent4 2 3 5 2 2 4" xfId="33695" xr:uid="{25BF8875-C2A3-412B-9C8B-DA20283A365B}"/>
    <cellStyle name="40% - Accent4 2 3 5 2 3" xfId="12603" xr:uid="{77EE7A7C-1C6D-4C0F-A88D-143F7C03A9B3}"/>
    <cellStyle name="40% - Accent4 2 3 5 2 4" xfId="21041" xr:uid="{0B8C33DD-B15E-45AF-AAB3-6716B562F3B1}"/>
    <cellStyle name="40% - Accent4 2 3 5 2 5" xfId="29478" xr:uid="{FCD55F8F-8CA0-4D9D-AA03-E2A36A63AA1D}"/>
    <cellStyle name="40% - Accent4 2 3 5 3" xfId="6234" xr:uid="{00000000-0005-0000-0000-0000DB050000}"/>
    <cellStyle name="40% - Accent4 2 3 5 3 2" xfId="14676" xr:uid="{CCB6DF4E-51A0-4026-9F0E-1F48F0844E60}"/>
    <cellStyle name="40% - Accent4 2 3 5 3 3" xfId="23113" xr:uid="{125373B5-1295-4229-B09E-B17CA3261970}"/>
    <cellStyle name="40% - Accent4 2 3 5 3 4" xfId="31550" xr:uid="{3139ED07-EAD9-42E3-BF7A-493C3192E2E1}"/>
    <cellStyle name="40% - Accent4 2 3 5 4" xfId="10458" xr:uid="{27BE58FE-E6A8-4105-8D53-DA8861310DF4}"/>
    <cellStyle name="40% - Accent4 2 3 5 5" xfId="18896" xr:uid="{2194A002-0B55-4DEA-9F4F-CCC6B6046C97}"/>
    <cellStyle name="40% - Accent4 2 3 5 6" xfId="27333" xr:uid="{4494F199-829F-4F15-9AC7-60B48A7AF8B6}"/>
    <cellStyle name="40% - Accent4 2 3 6" xfId="2340" xr:uid="{00000000-0005-0000-0000-0000DC050000}"/>
    <cellStyle name="40% - Accent4 2 3 6 2" xfId="6647" xr:uid="{00000000-0005-0000-0000-0000DD050000}"/>
    <cellStyle name="40% - Accent4 2 3 6 2 2" xfId="15089" xr:uid="{CA57356C-53E4-4F60-B51B-968C7852359C}"/>
    <cellStyle name="40% - Accent4 2 3 6 2 3" xfId="23526" xr:uid="{0BDB46DD-358B-4C7E-B55E-F85EA57E5D23}"/>
    <cellStyle name="40% - Accent4 2 3 6 2 4" xfId="31963" xr:uid="{ACA87330-32BC-496D-88AE-8CF9F09F9A71}"/>
    <cellStyle name="40% - Accent4 2 3 6 3" xfId="10871" xr:uid="{C5AAB094-ECD4-4922-9AB0-D2F32487401B}"/>
    <cellStyle name="40% - Accent4 2 3 6 4" xfId="19309" xr:uid="{592B19F2-93D3-4145-8592-73C463A0726D}"/>
    <cellStyle name="40% - Accent4 2 3 6 5" xfId="27746" xr:uid="{2803EA82-30DE-44BD-94A3-658B2A9C9C56}"/>
    <cellStyle name="40% - Accent4 2 3 7" xfId="4581" xr:uid="{00000000-0005-0000-0000-0000DE050000}"/>
    <cellStyle name="40% - Accent4 2 3 7 2" xfId="13023" xr:uid="{144958EA-A125-42D9-9FAE-98BADCA7A6F3}"/>
    <cellStyle name="40% - Accent4 2 3 7 3" xfId="21460" xr:uid="{5598A7F8-E7A4-44AB-9C94-08A39AA435D4}"/>
    <cellStyle name="40% - Accent4 2 3 7 4" xfId="29897" xr:uid="{FD13FCE4-4919-48B9-A38A-F754F5B3A61B}"/>
    <cellStyle name="40% - Accent4 2 3 8" xfId="8805" xr:uid="{E912C725-30A8-4270-B692-D6056A1893EA}"/>
    <cellStyle name="40% - Accent4 2 3 9" xfId="17243" xr:uid="{936B7358-AF49-4D06-A4D3-D280553601A4}"/>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FB8CF3B4-D3C2-49CE-878D-F9D355B8258E}"/>
    <cellStyle name="40% - Accent4 2 4 2 2 3" xfId="24016" xr:uid="{4A6997B9-21DA-4FA6-8494-9C4B5EBBF59A}"/>
    <cellStyle name="40% - Accent4 2 4 2 2 4" xfId="32453" xr:uid="{B0B9E796-8DD2-44FF-95A3-7FFBB03D8EC0}"/>
    <cellStyle name="40% - Accent4 2 4 2 3" xfId="11361" xr:uid="{E25D86C4-5319-43B2-8568-20289A86FA5C}"/>
    <cellStyle name="40% - Accent4 2 4 2 4" xfId="19799" xr:uid="{484A0784-0FC3-4849-ABE6-B529273A9057}"/>
    <cellStyle name="40% - Accent4 2 4 2 5" xfId="28236" xr:uid="{4E772425-5DCF-4EB6-8666-3CCE2658AEBA}"/>
    <cellStyle name="40% - Accent4 2 4 3" xfId="4992" xr:uid="{00000000-0005-0000-0000-0000E2050000}"/>
    <cellStyle name="40% - Accent4 2 4 3 2" xfId="13434" xr:uid="{30F38464-9F67-4B58-A7EB-803EA10E8A11}"/>
    <cellStyle name="40% - Accent4 2 4 3 3" xfId="21871" xr:uid="{B03AA7D2-BC25-4D3D-8B6D-4176B1120577}"/>
    <cellStyle name="40% - Accent4 2 4 3 4" xfId="30308" xr:uid="{4B0BCB45-887D-4B53-9FBC-4AF4739EBB40}"/>
    <cellStyle name="40% - Accent4 2 4 4" xfId="9216" xr:uid="{1B93649B-FCA1-4843-8657-71E0D95B297A}"/>
    <cellStyle name="40% - Accent4 2 4 5" xfId="17654" xr:uid="{6F4DC388-4BA4-423A-B229-FD816C8B7CD9}"/>
    <cellStyle name="40% - Accent4 2 4 6" xfId="26091" xr:uid="{D682B1AE-1312-4D96-9DFC-D04D3BD49101}"/>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0BEA5E54-D84B-42B3-BB38-B89CB2869025}"/>
    <cellStyle name="40% - Accent4 2 5 2 2 3" xfId="24429" xr:uid="{F9421CB7-2B45-4B15-8595-8E0DD0B45858}"/>
    <cellStyle name="40% - Accent4 2 5 2 2 4" xfId="32866" xr:uid="{B202639F-CF8A-4F5A-BD2F-902A10027447}"/>
    <cellStyle name="40% - Accent4 2 5 2 3" xfId="11774" xr:uid="{18CE86E1-3AFC-4557-9AEA-2B1EC214E2FB}"/>
    <cellStyle name="40% - Accent4 2 5 2 4" xfId="20212" xr:uid="{0B4B9848-9099-46E9-BD6B-6BA2600295AA}"/>
    <cellStyle name="40% - Accent4 2 5 2 5" xfId="28649" xr:uid="{ED2D3EF9-AA91-48E8-871D-7CFA2A648F3F}"/>
    <cellStyle name="40% - Accent4 2 5 3" xfId="5405" xr:uid="{00000000-0005-0000-0000-0000E6050000}"/>
    <cellStyle name="40% - Accent4 2 5 3 2" xfId="13847" xr:uid="{49B67AF2-B4D9-4BD5-8BB2-FEBBE26B5A49}"/>
    <cellStyle name="40% - Accent4 2 5 3 3" xfId="22284" xr:uid="{F029D72A-DD1E-49A3-B841-1534FE38E7DD}"/>
    <cellStyle name="40% - Accent4 2 5 3 4" xfId="30721" xr:uid="{29D33A35-863B-4BAF-9CBA-B70FA3BF0F8E}"/>
    <cellStyle name="40% - Accent4 2 5 4" xfId="9629" xr:uid="{602F87DE-A9E1-4C0E-ABF0-431EB3849ED3}"/>
    <cellStyle name="40% - Accent4 2 5 5" xfId="18067" xr:uid="{4963AEA4-639C-4CE9-8CB9-F8A9EAF149AE}"/>
    <cellStyle name="40% - Accent4 2 5 6" xfId="26504" xr:uid="{B12AC012-1B27-48A2-9B69-F7407EC3542C}"/>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EA058E4E-92A9-41FB-A054-1F56645DC358}"/>
    <cellStyle name="40% - Accent4 2 6 2 2 3" xfId="24842" xr:uid="{C81AE251-33A6-419A-B2E3-21C9D0236525}"/>
    <cellStyle name="40% - Accent4 2 6 2 2 4" xfId="33279" xr:uid="{9D360B7B-5017-48F8-A578-C3B6E74E67D0}"/>
    <cellStyle name="40% - Accent4 2 6 2 3" xfId="12187" xr:uid="{3A17864B-C5C1-4DC2-BD26-03DD9E43B3F7}"/>
    <cellStyle name="40% - Accent4 2 6 2 4" xfId="20625" xr:uid="{798E20E9-A167-4D7D-8C20-CD2D547FF9BE}"/>
    <cellStyle name="40% - Accent4 2 6 2 5" xfId="29062" xr:uid="{5DB4B567-F57E-4792-8D7A-FB5FF909CAC3}"/>
    <cellStyle name="40% - Accent4 2 6 3" xfId="5818" xr:uid="{00000000-0005-0000-0000-0000EA050000}"/>
    <cellStyle name="40% - Accent4 2 6 3 2" xfId="14260" xr:uid="{28DB1919-CD18-430B-B9D3-74999D7B0C29}"/>
    <cellStyle name="40% - Accent4 2 6 3 3" xfId="22697" xr:uid="{600BB50A-4EE5-4038-A70A-0B800D1CC894}"/>
    <cellStyle name="40% - Accent4 2 6 3 4" xfId="31134" xr:uid="{C7665D4F-22BC-4C08-9795-B223F2E2FA41}"/>
    <cellStyle name="40% - Accent4 2 6 4" xfId="10042" xr:uid="{6F8BCA3E-B598-4E27-AA16-144820BAE8AA}"/>
    <cellStyle name="40% - Accent4 2 6 5" xfId="18480" xr:uid="{98DFC8A3-6AD0-412C-9343-9A51508901C5}"/>
    <cellStyle name="40% - Accent4 2 6 6" xfId="26917" xr:uid="{BA2C77E5-F60E-4B35-BBBB-7F4F938A2FC5}"/>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E3A15685-227F-4040-844E-8EA946E56DA6}"/>
    <cellStyle name="40% - Accent4 2 7 2 2 3" xfId="25255" xr:uid="{A0A7317B-262C-4881-94B2-357C2668EE3D}"/>
    <cellStyle name="40% - Accent4 2 7 2 2 4" xfId="33692" xr:uid="{61821407-A082-4188-9448-9A032EF6668C}"/>
    <cellStyle name="40% - Accent4 2 7 2 3" xfId="12600" xr:uid="{9A6C5385-143A-4AC2-8169-90A726B5EC1E}"/>
    <cellStyle name="40% - Accent4 2 7 2 4" xfId="21038" xr:uid="{D38FD530-1936-4EF3-967E-E8AE2689586E}"/>
    <cellStyle name="40% - Accent4 2 7 2 5" xfId="29475" xr:uid="{4371548F-B673-4501-AAFA-1AC8175A0821}"/>
    <cellStyle name="40% - Accent4 2 7 3" xfId="6231" xr:uid="{00000000-0005-0000-0000-0000EE050000}"/>
    <cellStyle name="40% - Accent4 2 7 3 2" xfId="14673" xr:uid="{662095A0-69E8-4502-84C9-0F0181AB34A9}"/>
    <cellStyle name="40% - Accent4 2 7 3 3" xfId="23110" xr:uid="{4556EACF-2C98-4A27-A1C4-9C9254952DBC}"/>
    <cellStyle name="40% - Accent4 2 7 3 4" xfId="31547" xr:uid="{6889AA82-3672-4B9E-9C88-B1E38E428C2B}"/>
    <cellStyle name="40% - Accent4 2 7 4" xfId="10455" xr:uid="{C82F69D0-CAB8-461B-B0F0-E4C2AB725D57}"/>
    <cellStyle name="40% - Accent4 2 7 5" xfId="18893" xr:uid="{6A8EA8EC-D9A2-4EBA-8FBB-F10699320B5B}"/>
    <cellStyle name="40% - Accent4 2 7 6" xfId="27330" xr:uid="{48611397-34CD-444D-8D6B-30E1547225A5}"/>
    <cellStyle name="40% - Accent4 2 8" xfId="2337" xr:uid="{00000000-0005-0000-0000-0000EF050000}"/>
    <cellStyle name="40% - Accent4 2 8 2" xfId="6644" xr:uid="{00000000-0005-0000-0000-0000F0050000}"/>
    <cellStyle name="40% - Accent4 2 8 2 2" xfId="15086" xr:uid="{CA3CE6A4-F83A-434B-8BDD-3BE7291E94C6}"/>
    <cellStyle name="40% - Accent4 2 8 2 3" xfId="23523" xr:uid="{B2B0EC39-911E-4396-BE6D-DEA9DBA2A202}"/>
    <cellStyle name="40% - Accent4 2 8 2 4" xfId="31960" xr:uid="{32DFBDC5-AC37-47C8-925B-231E0255F9DC}"/>
    <cellStyle name="40% - Accent4 2 8 3" xfId="10868" xr:uid="{775BE1F2-A8F8-4014-858C-3C43F6CED803}"/>
    <cellStyle name="40% - Accent4 2 8 4" xfId="19306" xr:uid="{D8322B5B-ED29-4C49-97B2-96510A01213A}"/>
    <cellStyle name="40% - Accent4 2 8 5" xfId="27743" xr:uid="{EDD1699A-61C7-4238-BA7B-47DEA90AE95A}"/>
    <cellStyle name="40% - Accent4 2 9" xfId="4578" xr:uid="{00000000-0005-0000-0000-0000F1050000}"/>
    <cellStyle name="40% - Accent4 2 9 2" xfId="13020" xr:uid="{8680E2CE-9211-4C94-A1A8-AD1401549E56}"/>
    <cellStyle name="40% - Accent4 2 9 3" xfId="21457" xr:uid="{851BE9AC-74FA-4355-8B5D-82F9E9F62B93}"/>
    <cellStyle name="40% - Accent4 2 9 4" xfId="29894" xr:uid="{5A227BE4-8B0D-41A4-B282-5489A11FEAA9}"/>
    <cellStyle name="40% - Accent4 3" xfId="78" xr:uid="{00000000-0005-0000-0000-0000F2050000}"/>
    <cellStyle name="40% - Accent4 3 10" xfId="17244" xr:uid="{4CFD9CDA-A4F3-4C51-83F5-4130FCCA4A54}"/>
    <cellStyle name="40% - Accent4 3 11" xfId="25681" xr:uid="{0173BC43-BEC5-421C-A30F-9466DD0FFAA1}"/>
    <cellStyle name="40% - Accent4 3 2" xfId="79" xr:uid="{00000000-0005-0000-0000-0000F3050000}"/>
    <cellStyle name="40% - Accent4 3 2 10" xfId="25682" xr:uid="{3EB092C5-2893-4260-A753-8EACD286F5BC}"/>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4808FE9B-F053-4ED4-9A50-8D491862D76C}"/>
    <cellStyle name="40% - Accent4 3 2 2 2 2 3" xfId="24021" xr:uid="{B3796A6C-C0F8-4E77-9290-A8A4DEFB7FA7}"/>
    <cellStyle name="40% - Accent4 3 2 2 2 2 4" xfId="32458" xr:uid="{0E2682B2-44E9-4729-B828-B6E2415E0469}"/>
    <cellStyle name="40% - Accent4 3 2 2 2 3" xfId="11366" xr:uid="{F37592EF-04E6-47AD-94E9-00C0A7C8810D}"/>
    <cellStyle name="40% - Accent4 3 2 2 2 4" xfId="19804" xr:uid="{742F18B5-0216-4970-B2D1-2641D13FD926}"/>
    <cellStyle name="40% - Accent4 3 2 2 2 5" xfId="28241" xr:uid="{CB9A57EE-D50E-40BD-94DE-0E7376A46BB1}"/>
    <cellStyle name="40% - Accent4 3 2 2 3" xfId="4997" xr:uid="{00000000-0005-0000-0000-0000F7050000}"/>
    <cellStyle name="40% - Accent4 3 2 2 3 2" xfId="13439" xr:uid="{CFD1B509-075F-42EE-BB2A-B74598065E56}"/>
    <cellStyle name="40% - Accent4 3 2 2 3 3" xfId="21876" xr:uid="{D1D4757E-1AEC-4CA4-AD38-655271E911EB}"/>
    <cellStyle name="40% - Accent4 3 2 2 3 4" xfId="30313" xr:uid="{54FAF5FC-24E8-4618-BA4D-A226CAE779BB}"/>
    <cellStyle name="40% - Accent4 3 2 2 4" xfId="9221" xr:uid="{DA22AF51-9CE5-4FD7-B310-45F9A9E317F5}"/>
    <cellStyle name="40% - Accent4 3 2 2 5" xfId="17659" xr:uid="{D59ADEF2-BB61-4C33-97C4-CFA7114ADA40}"/>
    <cellStyle name="40% - Accent4 3 2 2 6" xfId="26096" xr:uid="{95D041CB-B162-415B-9430-B8955A1D9AA7}"/>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88A89E85-87CB-432C-84C6-EBEB457D89F8}"/>
    <cellStyle name="40% - Accent4 3 2 3 2 2 3" xfId="24434" xr:uid="{23846418-57B0-4F70-98A5-4284DB293030}"/>
    <cellStyle name="40% - Accent4 3 2 3 2 2 4" xfId="32871" xr:uid="{25894064-E06A-4B95-A41D-68FF83838A0D}"/>
    <cellStyle name="40% - Accent4 3 2 3 2 3" xfId="11779" xr:uid="{CA3991DD-4362-420E-9E48-5EEC856128B0}"/>
    <cellStyle name="40% - Accent4 3 2 3 2 4" xfId="20217" xr:uid="{87B53B52-B283-45A7-8E8B-AA41F9286CFE}"/>
    <cellStyle name="40% - Accent4 3 2 3 2 5" xfId="28654" xr:uid="{525D03FA-97AF-45D9-888A-AAC1CB1498BB}"/>
    <cellStyle name="40% - Accent4 3 2 3 3" xfId="5410" xr:uid="{00000000-0005-0000-0000-0000FB050000}"/>
    <cellStyle name="40% - Accent4 3 2 3 3 2" xfId="13852" xr:uid="{304AFB6B-5CF1-4B3B-8C42-CA9273405AE4}"/>
    <cellStyle name="40% - Accent4 3 2 3 3 3" xfId="22289" xr:uid="{21126481-5901-42B7-A9AD-C6BBC224BCF0}"/>
    <cellStyle name="40% - Accent4 3 2 3 3 4" xfId="30726" xr:uid="{8FB44E9C-321B-4907-8660-8439AC166CC3}"/>
    <cellStyle name="40% - Accent4 3 2 3 4" xfId="9634" xr:uid="{4AC9BC40-1E26-4BE0-AD91-BB09212135B3}"/>
    <cellStyle name="40% - Accent4 3 2 3 5" xfId="18072" xr:uid="{06F5838A-B5DC-482D-B2C4-82FC62F72220}"/>
    <cellStyle name="40% - Accent4 3 2 3 6" xfId="26509" xr:uid="{AC4E8877-BFAF-4DCE-935D-52A0FD0ED904}"/>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EAC69AAE-F11B-496F-A684-3D056E169AE6}"/>
    <cellStyle name="40% - Accent4 3 2 4 2 2 3" xfId="24847" xr:uid="{67B34641-4113-4CDD-B95A-0DC431C4652A}"/>
    <cellStyle name="40% - Accent4 3 2 4 2 2 4" xfId="33284" xr:uid="{BF118D5F-E986-4B08-A78C-654B15A807B3}"/>
    <cellStyle name="40% - Accent4 3 2 4 2 3" xfId="12192" xr:uid="{4F61F761-15B0-4877-A9E9-11A6564611DA}"/>
    <cellStyle name="40% - Accent4 3 2 4 2 4" xfId="20630" xr:uid="{AFB14337-6C70-429A-83CC-2F33E5E828C7}"/>
    <cellStyle name="40% - Accent4 3 2 4 2 5" xfId="29067" xr:uid="{250797AF-058C-4161-B977-49AF024C2025}"/>
    <cellStyle name="40% - Accent4 3 2 4 3" xfId="5823" xr:uid="{00000000-0005-0000-0000-0000FF050000}"/>
    <cellStyle name="40% - Accent4 3 2 4 3 2" xfId="14265" xr:uid="{DBF19FAF-4E73-4D5E-AB6C-4420527648A9}"/>
    <cellStyle name="40% - Accent4 3 2 4 3 3" xfId="22702" xr:uid="{7B9F7DD1-C36C-4B0A-A935-88A7F0E13BF4}"/>
    <cellStyle name="40% - Accent4 3 2 4 3 4" xfId="31139" xr:uid="{2A8F81FE-E37D-4CA3-A477-9A33FAECE63B}"/>
    <cellStyle name="40% - Accent4 3 2 4 4" xfId="10047" xr:uid="{EB7CAA3F-6521-45FC-BE31-CAE2498BBDEC}"/>
    <cellStyle name="40% - Accent4 3 2 4 5" xfId="18485" xr:uid="{603B367B-80C0-4AC7-9A15-B012CD27CEBC}"/>
    <cellStyle name="40% - Accent4 3 2 4 6" xfId="26922" xr:uid="{39F29D45-A797-4E04-A2BD-E623F0273375}"/>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0B81FB2E-B8A5-47E4-8FBF-B44CBEACAB0D}"/>
    <cellStyle name="40% - Accent4 3 2 5 2 2 3" xfId="25260" xr:uid="{F09BBC58-D91E-42E0-8E78-6EAD104F56BB}"/>
    <cellStyle name="40% - Accent4 3 2 5 2 2 4" xfId="33697" xr:uid="{2AB027DD-4286-4F53-BE5A-AA32C8BB855E}"/>
    <cellStyle name="40% - Accent4 3 2 5 2 3" xfId="12605" xr:uid="{A1FA834A-C830-4A5E-BBAC-30A03E0E58D5}"/>
    <cellStyle name="40% - Accent4 3 2 5 2 4" xfId="21043" xr:uid="{362BC3E7-855C-4CA4-9571-F03267E375C1}"/>
    <cellStyle name="40% - Accent4 3 2 5 2 5" xfId="29480" xr:uid="{D9C0F45C-7722-4072-B22E-A59022C1B5D8}"/>
    <cellStyle name="40% - Accent4 3 2 5 3" xfId="6236" xr:uid="{00000000-0005-0000-0000-000003060000}"/>
    <cellStyle name="40% - Accent4 3 2 5 3 2" xfId="14678" xr:uid="{28D76DB7-97F9-4C9A-B5F9-4C6F700D3ACE}"/>
    <cellStyle name="40% - Accent4 3 2 5 3 3" xfId="23115" xr:uid="{ACA7FA6D-9C5A-42CC-8E6F-EAC1C90BA1E3}"/>
    <cellStyle name="40% - Accent4 3 2 5 3 4" xfId="31552" xr:uid="{F597B32A-42EC-4F3E-9FDF-319E3E0C37C7}"/>
    <cellStyle name="40% - Accent4 3 2 5 4" xfId="10460" xr:uid="{70AA92B2-2846-455E-B6B4-A17AC5E02E9D}"/>
    <cellStyle name="40% - Accent4 3 2 5 5" xfId="18898" xr:uid="{8ACEECC0-92A4-4D67-BE36-7F6E8373E7D5}"/>
    <cellStyle name="40% - Accent4 3 2 5 6" xfId="27335" xr:uid="{F1ACF33E-1BC5-4094-9943-C3C9BDEE8640}"/>
    <cellStyle name="40% - Accent4 3 2 6" xfId="2342" xr:uid="{00000000-0005-0000-0000-000004060000}"/>
    <cellStyle name="40% - Accent4 3 2 6 2" xfId="6649" xr:uid="{00000000-0005-0000-0000-000005060000}"/>
    <cellStyle name="40% - Accent4 3 2 6 2 2" xfId="15091" xr:uid="{E0E85EAC-2BCF-447A-87F9-1656066E1150}"/>
    <cellStyle name="40% - Accent4 3 2 6 2 3" xfId="23528" xr:uid="{C7CBBE21-E000-46C5-927A-6DC0E9653D63}"/>
    <cellStyle name="40% - Accent4 3 2 6 2 4" xfId="31965" xr:uid="{E121A389-85C3-4E9B-9017-9227D3812B32}"/>
    <cellStyle name="40% - Accent4 3 2 6 3" xfId="10873" xr:uid="{E5F6D982-8D4F-475B-B18A-E81811D5A5DA}"/>
    <cellStyle name="40% - Accent4 3 2 6 4" xfId="19311" xr:uid="{BCFCCB63-5E65-49B0-8302-F32EB4F2636B}"/>
    <cellStyle name="40% - Accent4 3 2 6 5" xfId="27748" xr:uid="{FEB594F3-5254-440E-9D79-B8DA6E071ACA}"/>
    <cellStyle name="40% - Accent4 3 2 7" xfId="4583" xr:uid="{00000000-0005-0000-0000-000006060000}"/>
    <cellStyle name="40% - Accent4 3 2 7 2" xfId="13025" xr:uid="{7C1042AF-BDBE-45B8-998F-8500CF4656B3}"/>
    <cellStyle name="40% - Accent4 3 2 7 3" xfId="21462" xr:uid="{6188303F-AB78-45A4-ABB3-679FF6632996}"/>
    <cellStyle name="40% - Accent4 3 2 7 4" xfId="29899" xr:uid="{94F0260D-5BE0-4D82-99EE-EF58F108969E}"/>
    <cellStyle name="40% - Accent4 3 2 8" xfId="8807" xr:uid="{4319FA2F-1907-4EB8-AEF6-A651C4F177E7}"/>
    <cellStyle name="40% - Accent4 3 2 9" xfId="17245" xr:uid="{D18D7E5C-4537-45E7-A22C-0D9F4F437F3E}"/>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E34B8D58-5479-4F4C-AD8F-6450571628F2}"/>
    <cellStyle name="40% - Accent4 3 3 2 2 3" xfId="24020" xr:uid="{1235D67C-F80A-4D5C-9E07-EE7A2C282F84}"/>
    <cellStyle name="40% - Accent4 3 3 2 2 4" xfId="32457" xr:uid="{F2517C0E-FB43-4F01-8BC6-99F2B63EA5EB}"/>
    <cellStyle name="40% - Accent4 3 3 2 3" xfId="11365" xr:uid="{D727ADB8-5199-487C-9816-793FC453D13A}"/>
    <cellStyle name="40% - Accent4 3 3 2 4" xfId="19803" xr:uid="{4A8EC5B0-FD87-44E8-BA58-39F48BE2AFD8}"/>
    <cellStyle name="40% - Accent4 3 3 2 5" xfId="28240" xr:uid="{CFBAAAC4-6A29-4BE5-801E-037578B65A36}"/>
    <cellStyle name="40% - Accent4 3 3 3" xfId="4996" xr:uid="{00000000-0005-0000-0000-00000A060000}"/>
    <cellStyle name="40% - Accent4 3 3 3 2" xfId="13438" xr:uid="{630A9153-B90D-471C-B2A3-7B86E9E59975}"/>
    <cellStyle name="40% - Accent4 3 3 3 3" xfId="21875" xr:uid="{3482DAF2-8521-4318-AF89-778F0B9B8481}"/>
    <cellStyle name="40% - Accent4 3 3 3 4" xfId="30312" xr:uid="{9B4F19C5-B0A0-47B1-8DDF-F70969631A54}"/>
    <cellStyle name="40% - Accent4 3 3 4" xfId="9220" xr:uid="{5F91656D-D856-4D9C-BF4A-C15A3D161213}"/>
    <cellStyle name="40% - Accent4 3 3 5" xfId="17658" xr:uid="{DBD41953-F73D-4D2E-8B3C-F55C6287EF06}"/>
    <cellStyle name="40% - Accent4 3 3 6" xfId="26095" xr:uid="{1DD6A4E9-ABA9-4E9D-9D52-4D728B018DCF}"/>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5517482B-D599-407E-8C77-5E2070C7A4AD}"/>
    <cellStyle name="40% - Accent4 3 4 2 2 3" xfId="24433" xr:uid="{30BFCC4D-325B-494F-BA55-017283728E8E}"/>
    <cellStyle name="40% - Accent4 3 4 2 2 4" xfId="32870" xr:uid="{F42D9050-978D-4850-8B8A-EB8C7A6D81D9}"/>
    <cellStyle name="40% - Accent4 3 4 2 3" xfId="11778" xr:uid="{89961F65-78A1-4672-8FC6-D567CCE1A2B3}"/>
    <cellStyle name="40% - Accent4 3 4 2 4" xfId="20216" xr:uid="{9A459FE1-881F-40D3-929D-85C9064BC830}"/>
    <cellStyle name="40% - Accent4 3 4 2 5" xfId="28653" xr:uid="{30ED39FB-4519-489C-8DBC-9C7E56336066}"/>
    <cellStyle name="40% - Accent4 3 4 3" xfId="5409" xr:uid="{00000000-0005-0000-0000-00000E060000}"/>
    <cellStyle name="40% - Accent4 3 4 3 2" xfId="13851" xr:uid="{258C8CDA-EE31-4E9C-BACA-DB06E87E6DB0}"/>
    <cellStyle name="40% - Accent4 3 4 3 3" xfId="22288" xr:uid="{0238C71B-F824-4C77-A2EF-B77A9C7AA662}"/>
    <cellStyle name="40% - Accent4 3 4 3 4" xfId="30725" xr:uid="{EA52909B-4407-4F8D-8670-9117499C1660}"/>
    <cellStyle name="40% - Accent4 3 4 4" xfId="9633" xr:uid="{04365C99-DF99-4512-8D52-263DD2BA6F8E}"/>
    <cellStyle name="40% - Accent4 3 4 5" xfId="18071" xr:uid="{103AF1F6-0216-4D1D-AF22-A672541E6EC2}"/>
    <cellStyle name="40% - Accent4 3 4 6" xfId="26508" xr:uid="{592968E1-FADE-4B41-B08C-55BBC54F4EBA}"/>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46EBCA54-F4E9-479D-89EC-CE097F073B53}"/>
    <cellStyle name="40% - Accent4 3 5 2 2 3" xfId="24846" xr:uid="{CCC1D038-C3B1-4C88-A678-C88F3B6A114D}"/>
    <cellStyle name="40% - Accent4 3 5 2 2 4" xfId="33283" xr:uid="{14ED1FAC-EAD4-4AB4-859B-47E6FD65D1C1}"/>
    <cellStyle name="40% - Accent4 3 5 2 3" xfId="12191" xr:uid="{94B0F403-F6E2-44A3-BFD4-CB1B794E4D5C}"/>
    <cellStyle name="40% - Accent4 3 5 2 4" xfId="20629" xr:uid="{418E8D7B-5DB3-4A2B-AA43-ADFD2836E164}"/>
    <cellStyle name="40% - Accent4 3 5 2 5" xfId="29066" xr:uid="{22EADD81-9CD3-4796-BC69-464AB868F9EC}"/>
    <cellStyle name="40% - Accent4 3 5 3" xfId="5822" xr:uid="{00000000-0005-0000-0000-000012060000}"/>
    <cellStyle name="40% - Accent4 3 5 3 2" xfId="14264" xr:uid="{0A7C14D4-F74C-4290-AE05-59B6607E4E0E}"/>
    <cellStyle name="40% - Accent4 3 5 3 3" xfId="22701" xr:uid="{77CDBC29-56BC-472F-A95A-9F143BC4A63A}"/>
    <cellStyle name="40% - Accent4 3 5 3 4" xfId="31138" xr:uid="{A3E045FF-0A90-4BFA-90A7-5EDA30716875}"/>
    <cellStyle name="40% - Accent4 3 5 4" xfId="10046" xr:uid="{998E2AC6-5152-4732-AB58-9CA3E01C2E2D}"/>
    <cellStyle name="40% - Accent4 3 5 5" xfId="18484" xr:uid="{BD9C0450-69FF-40BE-88F9-793982440AFB}"/>
    <cellStyle name="40% - Accent4 3 5 6" xfId="26921" xr:uid="{0BD7DE7F-096A-4BA7-A67A-0F7F5D747344}"/>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DE581DDB-086B-4B96-9E00-C32BC65E0E74}"/>
    <cellStyle name="40% - Accent4 3 6 2 2 3" xfId="25259" xr:uid="{3856C3D5-096F-45A4-8D13-ECB3D2B38DF2}"/>
    <cellStyle name="40% - Accent4 3 6 2 2 4" xfId="33696" xr:uid="{81507DF0-788C-49D2-AB85-42342533ADA2}"/>
    <cellStyle name="40% - Accent4 3 6 2 3" xfId="12604" xr:uid="{4FFC9246-ADC1-43F8-B514-EB8122A6F84E}"/>
    <cellStyle name="40% - Accent4 3 6 2 4" xfId="21042" xr:uid="{86E3858A-11B4-4EF8-ADE4-1DFE6064428C}"/>
    <cellStyle name="40% - Accent4 3 6 2 5" xfId="29479" xr:uid="{A85F4364-0CAA-4B4A-A839-1ECE32B8881D}"/>
    <cellStyle name="40% - Accent4 3 6 3" xfId="6235" xr:uid="{00000000-0005-0000-0000-000016060000}"/>
    <cellStyle name="40% - Accent4 3 6 3 2" xfId="14677" xr:uid="{DABB2145-4F86-4E3F-8DDB-927EA82249F5}"/>
    <cellStyle name="40% - Accent4 3 6 3 3" xfId="23114" xr:uid="{A76A49A0-04D3-48DE-82FF-461C1AD7782E}"/>
    <cellStyle name="40% - Accent4 3 6 3 4" xfId="31551" xr:uid="{A47DFD68-044F-4D99-80CE-7FFBD89D965A}"/>
    <cellStyle name="40% - Accent4 3 6 4" xfId="10459" xr:uid="{051254A7-50F4-4AED-AB27-CEB2ADDD627D}"/>
    <cellStyle name="40% - Accent4 3 6 5" xfId="18897" xr:uid="{8008BFF9-3517-4A25-82E1-F3E20743FB72}"/>
    <cellStyle name="40% - Accent4 3 6 6" xfId="27334" xr:uid="{7135B7D8-CC32-4066-AFCA-B48E58E9E16A}"/>
    <cellStyle name="40% - Accent4 3 7" xfId="2341" xr:uid="{00000000-0005-0000-0000-000017060000}"/>
    <cellStyle name="40% - Accent4 3 7 2" xfId="6648" xr:uid="{00000000-0005-0000-0000-000018060000}"/>
    <cellStyle name="40% - Accent4 3 7 2 2" xfId="15090" xr:uid="{8B85ECF2-1E31-4B78-B047-FF261994A389}"/>
    <cellStyle name="40% - Accent4 3 7 2 3" xfId="23527" xr:uid="{935E77AF-CD65-4A80-BD5D-031F0493D932}"/>
    <cellStyle name="40% - Accent4 3 7 2 4" xfId="31964" xr:uid="{08CD68D8-E97A-4DA8-9DCD-6469BADD233F}"/>
    <cellStyle name="40% - Accent4 3 7 3" xfId="10872" xr:uid="{4CBB5DC7-72F3-4BA2-9998-46010A7DD0D7}"/>
    <cellStyle name="40% - Accent4 3 7 4" xfId="19310" xr:uid="{65709D9B-FD07-4B97-AB71-A834568E2985}"/>
    <cellStyle name="40% - Accent4 3 7 5" xfId="27747" xr:uid="{5CE7A4EB-EF89-48E2-A742-03D909211420}"/>
    <cellStyle name="40% - Accent4 3 8" xfId="4582" xr:uid="{00000000-0005-0000-0000-000019060000}"/>
    <cellStyle name="40% - Accent4 3 8 2" xfId="13024" xr:uid="{7E1E8580-A9AF-4BED-B488-31A354E36955}"/>
    <cellStyle name="40% - Accent4 3 8 3" xfId="21461" xr:uid="{A66E059B-8FA2-4FAD-B946-BF7D6402D7B9}"/>
    <cellStyle name="40% - Accent4 3 8 4" xfId="29898" xr:uid="{9DF44FDC-0153-47EF-AA61-B19CD1246321}"/>
    <cellStyle name="40% - Accent4 3 9" xfId="8806" xr:uid="{724F5D8D-FF1E-4BF2-A7B8-F1B2D7E57EB1}"/>
    <cellStyle name="40% - Accent4 4" xfId="80" xr:uid="{00000000-0005-0000-0000-00001A060000}"/>
    <cellStyle name="40% - Accent4 4 10" xfId="25683" xr:uid="{F9F7C55C-49F0-4150-A203-2DEB82E31E45}"/>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704BF4C9-6F6A-4E96-BCF4-3F0F0EA5F9A6}"/>
    <cellStyle name="40% - Accent4 4 2 2 2 3" xfId="24022" xr:uid="{6568FC46-E203-49E4-A263-E374DA40F5A5}"/>
    <cellStyle name="40% - Accent4 4 2 2 2 4" xfId="32459" xr:uid="{0F0B9BF3-80D2-4E92-8E6C-0F379BDDFBB2}"/>
    <cellStyle name="40% - Accent4 4 2 2 3" xfId="11367" xr:uid="{40F9F806-B7D3-494D-82FD-B3E0C3EACBB9}"/>
    <cellStyle name="40% - Accent4 4 2 2 4" xfId="19805" xr:uid="{8F567B37-FD52-4DA4-AB6D-F1173B614643}"/>
    <cellStyle name="40% - Accent4 4 2 2 5" xfId="28242" xr:uid="{E6CA33C1-4054-4458-9BF6-4BB3AF503634}"/>
    <cellStyle name="40% - Accent4 4 2 3" xfId="4998" xr:uid="{00000000-0005-0000-0000-00001E060000}"/>
    <cellStyle name="40% - Accent4 4 2 3 2" xfId="13440" xr:uid="{A4C13483-813B-4CB9-8617-3DCFCC40CE06}"/>
    <cellStyle name="40% - Accent4 4 2 3 3" xfId="21877" xr:uid="{2918280A-FCC5-494C-A4C1-DA7F5B9FB4CC}"/>
    <cellStyle name="40% - Accent4 4 2 3 4" xfId="30314" xr:uid="{0D8A3007-70A1-4B18-847C-52A1A9D7814D}"/>
    <cellStyle name="40% - Accent4 4 2 4" xfId="9222" xr:uid="{92280149-DAC3-47A6-9F58-BEFA04B804B9}"/>
    <cellStyle name="40% - Accent4 4 2 5" xfId="17660" xr:uid="{B0EE7636-1908-45E5-A16F-12F6CBDBB8CB}"/>
    <cellStyle name="40% - Accent4 4 2 6" xfId="26097" xr:uid="{D1ACB6F0-1680-465F-BC47-88C4DA5F51E6}"/>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B6E515D9-45A8-48CD-B2F2-077015DCC89B}"/>
    <cellStyle name="40% - Accent4 4 3 2 2 3" xfId="24435" xr:uid="{78D3878D-7282-4E7A-B79A-4862A5470F78}"/>
    <cellStyle name="40% - Accent4 4 3 2 2 4" xfId="32872" xr:uid="{35B38367-B503-46E5-8595-CAC3C4785FB3}"/>
    <cellStyle name="40% - Accent4 4 3 2 3" xfId="11780" xr:uid="{774DA3CE-1001-41C7-A375-2DDD1580A4FB}"/>
    <cellStyle name="40% - Accent4 4 3 2 4" xfId="20218" xr:uid="{09447FAF-5CC9-46D2-8EDF-ADB275AEB053}"/>
    <cellStyle name="40% - Accent4 4 3 2 5" xfId="28655" xr:uid="{DFBEDF5F-B13D-4AA0-B3A6-CA8D3B78C2A1}"/>
    <cellStyle name="40% - Accent4 4 3 3" xfId="5411" xr:uid="{00000000-0005-0000-0000-000022060000}"/>
    <cellStyle name="40% - Accent4 4 3 3 2" xfId="13853" xr:uid="{EFD77EF1-56AA-4C72-9967-6ABBB82A68F4}"/>
    <cellStyle name="40% - Accent4 4 3 3 3" xfId="22290" xr:uid="{DBED64B3-2ED9-4620-BE00-8AFC93775292}"/>
    <cellStyle name="40% - Accent4 4 3 3 4" xfId="30727" xr:uid="{9778506A-4A7C-427A-9A5B-918A6B5E63D2}"/>
    <cellStyle name="40% - Accent4 4 3 4" xfId="9635" xr:uid="{FDA1E6A1-D24C-406B-A52C-369F13C510C9}"/>
    <cellStyle name="40% - Accent4 4 3 5" xfId="18073" xr:uid="{1894ACCA-CA03-43B0-92C6-124207E6A6BD}"/>
    <cellStyle name="40% - Accent4 4 3 6" xfId="26510" xr:uid="{A2A113E7-CB1D-4716-9830-1640BD3A90A5}"/>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D650A3BC-A866-4F3E-98B6-32F456EAE497}"/>
    <cellStyle name="40% - Accent4 4 4 2 2 3" xfId="24848" xr:uid="{CE99F1D5-8609-4DFE-B6D9-C261FBF6BDB3}"/>
    <cellStyle name="40% - Accent4 4 4 2 2 4" xfId="33285" xr:uid="{EDB3BBEC-2345-448B-8F38-84B3B1C4F021}"/>
    <cellStyle name="40% - Accent4 4 4 2 3" xfId="12193" xr:uid="{252F5C79-6591-4CD0-A912-4B9FB1BF5CD8}"/>
    <cellStyle name="40% - Accent4 4 4 2 4" xfId="20631" xr:uid="{60C852B5-A69E-44C2-B778-EA4C7A0DBE7B}"/>
    <cellStyle name="40% - Accent4 4 4 2 5" xfId="29068" xr:uid="{78C52365-D09F-4582-9C9B-74CEAD5DB917}"/>
    <cellStyle name="40% - Accent4 4 4 3" xfId="5824" xr:uid="{00000000-0005-0000-0000-000026060000}"/>
    <cellStyle name="40% - Accent4 4 4 3 2" xfId="14266" xr:uid="{E4E2DA3B-A89D-40BC-A84F-13AEE0B3E40C}"/>
    <cellStyle name="40% - Accent4 4 4 3 3" xfId="22703" xr:uid="{6279EA4D-083A-4B8B-B643-9E5FA5CBB0A3}"/>
    <cellStyle name="40% - Accent4 4 4 3 4" xfId="31140" xr:uid="{ADD2008D-A877-4E53-8AA5-C73706337E18}"/>
    <cellStyle name="40% - Accent4 4 4 4" xfId="10048" xr:uid="{EFE85ABE-132E-4D8A-9011-2CDB41024E1B}"/>
    <cellStyle name="40% - Accent4 4 4 5" xfId="18486" xr:uid="{E503DD6A-B062-43F7-B84A-C2F901F7A081}"/>
    <cellStyle name="40% - Accent4 4 4 6" xfId="26923" xr:uid="{1B30A8DD-C12C-4F63-873E-FD329EA8B1BC}"/>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73C4E212-72FA-46D5-8F37-B69873D75950}"/>
    <cellStyle name="40% - Accent4 4 5 2 2 3" xfId="25261" xr:uid="{61D83858-AE0C-41B3-9B39-84313D043C8E}"/>
    <cellStyle name="40% - Accent4 4 5 2 2 4" xfId="33698" xr:uid="{5C9A8B5F-BA55-4B79-8360-894744668D07}"/>
    <cellStyle name="40% - Accent4 4 5 2 3" xfId="12606" xr:uid="{7F732D95-6DC4-4DB1-9E69-09F11B65837E}"/>
    <cellStyle name="40% - Accent4 4 5 2 4" xfId="21044" xr:uid="{57E44867-B5BD-4DDD-8A6F-501421DE3BEA}"/>
    <cellStyle name="40% - Accent4 4 5 2 5" xfId="29481" xr:uid="{42DF0A2F-2591-463E-9F4C-0ACFC295E600}"/>
    <cellStyle name="40% - Accent4 4 5 3" xfId="6237" xr:uid="{00000000-0005-0000-0000-00002A060000}"/>
    <cellStyle name="40% - Accent4 4 5 3 2" xfId="14679" xr:uid="{F090AC7F-1462-4096-BCA6-D8EF296E99D1}"/>
    <cellStyle name="40% - Accent4 4 5 3 3" xfId="23116" xr:uid="{43F31157-F4E1-4352-8CA8-4CA1EB9390D2}"/>
    <cellStyle name="40% - Accent4 4 5 3 4" xfId="31553" xr:uid="{BB52E167-8032-4190-9E28-3130F49104D6}"/>
    <cellStyle name="40% - Accent4 4 5 4" xfId="10461" xr:uid="{96A6B5D1-8B5E-481C-9300-0DD8D05E3E46}"/>
    <cellStyle name="40% - Accent4 4 5 5" xfId="18899" xr:uid="{F1C3D0A5-6BAE-40EC-B776-479FD7BA85EE}"/>
    <cellStyle name="40% - Accent4 4 5 6" xfId="27336" xr:uid="{CE7E8AE2-8D4A-4E74-88DA-1DF4D09B400C}"/>
    <cellStyle name="40% - Accent4 4 6" xfId="2343" xr:uid="{00000000-0005-0000-0000-00002B060000}"/>
    <cellStyle name="40% - Accent4 4 6 2" xfId="6650" xr:uid="{00000000-0005-0000-0000-00002C060000}"/>
    <cellStyle name="40% - Accent4 4 6 2 2" xfId="15092" xr:uid="{3E9C9F65-2B16-445B-80A2-A45A5782B572}"/>
    <cellStyle name="40% - Accent4 4 6 2 3" xfId="23529" xr:uid="{42841A6D-4C69-4C7A-904F-4AE1BF184CA7}"/>
    <cellStyle name="40% - Accent4 4 6 2 4" xfId="31966" xr:uid="{594A47E9-B7A9-4B4B-A173-327DD576F04F}"/>
    <cellStyle name="40% - Accent4 4 6 3" xfId="10874" xr:uid="{0CC023B7-B567-4C99-B012-A137A3AA1634}"/>
    <cellStyle name="40% - Accent4 4 6 4" xfId="19312" xr:uid="{0C8028A8-D003-4AD4-AB37-4A2CC0FCE8B1}"/>
    <cellStyle name="40% - Accent4 4 6 5" xfId="27749" xr:uid="{CEB8B4A3-4E33-4A86-8194-9E6B4B7D95C6}"/>
    <cellStyle name="40% - Accent4 4 7" xfId="4584" xr:uid="{00000000-0005-0000-0000-00002D060000}"/>
    <cellStyle name="40% - Accent4 4 7 2" xfId="13026" xr:uid="{40ED5B16-264C-4600-A54B-4E504659A571}"/>
    <cellStyle name="40% - Accent4 4 7 3" xfId="21463" xr:uid="{44A6935E-6A1B-40F4-8BB6-EAC1998480B4}"/>
    <cellStyle name="40% - Accent4 4 7 4" xfId="29900" xr:uid="{E00C2E42-EBF5-4DCA-A786-CB7D91B2AF87}"/>
    <cellStyle name="40% - Accent4 4 8" xfId="8808" xr:uid="{4EE3FB39-CD8B-4292-9672-BDF2178DDA8F}"/>
    <cellStyle name="40% - Accent4 4 9" xfId="17246" xr:uid="{C75D2B88-6150-4D5F-A672-26636D43082E}"/>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14B3C7DB-20E9-43E9-AEC3-F2D23FF87DD0}"/>
    <cellStyle name="40% - Accent4 5 2 2 3" xfId="24015" xr:uid="{FD299B27-ECF9-4164-B950-A77E816A180F}"/>
    <cellStyle name="40% - Accent4 5 2 2 4" xfId="32452" xr:uid="{3364A307-5109-4F2B-B7A4-2E2DB571596F}"/>
    <cellStyle name="40% - Accent4 5 2 3" xfId="11360" xr:uid="{34CF52BB-D331-4CFE-A215-5870D19F4E31}"/>
    <cellStyle name="40% - Accent4 5 2 4" xfId="19798" xr:uid="{227C4A58-A3CB-4A26-9809-37715219CF4B}"/>
    <cellStyle name="40% - Accent4 5 2 5" xfId="28235" xr:uid="{2EED6066-1D99-43C7-BA93-5E440DFE8CE2}"/>
    <cellStyle name="40% - Accent4 5 3" xfId="4991" xr:uid="{00000000-0005-0000-0000-000031060000}"/>
    <cellStyle name="40% - Accent4 5 3 2" xfId="13433" xr:uid="{975C33CD-1CA2-4B1A-8437-D12E3515B7B5}"/>
    <cellStyle name="40% - Accent4 5 3 3" xfId="21870" xr:uid="{24B275FC-CA94-479F-942D-0F61A646DEE8}"/>
    <cellStyle name="40% - Accent4 5 3 4" xfId="30307" xr:uid="{E3585762-6AFC-44C4-A602-CDE045066074}"/>
    <cellStyle name="40% - Accent4 5 4" xfId="9215" xr:uid="{FF9621A5-DB7C-47FF-BDC1-D942459C3EE0}"/>
    <cellStyle name="40% - Accent4 5 5" xfId="17653" xr:uid="{24EA46AF-F307-4B28-8F27-BC219019E7ED}"/>
    <cellStyle name="40% - Accent4 5 6" xfId="26090" xr:uid="{7136B177-7E39-4B62-A39B-438E1457559D}"/>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9BA97C96-7FF2-428F-B270-1A8696DDA54A}"/>
    <cellStyle name="40% - Accent4 6 2 2 3" xfId="24428" xr:uid="{F547B639-3271-4512-A523-5C323A4CC44E}"/>
    <cellStyle name="40% - Accent4 6 2 2 4" xfId="32865" xr:uid="{3AD4A973-63BF-4E2F-9CEA-7C01BA4762EE}"/>
    <cellStyle name="40% - Accent4 6 2 3" xfId="11773" xr:uid="{26842BF2-3DDD-4F42-B628-EA655FA0504D}"/>
    <cellStyle name="40% - Accent4 6 2 4" xfId="20211" xr:uid="{512A23BA-A097-43F1-ABFF-43BB39A034E2}"/>
    <cellStyle name="40% - Accent4 6 2 5" xfId="28648" xr:uid="{F8B4B4E0-6E43-4E14-AF2D-3D77E270CD6B}"/>
    <cellStyle name="40% - Accent4 6 3" xfId="5404" xr:uid="{00000000-0005-0000-0000-000035060000}"/>
    <cellStyle name="40% - Accent4 6 3 2" xfId="13846" xr:uid="{1119377B-287E-4A75-BAD6-5C1AA163BC54}"/>
    <cellStyle name="40% - Accent4 6 3 3" xfId="22283" xr:uid="{D33558EF-3C67-4ADD-911E-3FF12FCA1D42}"/>
    <cellStyle name="40% - Accent4 6 3 4" xfId="30720" xr:uid="{89E1076A-FE21-46DC-9204-E2EF4EC46775}"/>
    <cellStyle name="40% - Accent4 6 4" xfId="9628" xr:uid="{20FEF6F4-C0A9-438A-9FB4-6D0E23AF95C2}"/>
    <cellStyle name="40% - Accent4 6 5" xfId="18066" xr:uid="{E4F17C4F-D6C8-4F4D-9ED2-7B47F298DC96}"/>
    <cellStyle name="40% - Accent4 6 6" xfId="26503" xr:uid="{E97F15BD-B3DB-4DBB-8453-F5383BDFD63A}"/>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63C3935A-E946-42DE-AEA5-BA378E92F924}"/>
    <cellStyle name="40% - Accent4 7 2 2 3" xfId="24841" xr:uid="{D971B11C-4D84-489A-A742-F6BA77DFD7B9}"/>
    <cellStyle name="40% - Accent4 7 2 2 4" xfId="33278" xr:uid="{27BB92C6-64C0-47EC-9FFD-0F0362501AE8}"/>
    <cellStyle name="40% - Accent4 7 2 3" xfId="12186" xr:uid="{664D2A23-AF68-45E7-BD3A-068348063896}"/>
    <cellStyle name="40% - Accent4 7 2 4" xfId="20624" xr:uid="{C12D9478-54D4-4F11-87F9-3E59D0D1357D}"/>
    <cellStyle name="40% - Accent4 7 2 5" xfId="29061" xr:uid="{4F937426-FF1A-4A0E-BE25-886A34919A9F}"/>
    <cellStyle name="40% - Accent4 7 3" xfId="5817" xr:uid="{00000000-0005-0000-0000-000039060000}"/>
    <cellStyle name="40% - Accent4 7 3 2" xfId="14259" xr:uid="{088ED6F2-EDDD-449B-A691-72469927F47F}"/>
    <cellStyle name="40% - Accent4 7 3 3" xfId="22696" xr:uid="{F2715632-42A6-4864-B765-8C2FE13935C4}"/>
    <cellStyle name="40% - Accent4 7 3 4" xfId="31133" xr:uid="{4741A36A-3111-4F79-B845-D9AFD384C1CC}"/>
    <cellStyle name="40% - Accent4 7 4" xfId="10041" xr:uid="{3397F5EA-6B68-4344-B789-C7BB5CE0BD40}"/>
    <cellStyle name="40% - Accent4 7 5" xfId="18479" xr:uid="{D3EA91F8-4E54-4F2C-B639-23203AD3D085}"/>
    <cellStyle name="40% - Accent4 7 6" xfId="26916" xr:uid="{8251F14C-5498-4AB5-827D-0F86FEFFB328}"/>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F1037269-144B-4DF9-91AB-4C9BA610A9D9}"/>
    <cellStyle name="40% - Accent4 8 2 2 3" xfId="25254" xr:uid="{8DCCB07A-5187-43F0-B52D-5E86B7D6BE50}"/>
    <cellStyle name="40% - Accent4 8 2 2 4" xfId="33691" xr:uid="{F3CA7A40-C040-43F0-89D3-5145964B1754}"/>
    <cellStyle name="40% - Accent4 8 2 3" xfId="12599" xr:uid="{23BF35D9-1783-49F4-BD45-1C6837C3BA17}"/>
    <cellStyle name="40% - Accent4 8 2 4" xfId="21037" xr:uid="{3B35ECBA-91B4-4E82-B6C5-2C59119D5D18}"/>
    <cellStyle name="40% - Accent4 8 2 5" xfId="29474" xr:uid="{C356B103-EC20-4187-B06E-912B65A487D0}"/>
    <cellStyle name="40% - Accent4 8 3" xfId="6230" xr:uid="{00000000-0005-0000-0000-00003D060000}"/>
    <cellStyle name="40% - Accent4 8 3 2" xfId="14672" xr:uid="{4A69811C-2A25-4F30-8D99-B17CE488E2CD}"/>
    <cellStyle name="40% - Accent4 8 3 3" xfId="23109" xr:uid="{5564BDB4-C20F-462F-838F-330A5C9F863E}"/>
    <cellStyle name="40% - Accent4 8 3 4" xfId="31546" xr:uid="{ACC9372E-3D57-43B5-AC1F-41CCEC217974}"/>
    <cellStyle name="40% - Accent4 8 4" xfId="10454" xr:uid="{1616CCD6-9AF2-4391-B1D2-04C5E96975D4}"/>
    <cellStyle name="40% - Accent4 8 5" xfId="18892" xr:uid="{0BAF60EB-0884-42A9-BF2F-731B4F00A667}"/>
    <cellStyle name="40% - Accent4 8 6" xfId="27329" xr:uid="{3F5357A3-E986-4AB5-9371-0E2C656FDF5F}"/>
    <cellStyle name="40% - Accent4 9" xfId="2336" xr:uid="{00000000-0005-0000-0000-00003E060000}"/>
    <cellStyle name="40% - Accent4 9 2" xfId="6643" xr:uid="{00000000-0005-0000-0000-00003F060000}"/>
    <cellStyle name="40% - Accent4 9 2 2" xfId="15085" xr:uid="{E2414E51-A2F4-4FC6-AF7F-5DD0D254E80B}"/>
    <cellStyle name="40% - Accent4 9 2 3" xfId="23522" xr:uid="{DA647779-568B-4B62-B4D4-E1CB0F64DFD5}"/>
    <cellStyle name="40% - Accent4 9 2 4" xfId="31959" xr:uid="{58E8DB1D-E2B7-4BEA-B501-35BA45B757E4}"/>
    <cellStyle name="40% - Accent4 9 3" xfId="10867" xr:uid="{802EAED0-3760-49EC-992C-736363ADB2BC}"/>
    <cellStyle name="40% - Accent4 9 4" xfId="19305" xr:uid="{43A237C7-3227-471A-B3CA-96AFB69E4ABE}"/>
    <cellStyle name="40% - Accent4 9 5" xfId="27742" xr:uid="{D803D66A-8EDB-409E-9273-3499998E4FFA}"/>
    <cellStyle name="40% - Accent5" xfId="81" builtinId="47" customBuiltin="1"/>
    <cellStyle name="40% - Accent5 10" xfId="4585" xr:uid="{00000000-0005-0000-0000-000041060000}"/>
    <cellStyle name="40% - Accent5 10 2" xfId="13027" xr:uid="{6126C16B-F4F9-4F66-8FC0-BA08E850B28E}"/>
    <cellStyle name="40% - Accent5 10 3" xfId="21464" xr:uid="{80924CFF-7FB2-42EF-8A38-8B18ACC099AE}"/>
    <cellStyle name="40% - Accent5 10 4" xfId="29901" xr:uid="{86B59E47-F53E-4254-9B83-BC8045C91160}"/>
    <cellStyle name="40% - Accent5 11" xfId="8809" xr:uid="{2F99A047-13C6-48E8-9484-87BD2E12D2C8}"/>
    <cellStyle name="40% - Accent5 12" xfId="17247" xr:uid="{FFC47542-7E18-481C-9A09-A693DAA640F5}"/>
    <cellStyle name="40% - Accent5 13" xfId="25684" xr:uid="{32FAA60D-52C7-415E-B03C-342B17EBE0FC}"/>
    <cellStyle name="40% - Accent5 2" xfId="82" xr:uid="{00000000-0005-0000-0000-000042060000}"/>
    <cellStyle name="40% - Accent5 2 10" xfId="8810" xr:uid="{73DA409E-0E76-445D-8941-78161914FC1B}"/>
    <cellStyle name="40% - Accent5 2 11" xfId="17248" xr:uid="{79D64AD8-EB5C-41E6-813F-4795E80AAA57}"/>
    <cellStyle name="40% - Accent5 2 12" xfId="25685" xr:uid="{1B5BBDBD-E56A-4CF8-B005-63A5740D765B}"/>
    <cellStyle name="40% - Accent5 2 2" xfId="83" xr:uid="{00000000-0005-0000-0000-000043060000}"/>
    <cellStyle name="40% - Accent5 2 2 10" xfId="17249" xr:uid="{315EE021-B90D-4282-B594-C14F3C51FE2B}"/>
    <cellStyle name="40% - Accent5 2 2 11" xfId="25686" xr:uid="{A31F5E23-FB7A-4A91-9D72-AB6E5A8C8EA0}"/>
    <cellStyle name="40% - Accent5 2 2 2" xfId="84" xr:uid="{00000000-0005-0000-0000-000044060000}"/>
    <cellStyle name="40% - Accent5 2 2 2 10" xfId="25687" xr:uid="{2CD25B2A-2B83-4A75-BE1F-1639BA933E1D}"/>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DDEEA3DD-8B3A-48F9-ACC2-A7326DD5C484}"/>
    <cellStyle name="40% - Accent5 2 2 2 2 2 2 3" xfId="24026" xr:uid="{C8B5B756-C02C-46DF-AAD6-6BA1F4626FBE}"/>
    <cellStyle name="40% - Accent5 2 2 2 2 2 2 4" xfId="32463" xr:uid="{A18A00D7-F590-49DF-9775-839770185E66}"/>
    <cellStyle name="40% - Accent5 2 2 2 2 2 3" xfId="11371" xr:uid="{2D6A7414-9149-4F9F-B173-FD42C742115D}"/>
    <cellStyle name="40% - Accent5 2 2 2 2 2 4" xfId="19809" xr:uid="{7562193D-74DA-4AD7-A456-DD55F547EC4B}"/>
    <cellStyle name="40% - Accent5 2 2 2 2 2 5" xfId="28246" xr:uid="{2609EC46-87F6-4D6F-B452-F70B2FBF6F60}"/>
    <cellStyle name="40% - Accent5 2 2 2 2 3" xfId="5002" xr:uid="{00000000-0005-0000-0000-000048060000}"/>
    <cellStyle name="40% - Accent5 2 2 2 2 3 2" xfId="13444" xr:uid="{13E18ACD-7A0A-4FC3-8EB2-5254D42714D5}"/>
    <cellStyle name="40% - Accent5 2 2 2 2 3 3" xfId="21881" xr:uid="{2E12C756-74CB-4BE4-8F77-2D3C9049D902}"/>
    <cellStyle name="40% - Accent5 2 2 2 2 3 4" xfId="30318" xr:uid="{9A91852F-805A-4124-8A26-00FD0B28832C}"/>
    <cellStyle name="40% - Accent5 2 2 2 2 4" xfId="9226" xr:uid="{17640E67-3114-41C7-BD47-F86B7F5CCFF2}"/>
    <cellStyle name="40% - Accent5 2 2 2 2 5" xfId="17664" xr:uid="{D8CC460B-0DE5-4F7E-9216-0541BB770013}"/>
    <cellStyle name="40% - Accent5 2 2 2 2 6" xfId="26101" xr:uid="{10EFBCFF-7175-4366-8CD6-07C6DC2F8382}"/>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D974080C-4A6E-4C38-A90E-9F84A96A6EF7}"/>
    <cellStyle name="40% - Accent5 2 2 2 3 2 2 3" xfId="24439" xr:uid="{E407B422-AB16-43B1-A574-0352CE2791D9}"/>
    <cellStyle name="40% - Accent5 2 2 2 3 2 2 4" xfId="32876" xr:uid="{0D6338D0-E202-4FC9-BA2B-175EB858332A}"/>
    <cellStyle name="40% - Accent5 2 2 2 3 2 3" xfId="11784" xr:uid="{F7070367-74A8-4F26-BCF0-DA5C1982F6FD}"/>
    <cellStyle name="40% - Accent5 2 2 2 3 2 4" xfId="20222" xr:uid="{674AC322-BD2C-4518-A79E-983F7AD2058C}"/>
    <cellStyle name="40% - Accent5 2 2 2 3 2 5" xfId="28659" xr:uid="{EF666332-3B8A-41D6-9AF1-0DE5034A6B8F}"/>
    <cellStyle name="40% - Accent5 2 2 2 3 3" xfId="5415" xr:uid="{00000000-0005-0000-0000-00004C060000}"/>
    <cellStyle name="40% - Accent5 2 2 2 3 3 2" xfId="13857" xr:uid="{C94EBB0A-C88E-4D6B-A433-5C5ABE58EDCE}"/>
    <cellStyle name="40% - Accent5 2 2 2 3 3 3" xfId="22294" xr:uid="{0E46D123-CF90-4281-BB72-CA3712069843}"/>
    <cellStyle name="40% - Accent5 2 2 2 3 3 4" xfId="30731" xr:uid="{E06CF78D-1C6F-4573-82C7-34C22FE14632}"/>
    <cellStyle name="40% - Accent5 2 2 2 3 4" xfId="9639" xr:uid="{786EE4B1-EB72-4F42-8EC6-79DCC59C189A}"/>
    <cellStyle name="40% - Accent5 2 2 2 3 5" xfId="18077" xr:uid="{AF1D5F79-629C-4455-893D-633F43BDF916}"/>
    <cellStyle name="40% - Accent5 2 2 2 3 6" xfId="26514" xr:uid="{45E9BFFC-3035-4701-9B06-00ACF7B35DAC}"/>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1C7D2E2B-5E85-42FA-B986-88514D7AF89A}"/>
    <cellStyle name="40% - Accent5 2 2 2 4 2 2 3" xfId="24852" xr:uid="{5FFA67E5-619E-4CB3-AF63-B0DD0FFAD643}"/>
    <cellStyle name="40% - Accent5 2 2 2 4 2 2 4" xfId="33289" xr:uid="{A51CBAA4-1711-47A0-A3CA-B82488D0E7CC}"/>
    <cellStyle name="40% - Accent5 2 2 2 4 2 3" xfId="12197" xr:uid="{2E79AD68-6982-4603-9FFD-4D096C5234FF}"/>
    <cellStyle name="40% - Accent5 2 2 2 4 2 4" xfId="20635" xr:uid="{BA45D1C9-A5EE-4975-9594-48333861E514}"/>
    <cellStyle name="40% - Accent5 2 2 2 4 2 5" xfId="29072" xr:uid="{E56AD88C-3F97-4AFB-B997-9F5FD6F60269}"/>
    <cellStyle name="40% - Accent5 2 2 2 4 3" xfId="5828" xr:uid="{00000000-0005-0000-0000-000050060000}"/>
    <cellStyle name="40% - Accent5 2 2 2 4 3 2" xfId="14270" xr:uid="{306C74AF-ADFD-4174-A6B4-CB95B5E4369C}"/>
    <cellStyle name="40% - Accent5 2 2 2 4 3 3" xfId="22707" xr:uid="{F51AEA38-9E5E-4309-9137-11DA3AA6D483}"/>
    <cellStyle name="40% - Accent5 2 2 2 4 3 4" xfId="31144" xr:uid="{B95AA426-A8C9-414B-A201-774C7A7FB581}"/>
    <cellStyle name="40% - Accent5 2 2 2 4 4" xfId="10052" xr:uid="{EB77B380-85E6-41AC-85CE-64533EDFBD9A}"/>
    <cellStyle name="40% - Accent5 2 2 2 4 5" xfId="18490" xr:uid="{36665F2B-B746-47DE-86B0-A0078AC4C19A}"/>
    <cellStyle name="40% - Accent5 2 2 2 4 6" xfId="26927" xr:uid="{BB8A8351-00E3-492E-93A4-B4A3B831010B}"/>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25CF8F7E-22C4-4499-8F95-586F196B1059}"/>
    <cellStyle name="40% - Accent5 2 2 2 5 2 2 3" xfId="25265" xr:uid="{C0663AA3-797D-48C1-905E-0A7492624DF8}"/>
    <cellStyle name="40% - Accent5 2 2 2 5 2 2 4" xfId="33702" xr:uid="{75AAA35B-3241-48AA-B329-5283BBA714CE}"/>
    <cellStyle name="40% - Accent5 2 2 2 5 2 3" xfId="12610" xr:uid="{77BF8C61-0B40-4E68-ABDF-A3E9098D9EBD}"/>
    <cellStyle name="40% - Accent5 2 2 2 5 2 4" xfId="21048" xr:uid="{7D351568-3E46-417A-8832-87A86B2A3ED4}"/>
    <cellStyle name="40% - Accent5 2 2 2 5 2 5" xfId="29485" xr:uid="{E7B26204-94EA-4A55-B9D8-8F796AD005FD}"/>
    <cellStyle name="40% - Accent5 2 2 2 5 3" xfId="6241" xr:uid="{00000000-0005-0000-0000-000054060000}"/>
    <cellStyle name="40% - Accent5 2 2 2 5 3 2" xfId="14683" xr:uid="{0C3E9C1D-8BED-49BC-AA70-379B31BFD592}"/>
    <cellStyle name="40% - Accent5 2 2 2 5 3 3" xfId="23120" xr:uid="{D778A437-10AB-4F70-AC24-6DC2AD845C11}"/>
    <cellStyle name="40% - Accent5 2 2 2 5 3 4" xfId="31557" xr:uid="{E9344171-0DE3-4936-951A-BAFFDB2AD90E}"/>
    <cellStyle name="40% - Accent5 2 2 2 5 4" xfId="10465" xr:uid="{47C6588F-A072-4BFE-896E-09181C97412A}"/>
    <cellStyle name="40% - Accent5 2 2 2 5 5" xfId="18903" xr:uid="{0F0D46B9-1F84-450F-BCEF-C27A3C6B4451}"/>
    <cellStyle name="40% - Accent5 2 2 2 5 6" xfId="27340" xr:uid="{AB207483-1632-4730-A108-7AA131835C8A}"/>
    <cellStyle name="40% - Accent5 2 2 2 6" xfId="2347" xr:uid="{00000000-0005-0000-0000-000055060000}"/>
    <cellStyle name="40% - Accent5 2 2 2 6 2" xfId="6654" xr:uid="{00000000-0005-0000-0000-000056060000}"/>
    <cellStyle name="40% - Accent5 2 2 2 6 2 2" xfId="15096" xr:uid="{F4E662A7-C905-4A4E-BFF7-CF9EF2BA730D}"/>
    <cellStyle name="40% - Accent5 2 2 2 6 2 3" xfId="23533" xr:uid="{993B531F-8279-4543-89E2-87C948593626}"/>
    <cellStyle name="40% - Accent5 2 2 2 6 2 4" xfId="31970" xr:uid="{AE21055F-6FDE-4043-A85E-0D611559942B}"/>
    <cellStyle name="40% - Accent5 2 2 2 6 3" xfId="10878" xr:uid="{6CE03083-399F-4AB7-A065-D7FC40A3631C}"/>
    <cellStyle name="40% - Accent5 2 2 2 6 4" xfId="19316" xr:uid="{534370B2-6C73-498A-8C75-34E1DA78D92E}"/>
    <cellStyle name="40% - Accent5 2 2 2 6 5" xfId="27753" xr:uid="{9823B706-4BBE-4704-ABFC-43A8DE6B9886}"/>
    <cellStyle name="40% - Accent5 2 2 2 7" xfId="4588" xr:uid="{00000000-0005-0000-0000-000057060000}"/>
    <cellStyle name="40% - Accent5 2 2 2 7 2" xfId="13030" xr:uid="{255F0A5C-6ECC-4A0A-BDDD-C92AF3999C56}"/>
    <cellStyle name="40% - Accent5 2 2 2 7 3" xfId="21467" xr:uid="{AB7F0A8C-7E20-44A6-A624-37E54490FAB4}"/>
    <cellStyle name="40% - Accent5 2 2 2 7 4" xfId="29904" xr:uid="{6C5A770B-7D88-4CBB-AB44-4AB13DBB65AE}"/>
    <cellStyle name="40% - Accent5 2 2 2 8" xfId="8812" xr:uid="{D1D672CD-87BC-4245-B37F-D785DDAB6A91}"/>
    <cellStyle name="40% - Accent5 2 2 2 9" xfId="17250" xr:uid="{6FDE4CA9-C5EB-4EA1-B3F0-AC57771FD54A}"/>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40729020-F44A-4789-9EA2-F78F08E64B37}"/>
    <cellStyle name="40% - Accent5 2 2 3 2 2 3" xfId="24025" xr:uid="{E521EA7D-81F5-4530-A909-485764D17ED3}"/>
    <cellStyle name="40% - Accent5 2 2 3 2 2 4" xfId="32462" xr:uid="{332557E8-5DA8-4753-A299-46BF76B8E266}"/>
    <cellStyle name="40% - Accent5 2 2 3 2 3" xfId="11370" xr:uid="{1598BF5A-FBA9-4674-991C-B8FBFE0AAEEB}"/>
    <cellStyle name="40% - Accent5 2 2 3 2 4" xfId="19808" xr:uid="{BA90035C-B0C7-4A2D-A86F-B19446C03F96}"/>
    <cellStyle name="40% - Accent5 2 2 3 2 5" xfId="28245" xr:uid="{6F186201-7B72-4721-A797-EDD246077081}"/>
    <cellStyle name="40% - Accent5 2 2 3 3" xfId="5001" xr:uid="{00000000-0005-0000-0000-00005B060000}"/>
    <cellStyle name="40% - Accent5 2 2 3 3 2" xfId="13443" xr:uid="{118F14DF-AF58-49C4-9231-63B075D18159}"/>
    <cellStyle name="40% - Accent5 2 2 3 3 3" xfId="21880" xr:uid="{93A1DAEC-CFFA-4675-883F-6252B9409772}"/>
    <cellStyle name="40% - Accent5 2 2 3 3 4" xfId="30317" xr:uid="{D4D74854-4234-4C23-8561-C5154FC80CF2}"/>
    <cellStyle name="40% - Accent5 2 2 3 4" xfId="9225" xr:uid="{0D4A666D-8F62-4B67-ADAA-4B00538335AC}"/>
    <cellStyle name="40% - Accent5 2 2 3 5" xfId="17663" xr:uid="{CCFF2B76-AA11-4306-B36A-C67561932AB8}"/>
    <cellStyle name="40% - Accent5 2 2 3 6" xfId="26100" xr:uid="{08BD59D6-397B-4508-A225-1727ABC8ADB6}"/>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90931760-33DE-4D68-BD1D-A369E11B353A}"/>
    <cellStyle name="40% - Accent5 2 2 4 2 2 3" xfId="24438" xr:uid="{37D472C4-673D-434E-A581-943BF89198B2}"/>
    <cellStyle name="40% - Accent5 2 2 4 2 2 4" xfId="32875" xr:uid="{2710898D-49AE-4EB7-A5F7-A8A7711623D4}"/>
    <cellStyle name="40% - Accent5 2 2 4 2 3" xfId="11783" xr:uid="{E1AB8617-8DC6-465E-AE8E-69A43726AA48}"/>
    <cellStyle name="40% - Accent5 2 2 4 2 4" xfId="20221" xr:uid="{FF5075D9-430C-4E64-A459-161E12A7B357}"/>
    <cellStyle name="40% - Accent5 2 2 4 2 5" xfId="28658" xr:uid="{B52D59AA-13D6-42E5-9D20-CC0DC440A3AF}"/>
    <cellStyle name="40% - Accent5 2 2 4 3" xfId="5414" xr:uid="{00000000-0005-0000-0000-00005F060000}"/>
    <cellStyle name="40% - Accent5 2 2 4 3 2" xfId="13856" xr:uid="{D8AFC0C6-EBDC-44D3-AD4A-F374B7CDAF43}"/>
    <cellStyle name="40% - Accent5 2 2 4 3 3" xfId="22293" xr:uid="{2B558B8C-2885-4761-AA26-696757770231}"/>
    <cellStyle name="40% - Accent5 2 2 4 3 4" xfId="30730" xr:uid="{90A0D7B0-8E5D-4B9E-BDFC-6CB06FF91B5F}"/>
    <cellStyle name="40% - Accent5 2 2 4 4" xfId="9638" xr:uid="{9220ECF7-3395-4D79-8268-828DA9CD6455}"/>
    <cellStyle name="40% - Accent5 2 2 4 5" xfId="18076" xr:uid="{1111B46F-A079-447A-A670-EFC9B81E127C}"/>
    <cellStyle name="40% - Accent5 2 2 4 6" xfId="26513" xr:uid="{92B52E93-F253-4BE0-9CE5-0E1E9DF5C158}"/>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7A1DB6DE-1393-48FF-ACEB-3DAC21ACF0A2}"/>
    <cellStyle name="40% - Accent5 2 2 5 2 2 3" xfId="24851" xr:uid="{5E7C83EF-D9E4-44EC-9B6B-062A87620128}"/>
    <cellStyle name="40% - Accent5 2 2 5 2 2 4" xfId="33288" xr:uid="{F26F84E9-46BB-44F0-9244-9A035711F3DD}"/>
    <cellStyle name="40% - Accent5 2 2 5 2 3" xfId="12196" xr:uid="{627F1936-E25C-4619-A283-6480A621DFE1}"/>
    <cellStyle name="40% - Accent5 2 2 5 2 4" xfId="20634" xr:uid="{1384C5C7-3A13-406F-AF26-02D7621C2043}"/>
    <cellStyle name="40% - Accent5 2 2 5 2 5" xfId="29071" xr:uid="{FA228745-FAF5-48E2-8469-411FE2D292F4}"/>
    <cellStyle name="40% - Accent5 2 2 5 3" xfId="5827" xr:uid="{00000000-0005-0000-0000-000063060000}"/>
    <cellStyle name="40% - Accent5 2 2 5 3 2" xfId="14269" xr:uid="{146334DA-F585-4C12-ACD4-90A3BCE74F0D}"/>
    <cellStyle name="40% - Accent5 2 2 5 3 3" xfId="22706" xr:uid="{584D20DE-BBEB-4CD9-977F-CA349FB49470}"/>
    <cellStyle name="40% - Accent5 2 2 5 3 4" xfId="31143" xr:uid="{684346A9-5B8C-40D7-8415-4BE44FA4DAF8}"/>
    <cellStyle name="40% - Accent5 2 2 5 4" xfId="10051" xr:uid="{078BD5EF-0A04-4B22-975C-A5569CFFF794}"/>
    <cellStyle name="40% - Accent5 2 2 5 5" xfId="18489" xr:uid="{97F57037-A9D4-4C54-BC53-BE39382F0443}"/>
    <cellStyle name="40% - Accent5 2 2 5 6" xfId="26926" xr:uid="{E3EB1BB4-58F1-4636-9F58-90B89D9899C9}"/>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20D25E26-AA8C-4E94-AB1B-F33E87D8FE3B}"/>
    <cellStyle name="40% - Accent5 2 2 6 2 2 3" xfId="25264" xr:uid="{616B24CC-376E-4397-A508-3E5393B56DB5}"/>
    <cellStyle name="40% - Accent5 2 2 6 2 2 4" xfId="33701" xr:uid="{453D5154-E091-4DF4-84E4-333744EC275C}"/>
    <cellStyle name="40% - Accent5 2 2 6 2 3" xfId="12609" xr:uid="{58156F1E-C78E-4F99-9436-581D6D08156D}"/>
    <cellStyle name="40% - Accent5 2 2 6 2 4" xfId="21047" xr:uid="{3302ED3F-1D80-4799-891C-050B89D0D221}"/>
    <cellStyle name="40% - Accent5 2 2 6 2 5" xfId="29484" xr:uid="{F4632547-44D2-413C-9C91-EE35E960788C}"/>
    <cellStyle name="40% - Accent5 2 2 6 3" xfId="6240" xr:uid="{00000000-0005-0000-0000-000067060000}"/>
    <cellStyle name="40% - Accent5 2 2 6 3 2" xfId="14682" xr:uid="{F31F33E7-5DE2-425F-91DF-F754EB365DF8}"/>
    <cellStyle name="40% - Accent5 2 2 6 3 3" xfId="23119" xr:uid="{6409E03B-A004-459D-9238-BF7A0B7706A3}"/>
    <cellStyle name="40% - Accent5 2 2 6 3 4" xfId="31556" xr:uid="{8532F66C-ABED-4EA4-B04D-9EE9C2646148}"/>
    <cellStyle name="40% - Accent5 2 2 6 4" xfId="10464" xr:uid="{02E77AE8-FA9C-41B9-BFFF-FCA51E04A12F}"/>
    <cellStyle name="40% - Accent5 2 2 6 5" xfId="18902" xr:uid="{073D33B3-029C-4F3A-8997-39647A4949FE}"/>
    <cellStyle name="40% - Accent5 2 2 6 6" xfId="27339" xr:uid="{2DCF216E-CA9C-4296-8AE2-B1708591E825}"/>
    <cellStyle name="40% - Accent5 2 2 7" xfId="2346" xr:uid="{00000000-0005-0000-0000-000068060000}"/>
    <cellStyle name="40% - Accent5 2 2 7 2" xfId="6653" xr:uid="{00000000-0005-0000-0000-000069060000}"/>
    <cellStyle name="40% - Accent5 2 2 7 2 2" xfId="15095" xr:uid="{D8BE3BE2-2F9A-49AC-A687-B4417006819A}"/>
    <cellStyle name="40% - Accent5 2 2 7 2 3" xfId="23532" xr:uid="{5C3668BE-506A-4B77-9655-71D506B82A17}"/>
    <cellStyle name="40% - Accent5 2 2 7 2 4" xfId="31969" xr:uid="{65532B66-02DD-499C-BAE7-5FA14A723318}"/>
    <cellStyle name="40% - Accent5 2 2 7 3" xfId="10877" xr:uid="{B01AD6F1-EE15-475E-B40D-30986962AE45}"/>
    <cellStyle name="40% - Accent5 2 2 7 4" xfId="19315" xr:uid="{F04DF34C-3AD3-40DA-B00C-03003D1E62BC}"/>
    <cellStyle name="40% - Accent5 2 2 7 5" xfId="27752" xr:uid="{75E880D7-B31C-4CF9-A296-BF910EA582F7}"/>
    <cellStyle name="40% - Accent5 2 2 8" xfId="4587" xr:uid="{00000000-0005-0000-0000-00006A060000}"/>
    <cellStyle name="40% - Accent5 2 2 8 2" xfId="13029" xr:uid="{6922B038-CF5F-448C-84F8-43F14AFE29C9}"/>
    <cellStyle name="40% - Accent5 2 2 8 3" xfId="21466" xr:uid="{DC853D09-D4E0-499E-979F-3959DA02FA2E}"/>
    <cellStyle name="40% - Accent5 2 2 8 4" xfId="29903" xr:uid="{D772CC18-5BF6-4D65-AE0C-5F236DF33610}"/>
    <cellStyle name="40% - Accent5 2 2 9" xfId="8811" xr:uid="{994A5486-6F29-49C5-BD0E-DB5EDAB0CD28}"/>
    <cellStyle name="40% - Accent5 2 3" xfId="85" xr:uid="{00000000-0005-0000-0000-00006B060000}"/>
    <cellStyle name="40% - Accent5 2 3 10" xfId="25688" xr:uid="{BCD77464-A649-4D1C-8DF1-14A282133167}"/>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BD196909-BCCA-48AC-955B-9A85FF413DB4}"/>
    <cellStyle name="40% - Accent5 2 3 2 2 2 3" xfId="24027" xr:uid="{CEB6E8A6-4768-420B-A6E8-636D4D1752E7}"/>
    <cellStyle name="40% - Accent5 2 3 2 2 2 4" xfId="32464" xr:uid="{55350B9F-2ADC-4CDB-84F6-B1AD112965C9}"/>
    <cellStyle name="40% - Accent5 2 3 2 2 3" xfId="11372" xr:uid="{0B92A714-944D-454E-876C-2463A3E40310}"/>
    <cellStyle name="40% - Accent5 2 3 2 2 4" xfId="19810" xr:uid="{17AC3ED9-2111-48C7-A2FD-85A3A76E992B}"/>
    <cellStyle name="40% - Accent5 2 3 2 2 5" xfId="28247" xr:uid="{B806DB90-0773-4DC1-B61C-4D5AF4C3573A}"/>
    <cellStyle name="40% - Accent5 2 3 2 3" xfId="5003" xr:uid="{00000000-0005-0000-0000-00006F060000}"/>
    <cellStyle name="40% - Accent5 2 3 2 3 2" xfId="13445" xr:uid="{C735E2B8-C473-4C15-8C8F-E1B0E5B8735C}"/>
    <cellStyle name="40% - Accent5 2 3 2 3 3" xfId="21882" xr:uid="{7357CAC5-0A6E-4730-9685-DBEEBFD8ADBA}"/>
    <cellStyle name="40% - Accent5 2 3 2 3 4" xfId="30319" xr:uid="{E23C624E-EC65-4D97-9834-B782105B05AB}"/>
    <cellStyle name="40% - Accent5 2 3 2 4" xfId="9227" xr:uid="{F695F91A-7D6B-4FDD-83E0-C997C5523AC3}"/>
    <cellStyle name="40% - Accent5 2 3 2 5" xfId="17665" xr:uid="{10322DF6-4EE7-4E85-9D8B-BC1791CA320F}"/>
    <cellStyle name="40% - Accent5 2 3 2 6" xfId="26102" xr:uid="{93DBBB9C-D47F-4B26-A814-A311C4E0DB8B}"/>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1050390F-42E2-43C1-A7A4-4FFE938224A8}"/>
    <cellStyle name="40% - Accent5 2 3 3 2 2 3" xfId="24440" xr:uid="{FE0732E8-0752-43EE-AEF5-533932BA619B}"/>
    <cellStyle name="40% - Accent5 2 3 3 2 2 4" xfId="32877" xr:uid="{2C594556-EA61-48A9-A3A2-2939749895C6}"/>
    <cellStyle name="40% - Accent5 2 3 3 2 3" xfId="11785" xr:uid="{80855246-802E-4A19-ACD5-A4F5386FB435}"/>
    <cellStyle name="40% - Accent5 2 3 3 2 4" xfId="20223" xr:uid="{CAD1745D-0E9C-49F7-9509-DC01A9326CAA}"/>
    <cellStyle name="40% - Accent5 2 3 3 2 5" xfId="28660" xr:uid="{FDC7CA60-5B89-4344-8690-B5DCA47A498D}"/>
    <cellStyle name="40% - Accent5 2 3 3 3" xfId="5416" xr:uid="{00000000-0005-0000-0000-000073060000}"/>
    <cellStyle name="40% - Accent5 2 3 3 3 2" xfId="13858" xr:uid="{B1505114-C734-40E9-8FB8-9D6B55C67703}"/>
    <cellStyle name="40% - Accent5 2 3 3 3 3" xfId="22295" xr:uid="{5BA61C51-626D-4B7C-9CD0-6FF0EFB50C5E}"/>
    <cellStyle name="40% - Accent5 2 3 3 3 4" xfId="30732" xr:uid="{2F2A2636-D88E-420F-9E0B-4CEAEFE81F0E}"/>
    <cellStyle name="40% - Accent5 2 3 3 4" xfId="9640" xr:uid="{1E1F88B7-13B7-4D89-999F-C189B16007F8}"/>
    <cellStyle name="40% - Accent5 2 3 3 5" xfId="18078" xr:uid="{6229DB3A-AAD0-4460-8012-9EE6788AB660}"/>
    <cellStyle name="40% - Accent5 2 3 3 6" xfId="26515" xr:uid="{583DEAAF-C1BF-4334-B38E-0BB2062F303C}"/>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D12E1708-8F57-4580-BE13-E01E3A268330}"/>
    <cellStyle name="40% - Accent5 2 3 4 2 2 3" xfId="24853" xr:uid="{2415126C-270D-4053-8FF7-8AD1189F1E7D}"/>
    <cellStyle name="40% - Accent5 2 3 4 2 2 4" xfId="33290" xr:uid="{4F2FAA0C-0952-463F-AF7C-9835EEC8CD8B}"/>
    <cellStyle name="40% - Accent5 2 3 4 2 3" xfId="12198" xr:uid="{042CE5B4-CFDB-4744-9446-394505F5585C}"/>
    <cellStyle name="40% - Accent5 2 3 4 2 4" xfId="20636" xr:uid="{5BDEC671-3BA8-41E4-BD17-3016A43CACFB}"/>
    <cellStyle name="40% - Accent5 2 3 4 2 5" xfId="29073" xr:uid="{B9812F23-02D9-44EA-B200-A2D140377AEF}"/>
    <cellStyle name="40% - Accent5 2 3 4 3" xfId="5829" xr:uid="{00000000-0005-0000-0000-000077060000}"/>
    <cellStyle name="40% - Accent5 2 3 4 3 2" xfId="14271" xr:uid="{F8AEFEC5-D6F8-44C8-8E93-0DA753C8C6C6}"/>
    <cellStyle name="40% - Accent5 2 3 4 3 3" xfId="22708" xr:uid="{9955935B-D5E0-408D-8E6B-581BEA83A96A}"/>
    <cellStyle name="40% - Accent5 2 3 4 3 4" xfId="31145" xr:uid="{226C9FD5-0852-49A1-9330-412FE5DD24B9}"/>
    <cellStyle name="40% - Accent5 2 3 4 4" xfId="10053" xr:uid="{8C13A1E3-1DEA-4DB7-AD5E-63B6FAEF455F}"/>
    <cellStyle name="40% - Accent5 2 3 4 5" xfId="18491" xr:uid="{0172BB01-87D8-42BC-B5E5-2D8C19D8CBC0}"/>
    <cellStyle name="40% - Accent5 2 3 4 6" xfId="26928" xr:uid="{1C75AFE7-D5D3-4ACF-BCF9-EAC057C0FF72}"/>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16F4A7A9-AA1E-4FCE-8A73-D2BB53B0ECFD}"/>
    <cellStyle name="40% - Accent5 2 3 5 2 2 3" xfId="25266" xr:uid="{4F370859-4B65-4C70-B8D1-11F1D286C571}"/>
    <cellStyle name="40% - Accent5 2 3 5 2 2 4" xfId="33703" xr:uid="{C0229EF5-5B48-44FE-8163-08629A64651C}"/>
    <cellStyle name="40% - Accent5 2 3 5 2 3" xfId="12611" xr:uid="{DECA08E9-A4D4-4633-BF55-D81F8C569074}"/>
    <cellStyle name="40% - Accent5 2 3 5 2 4" xfId="21049" xr:uid="{2DAFD2A4-127F-4504-A0F4-54A1E497757B}"/>
    <cellStyle name="40% - Accent5 2 3 5 2 5" xfId="29486" xr:uid="{C8D536A2-FB71-444F-A35B-2657FE943257}"/>
    <cellStyle name="40% - Accent5 2 3 5 3" xfId="6242" xr:uid="{00000000-0005-0000-0000-00007B060000}"/>
    <cellStyle name="40% - Accent5 2 3 5 3 2" xfId="14684" xr:uid="{D0C1009B-8337-4D4B-B03A-19F4BA962534}"/>
    <cellStyle name="40% - Accent5 2 3 5 3 3" xfId="23121" xr:uid="{C559B877-82CB-4DE3-996E-261EBF479124}"/>
    <cellStyle name="40% - Accent5 2 3 5 3 4" xfId="31558" xr:uid="{77F69A1E-55E1-435F-AD62-D4A87878BE5D}"/>
    <cellStyle name="40% - Accent5 2 3 5 4" xfId="10466" xr:uid="{28562C3A-0FA0-4618-A272-8B0FCBEBA2D3}"/>
    <cellStyle name="40% - Accent5 2 3 5 5" xfId="18904" xr:uid="{8020BDBE-FADB-4D98-A25A-8ADD47EF7B21}"/>
    <cellStyle name="40% - Accent5 2 3 5 6" xfId="27341" xr:uid="{4F7EE447-17AE-452D-B7CD-30D4DDCA8B03}"/>
    <cellStyle name="40% - Accent5 2 3 6" xfId="2348" xr:uid="{00000000-0005-0000-0000-00007C060000}"/>
    <cellStyle name="40% - Accent5 2 3 6 2" xfId="6655" xr:uid="{00000000-0005-0000-0000-00007D060000}"/>
    <cellStyle name="40% - Accent5 2 3 6 2 2" xfId="15097" xr:uid="{A92FA250-988F-4AF4-95F0-334866E20250}"/>
    <cellStyle name="40% - Accent5 2 3 6 2 3" xfId="23534" xr:uid="{9010350C-5128-4EA9-BEAE-773745AAD304}"/>
    <cellStyle name="40% - Accent5 2 3 6 2 4" xfId="31971" xr:uid="{E2320ACA-BBF2-4C00-920E-44A0F9E17FA9}"/>
    <cellStyle name="40% - Accent5 2 3 6 3" xfId="10879" xr:uid="{00DCA1C5-1030-458C-B0F4-EE9B8F91BCF3}"/>
    <cellStyle name="40% - Accent5 2 3 6 4" xfId="19317" xr:uid="{975F7642-AC90-4A3F-9FBA-7D9E4108D739}"/>
    <cellStyle name="40% - Accent5 2 3 6 5" xfId="27754" xr:uid="{C11C7EE6-C3E9-48DB-A3C2-923B2CAC0428}"/>
    <cellStyle name="40% - Accent5 2 3 7" xfId="4589" xr:uid="{00000000-0005-0000-0000-00007E060000}"/>
    <cellStyle name="40% - Accent5 2 3 7 2" xfId="13031" xr:uid="{6D4D7A15-F0EB-4F88-8B4B-BBC97B845725}"/>
    <cellStyle name="40% - Accent5 2 3 7 3" xfId="21468" xr:uid="{C9284EE5-26C2-48AC-9BB2-443D652B3728}"/>
    <cellStyle name="40% - Accent5 2 3 7 4" xfId="29905" xr:uid="{767D71CB-4A9D-4069-BB64-722760683D9E}"/>
    <cellStyle name="40% - Accent5 2 3 8" xfId="8813" xr:uid="{BCB8CD77-347D-41D0-B4D4-2FC75D661DA9}"/>
    <cellStyle name="40% - Accent5 2 3 9" xfId="17251" xr:uid="{0FCD15D0-4BDB-4A01-B3D8-8B949289BA20}"/>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6BF0C88F-3ACD-421B-9758-CF9AB19B22FA}"/>
    <cellStyle name="40% - Accent5 2 4 2 2 3" xfId="24024" xr:uid="{C256AC21-C437-4EA3-9BAB-721705B16E28}"/>
    <cellStyle name="40% - Accent5 2 4 2 2 4" xfId="32461" xr:uid="{80E79423-CBA7-4392-8834-B80CB2AEBC91}"/>
    <cellStyle name="40% - Accent5 2 4 2 3" xfId="11369" xr:uid="{BCA0DFFC-100A-4717-9C64-8665BB7A607C}"/>
    <cellStyle name="40% - Accent5 2 4 2 4" xfId="19807" xr:uid="{35848F12-0BA1-4106-9E3B-E35F2A0131F4}"/>
    <cellStyle name="40% - Accent5 2 4 2 5" xfId="28244" xr:uid="{88DECD4C-3840-488C-A292-B60EE399F6AE}"/>
    <cellStyle name="40% - Accent5 2 4 3" xfId="5000" xr:uid="{00000000-0005-0000-0000-000082060000}"/>
    <cellStyle name="40% - Accent5 2 4 3 2" xfId="13442" xr:uid="{30416A12-5585-40D9-9488-578ECB7BD0AE}"/>
    <cellStyle name="40% - Accent5 2 4 3 3" xfId="21879" xr:uid="{C348A920-3772-4304-AE63-B24E60200DD0}"/>
    <cellStyle name="40% - Accent5 2 4 3 4" xfId="30316" xr:uid="{2EFC54C6-12D5-4788-96EC-B1A28F05418F}"/>
    <cellStyle name="40% - Accent5 2 4 4" xfId="9224" xr:uid="{E9DF2C30-5CE2-42C6-8787-D74F22DD09F6}"/>
    <cellStyle name="40% - Accent5 2 4 5" xfId="17662" xr:uid="{EDC11230-2C49-4977-BD88-E1693D3739BA}"/>
    <cellStyle name="40% - Accent5 2 4 6" xfId="26099" xr:uid="{3C431E0F-74E9-44C6-84E9-E4C5851D81C4}"/>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C7A43DA6-BD5D-4AEC-A76A-2F21AFB6297D}"/>
    <cellStyle name="40% - Accent5 2 5 2 2 3" xfId="24437" xr:uid="{5B318DF7-10E8-4A2B-B912-D466B6314107}"/>
    <cellStyle name="40% - Accent5 2 5 2 2 4" xfId="32874" xr:uid="{6FC30142-8491-4471-8C3B-5F47B292735D}"/>
    <cellStyle name="40% - Accent5 2 5 2 3" xfId="11782" xr:uid="{00074E6F-02F2-4ACA-ABD5-DAACDEB09A25}"/>
    <cellStyle name="40% - Accent5 2 5 2 4" xfId="20220" xr:uid="{E8C1E619-CFB0-494D-99D8-7E74A069B24C}"/>
    <cellStyle name="40% - Accent5 2 5 2 5" xfId="28657" xr:uid="{B1ABB7CA-2554-4E9B-B770-353241FDDD49}"/>
    <cellStyle name="40% - Accent5 2 5 3" xfId="5413" xr:uid="{00000000-0005-0000-0000-000086060000}"/>
    <cellStyle name="40% - Accent5 2 5 3 2" xfId="13855" xr:uid="{F8218B9E-C608-4787-8F3E-AB64637ACC73}"/>
    <cellStyle name="40% - Accent5 2 5 3 3" xfId="22292" xr:uid="{7B9EEC49-2258-45F9-9F32-52D21FBE89AC}"/>
    <cellStyle name="40% - Accent5 2 5 3 4" xfId="30729" xr:uid="{793498BB-7F1C-4C1E-9CF1-304483BDAF59}"/>
    <cellStyle name="40% - Accent5 2 5 4" xfId="9637" xr:uid="{E01362B0-F6CD-4FAF-AF69-5E8C92AA0BB2}"/>
    <cellStyle name="40% - Accent5 2 5 5" xfId="18075" xr:uid="{3D4DBCC4-93D9-4142-8646-773725BE32DC}"/>
    <cellStyle name="40% - Accent5 2 5 6" xfId="26512" xr:uid="{A8B1EF8B-9E09-44CB-AB81-6F0307953E33}"/>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355F028F-B242-4DA6-82F8-4D7C109D26A4}"/>
    <cellStyle name="40% - Accent5 2 6 2 2 3" xfId="24850" xr:uid="{BAFC6134-C69D-49AD-AC5A-E7A32FFCBC83}"/>
    <cellStyle name="40% - Accent5 2 6 2 2 4" xfId="33287" xr:uid="{D5F4BDEE-3666-4648-BB4A-D41353A21AA4}"/>
    <cellStyle name="40% - Accent5 2 6 2 3" xfId="12195" xr:uid="{45C91DD5-9AC9-4E6F-8D7E-CA8BE2BFAAEF}"/>
    <cellStyle name="40% - Accent5 2 6 2 4" xfId="20633" xr:uid="{736D96A3-DD8D-4B5B-9089-C406704041EA}"/>
    <cellStyle name="40% - Accent5 2 6 2 5" xfId="29070" xr:uid="{EC31B237-0FAE-40E8-9DFB-BA722EEBC87D}"/>
    <cellStyle name="40% - Accent5 2 6 3" xfId="5826" xr:uid="{00000000-0005-0000-0000-00008A060000}"/>
    <cellStyle name="40% - Accent5 2 6 3 2" xfId="14268" xr:uid="{ED08BEAB-B315-4AB7-A807-791098C0A93B}"/>
    <cellStyle name="40% - Accent5 2 6 3 3" xfId="22705" xr:uid="{09058F47-0409-47B0-92A9-81A311A1C788}"/>
    <cellStyle name="40% - Accent5 2 6 3 4" xfId="31142" xr:uid="{2A46C9C6-BBA4-4996-B063-41C8BC366D26}"/>
    <cellStyle name="40% - Accent5 2 6 4" xfId="10050" xr:uid="{A572D679-4806-4671-916D-32B181982F88}"/>
    <cellStyle name="40% - Accent5 2 6 5" xfId="18488" xr:uid="{9F8AC710-47C5-4054-9215-A9607546C0B5}"/>
    <cellStyle name="40% - Accent5 2 6 6" xfId="26925" xr:uid="{E873E86F-543C-48E9-AF49-758689658737}"/>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F0ACFD36-8203-480B-96D5-E83F3820E29E}"/>
    <cellStyle name="40% - Accent5 2 7 2 2 3" xfId="25263" xr:uid="{A2C2A8CA-FFCA-499A-A71D-4DB6FFA28ADC}"/>
    <cellStyle name="40% - Accent5 2 7 2 2 4" xfId="33700" xr:uid="{C00F8B04-19DE-44D7-B73D-C9E3D517B973}"/>
    <cellStyle name="40% - Accent5 2 7 2 3" xfId="12608" xr:uid="{87C5098C-79AB-444A-8E32-6697DEAA8314}"/>
    <cellStyle name="40% - Accent5 2 7 2 4" xfId="21046" xr:uid="{5AB06C40-4971-406B-AF6C-90FC80E795CA}"/>
    <cellStyle name="40% - Accent5 2 7 2 5" xfId="29483" xr:uid="{7338F133-C2AF-4369-B2E1-3E10EF0A46A0}"/>
    <cellStyle name="40% - Accent5 2 7 3" xfId="6239" xr:uid="{00000000-0005-0000-0000-00008E060000}"/>
    <cellStyle name="40% - Accent5 2 7 3 2" xfId="14681" xr:uid="{85BE397B-B9D7-4A0E-9769-ECCF30328235}"/>
    <cellStyle name="40% - Accent5 2 7 3 3" xfId="23118" xr:uid="{1A11403C-8AB2-432C-97B5-348D36D73360}"/>
    <cellStyle name="40% - Accent5 2 7 3 4" xfId="31555" xr:uid="{3719894E-C7BB-4BAB-844C-9B0B68894718}"/>
    <cellStyle name="40% - Accent5 2 7 4" xfId="10463" xr:uid="{65E0957E-5B50-48D8-9A9B-3C67F597F9AE}"/>
    <cellStyle name="40% - Accent5 2 7 5" xfId="18901" xr:uid="{98D12EBF-E4CD-4868-B29D-D99B80B9CFD0}"/>
    <cellStyle name="40% - Accent5 2 7 6" xfId="27338" xr:uid="{97442D30-C4A2-437B-A662-3AB36BB5285B}"/>
    <cellStyle name="40% - Accent5 2 8" xfId="2345" xr:uid="{00000000-0005-0000-0000-00008F060000}"/>
    <cellStyle name="40% - Accent5 2 8 2" xfId="6652" xr:uid="{00000000-0005-0000-0000-000090060000}"/>
    <cellStyle name="40% - Accent5 2 8 2 2" xfId="15094" xr:uid="{8B6144FA-F15C-4A81-8DEB-59CFA9B56982}"/>
    <cellStyle name="40% - Accent5 2 8 2 3" xfId="23531" xr:uid="{75395C78-9E24-49CC-B84B-6748D56FEA35}"/>
    <cellStyle name="40% - Accent5 2 8 2 4" xfId="31968" xr:uid="{3F5754F5-E7A2-4456-B813-44098C894DA8}"/>
    <cellStyle name="40% - Accent5 2 8 3" xfId="10876" xr:uid="{A3BD331B-2C21-4A8C-A25F-C800A3EB8876}"/>
    <cellStyle name="40% - Accent5 2 8 4" xfId="19314" xr:uid="{F054C2EE-E4BB-41D6-A591-70322555F91A}"/>
    <cellStyle name="40% - Accent5 2 8 5" xfId="27751" xr:uid="{F5F2826D-A983-4175-98F8-5D1D984F34EC}"/>
    <cellStyle name="40% - Accent5 2 9" xfId="4586" xr:uid="{00000000-0005-0000-0000-000091060000}"/>
    <cellStyle name="40% - Accent5 2 9 2" xfId="13028" xr:uid="{DE808F83-399D-4022-AA88-A281481B4D49}"/>
    <cellStyle name="40% - Accent5 2 9 3" xfId="21465" xr:uid="{39D2E242-0502-4D0C-9D28-E06B8BA426D6}"/>
    <cellStyle name="40% - Accent5 2 9 4" xfId="29902" xr:uid="{CED63F77-389F-4660-B0CE-B897CBE724F2}"/>
    <cellStyle name="40% - Accent5 3" xfId="86" xr:uid="{00000000-0005-0000-0000-000092060000}"/>
    <cellStyle name="40% - Accent5 3 10" xfId="17252" xr:uid="{18307BEA-CC45-43B5-BFD0-7041B50B7F79}"/>
    <cellStyle name="40% - Accent5 3 11" xfId="25689" xr:uid="{59D4F5D3-DD37-4E66-BA0D-3EAC3CB9C4A7}"/>
    <cellStyle name="40% - Accent5 3 2" xfId="87" xr:uid="{00000000-0005-0000-0000-000093060000}"/>
    <cellStyle name="40% - Accent5 3 2 10" xfId="25690" xr:uid="{DB171438-E29D-4BB3-8C32-86D6820B6713}"/>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AF78AF87-FD7A-456B-8BC3-10BA04F5C201}"/>
    <cellStyle name="40% - Accent5 3 2 2 2 2 3" xfId="24029" xr:uid="{17A76131-80C7-473D-A7C0-08601B580D42}"/>
    <cellStyle name="40% - Accent5 3 2 2 2 2 4" xfId="32466" xr:uid="{A63E1FE4-EE72-400C-B196-FDE1363F052D}"/>
    <cellStyle name="40% - Accent5 3 2 2 2 3" xfId="11374" xr:uid="{0E5AB44F-1472-40EE-9EFA-2B0F8F5C72AE}"/>
    <cellStyle name="40% - Accent5 3 2 2 2 4" xfId="19812" xr:uid="{03CF8916-6C78-4AE7-B23B-F2137172BBD2}"/>
    <cellStyle name="40% - Accent5 3 2 2 2 5" xfId="28249" xr:uid="{B2DF736A-EB2E-4231-9ADB-60E33D65DDFE}"/>
    <cellStyle name="40% - Accent5 3 2 2 3" xfId="5005" xr:uid="{00000000-0005-0000-0000-000097060000}"/>
    <cellStyle name="40% - Accent5 3 2 2 3 2" xfId="13447" xr:uid="{645CFA55-5C0B-4526-A091-EA8C50BB6112}"/>
    <cellStyle name="40% - Accent5 3 2 2 3 3" xfId="21884" xr:uid="{5A03542A-2E3A-4B86-85FF-2418CE42E138}"/>
    <cellStyle name="40% - Accent5 3 2 2 3 4" xfId="30321" xr:uid="{80534723-D7C1-4851-9AAF-7DC495E39C94}"/>
    <cellStyle name="40% - Accent5 3 2 2 4" xfId="9229" xr:uid="{C6BA6F35-1641-4E0F-8E6D-43AB9DD72B6C}"/>
    <cellStyle name="40% - Accent5 3 2 2 5" xfId="17667" xr:uid="{1ED552BA-7289-4ABB-8593-F5D5295CAAA0}"/>
    <cellStyle name="40% - Accent5 3 2 2 6" xfId="26104" xr:uid="{23F25B2F-C216-4CD0-90F2-684829F17188}"/>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65826128-5071-4800-ACD4-E7062ABAB60F}"/>
    <cellStyle name="40% - Accent5 3 2 3 2 2 3" xfId="24442" xr:uid="{45231676-63FC-4781-B5DF-A30E08D7AB27}"/>
    <cellStyle name="40% - Accent5 3 2 3 2 2 4" xfId="32879" xr:uid="{27393B88-754C-47FC-A473-1F219A3DC474}"/>
    <cellStyle name="40% - Accent5 3 2 3 2 3" xfId="11787" xr:uid="{36A9131A-8D2D-4712-AEEE-302041E3C20A}"/>
    <cellStyle name="40% - Accent5 3 2 3 2 4" xfId="20225" xr:uid="{4BFEDC91-CFA0-4BDA-B7E5-FD8C674D9654}"/>
    <cellStyle name="40% - Accent5 3 2 3 2 5" xfId="28662" xr:uid="{C964736F-4863-4CA8-8627-A1481AC0664C}"/>
    <cellStyle name="40% - Accent5 3 2 3 3" xfId="5418" xr:uid="{00000000-0005-0000-0000-00009B060000}"/>
    <cellStyle name="40% - Accent5 3 2 3 3 2" xfId="13860" xr:uid="{E31D81CE-A328-416D-8100-28BF02A90092}"/>
    <cellStyle name="40% - Accent5 3 2 3 3 3" xfId="22297" xr:uid="{74E57B1B-E62D-4958-87AF-1EBBE84995ED}"/>
    <cellStyle name="40% - Accent5 3 2 3 3 4" xfId="30734" xr:uid="{E62CBD17-81F4-4527-A004-15A98961A0FE}"/>
    <cellStyle name="40% - Accent5 3 2 3 4" xfId="9642" xr:uid="{0A1CFE0C-2288-4069-AEF7-4700E084EF27}"/>
    <cellStyle name="40% - Accent5 3 2 3 5" xfId="18080" xr:uid="{B807ADED-C9BA-466C-8EDF-40AA241674A6}"/>
    <cellStyle name="40% - Accent5 3 2 3 6" xfId="26517" xr:uid="{9E605F2E-5A9D-40BC-BC48-877BBBB12E12}"/>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596B7099-CC50-4D65-AAC5-E288FA24AA2E}"/>
    <cellStyle name="40% - Accent5 3 2 4 2 2 3" xfId="24855" xr:uid="{DF1B138D-ED38-46A5-937D-52E446A10A99}"/>
    <cellStyle name="40% - Accent5 3 2 4 2 2 4" xfId="33292" xr:uid="{C6AA62E3-2096-415B-9F70-1E133903AC2E}"/>
    <cellStyle name="40% - Accent5 3 2 4 2 3" xfId="12200" xr:uid="{2E5FC61B-2F8E-494A-8E1C-E37742136930}"/>
    <cellStyle name="40% - Accent5 3 2 4 2 4" xfId="20638" xr:uid="{655DC987-7E52-4C52-ACD6-57EC58F18740}"/>
    <cellStyle name="40% - Accent5 3 2 4 2 5" xfId="29075" xr:uid="{FD888442-B507-4318-B97E-5C4CBB0D8261}"/>
    <cellStyle name="40% - Accent5 3 2 4 3" xfId="5831" xr:uid="{00000000-0005-0000-0000-00009F060000}"/>
    <cellStyle name="40% - Accent5 3 2 4 3 2" xfId="14273" xr:uid="{55B251F9-7831-496E-A580-8A645146FFC5}"/>
    <cellStyle name="40% - Accent5 3 2 4 3 3" xfId="22710" xr:uid="{D5CC9FE8-7169-405D-9C27-BACB727CB4ED}"/>
    <cellStyle name="40% - Accent5 3 2 4 3 4" xfId="31147" xr:uid="{66277493-F458-4355-8B52-A87DAF520B1F}"/>
    <cellStyle name="40% - Accent5 3 2 4 4" xfId="10055" xr:uid="{5A8E9950-03CD-441B-AF68-A273E27AB501}"/>
    <cellStyle name="40% - Accent5 3 2 4 5" xfId="18493" xr:uid="{50934E69-654E-4611-9920-8FEA038D9E61}"/>
    <cellStyle name="40% - Accent5 3 2 4 6" xfId="26930" xr:uid="{C506EF25-653B-4D35-ACC4-5AE8C950F948}"/>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0BC0FF19-7135-4740-96FA-415B62C41FC6}"/>
    <cellStyle name="40% - Accent5 3 2 5 2 2 3" xfId="25268" xr:uid="{F0DE875A-240B-4074-AE8E-9DE0E0B321D2}"/>
    <cellStyle name="40% - Accent5 3 2 5 2 2 4" xfId="33705" xr:uid="{772C3C50-16FE-497E-9AEA-93AEEB96E334}"/>
    <cellStyle name="40% - Accent5 3 2 5 2 3" xfId="12613" xr:uid="{F917B8B4-9175-4A0F-A12A-B68EB909B5F7}"/>
    <cellStyle name="40% - Accent5 3 2 5 2 4" xfId="21051" xr:uid="{1166AA49-EAA7-4E96-9206-EA201AAA7BEE}"/>
    <cellStyle name="40% - Accent5 3 2 5 2 5" xfId="29488" xr:uid="{1993285E-33FC-4E75-B3A1-9DF32B947B8C}"/>
    <cellStyle name="40% - Accent5 3 2 5 3" xfId="6244" xr:uid="{00000000-0005-0000-0000-0000A3060000}"/>
    <cellStyle name="40% - Accent5 3 2 5 3 2" xfId="14686" xr:uid="{2004608A-1BF5-4744-BDD0-016EC9B15C29}"/>
    <cellStyle name="40% - Accent5 3 2 5 3 3" xfId="23123" xr:uid="{9C3CA8A1-261E-4A9B-8DBE-873387BF8CB9}"/>
    <cellStyle name="40% - Accent5 3 2 5 3 4" xfId="31560" xr:uid="{8123D4A8-B82D-40D4-BC30-B51169378CDF}"/>
    <cellStyle name="40% - Accent5 3 2 5 4" xfId="10468" xr:uid="{23D3A330-BC3B-42BB-AE5C-63F88A3F1EDB}"/>
    <cellStyle name="40% - Accent5 3 2 5 5" xfId="18906" xr:uid="{7FCC3FF1-3078-4D01-93D2-751B0818DD4C}"/>
    <cellStyle name="40% - Accent5 3 2 5 6" xfId="27343" xr:uid="{23355908-D08F-4E38-B170-59D86E0BB53A}"/>
    <cellStyle name="40% - Accent5 3 2 6" xfId="2350" xr:uid="{00000000-0005-0000-0000-0000A4060000}"/>
    <cellStyle name="40% - Accent5 3 2 6 2" xfId="6657" xr:uid="{00000000-0005-0000-0000-0000A5060000}"/>
    <cellStyle name="40% - Accent5 3 2 6 2 2" xfId="15099" xr:uid="{3A81E6EC-BE58-4448-8FB1-6734D3BC4D10}"/>
    <cellStyle name="40% - Accent5 3 2 6 2 3" xfId="23536" xr:uid="{58061E9E-D13D-4228-9418-986EE9E73182}"/>
    <cellStyle name="40% - Accent5 3 2 6 2 4" xfId="31973" xr:uid="{93E12A19-6F34-4BC5-BFFA-9CF90662F5AA}"/>
    <cellStyle name="40% - Accent5 3 2 6 3" xfId="10881" xr:uid="{61BF67C0-A636-4CF2-B91C-991111915EF8}"/>
    <cellStyle name="40% - Accent5 3 2 6 4" xfId="19319" xr:uid="{CEE8DC1B-5F59-4D77-AAE7-1077F3231F19}"/>
    <cellStyle name="40% - Accent5 3 2 6 5" xfId="27756" xr:uid="{193C12B1-22F2-48A3-A3F5-99905DE39A60}"/>
    <cellStyle name="40% - Accent5 3 2 7" xfId="4591" xr:uid="{00000000-0005-0000-0000-0000A6060000}"/>
    <cellStyle name="40% - Accent5 3 2 7 2" xfId="13033" xr:uid="{37E58788-31B0-4778-87BE-FAAED0C897CB}"/>
    <cellStyle name="40% - Accent5 3 2 7 3" xfId="21470" xr:uid="{309A7A8C-A3E8-445D-9916-52434F9E17A2}"/>
    <cellStyle name="40% - Accent5 3 2 7 4" xfId="29907" xr:uid="{D98739BA-7C2A-4D4F-B9B6-53C30B9B8AE8}"/>
    <cellStyle name="40% - Accent5 3 2 8" xfId="8815" xr:uid="{41386F99-3DB6-4FEE-9039-C3388903ACBF}"/>
    <cellStyle name="40% - Accent5 3 2 9" xfId="17253" xr:uid="{3941C4F9-8082-46FB-8977-97CBAFF544BD}"/>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A1A4BA59-BE86-44B6-9EE9-0E4825AB8AFB}"/>
    <cellStyle name="40% - Accent5 3 3 2 2 3" xfId="24028" xr:uid="{B9033E56-EAD6-4BFE-BE66-330C60E0C895}"/>
    <cellStyle name="40% - Accent5 3 3 2 2 4" xfId="32465" xr:uid="{6582DC08-1FA9-4DCA-98A9-408D1ACD0C1F}"/>
    <cellStyle name="40% - Accent5 3 3 2 3" xfId="11373" xr:uid="{05BD013B-B046-4F36-9449-65C3B257FC6E}"/>
    <cellStyle name="40% - Accent5 3 3 2 4" xfId="19811" xr:uid="{909FF9CB-D31E-4927-A7A2-8C45C9FEF51F}"/>
    <cellStyle name="40% - Accent5 3 3 2 5" xfId="28248" xr:uid="{E8824375-38A4-44A1-AA94-C41AEF3E730A}"/>
    <cellStyle name="40% - Accent5 3 3 3" xfId="5004" xr:uid="{00000000-0005-0000-0000-0000AA060000}"/>
    <cellStyle name="40% - Accent5 3 3 3 2" xfId="13446" xr:uid="{7308EB40-111A-4A24-9BD0-B0666AB6DE12}"/>
    <cellStyle name="40% - Accent5 3 3 3 3" xfId="21883" xr:uid="{491B2974-B40F-41EA-B55A-1A30C968B86B}"/>
    <cellStyle name="40% - Accent5 3 3 3 4" xfId="30320" xr:uid="{DE8104E9-2249-4D7F-AEA9-55E9746D44EF}"/>
    <cellStyle name="40% - Accent5 3 3 4" xfId="9228" xr:uid="{7EA75F0C-BB43-4A9A-A595-0A70D85819FE}"/>
    <cellStyle name="40% - Accent5 3 3 5" xfId="17666" xr:uid="{ADD4433A-7969-424A-BD64-9EFD942FAAF7}"/>
    <cellStyle name="40% - Accent5 3 3 6" xfId="26103" xr:uid="{451219A6-39A6-4F6E-B20B-A791283D9E9B}"/>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A30E31F4-613D-4305-B617-7FF579AF99D9}"/>
    <cellStyle name="40% - Accent5 3 4 2 2 3" xfId="24441" xr:uid="{C66C7007-0B6C-4A63-BBB2-3343871F987D}"/>
    <cellStyle name="40% - Accent5 3 4 2 2 4" xfId="32878" xr:uid="{0AF625E5-5C2A-4F1D-B813-B898D9314320}"/>
    <cellStyle name="40% - Accent5 3 4 2 3" xfId="11786" xr:uid="{F2032D65-4A36-4CC5-9E6F-4E8433E5AA7D}"/>
    <cellStyle name="40% - Accent5 3 4 2 4" xfId="20224" xr:uid="{54AF332A-BD00-40A3-B441-46954438AF8A}"/>
    <cellStyle name="40% - Accent5 3 4 2 5" xfId="28661" xr:uid="{FCC7F9B7-EBE7-4AF4-B182-C75CBCD50FB1}"/>
    <cellStyle name="40% - Accent5 3 4 3" xfId="5417" xr:uid="{00000000-0005-0000-0000-0000AE060000}"/>
    <cellStyle name="40% - Accent5 3 4 3 2" xfId="13859" xr:uid="{CF63F694-D5EF-455B-BBAE-C1EF73156D25}"/>
    <cellStyle name="40% - Accent5 3 4 3 3" xfId="22296" xr:uid="{1089D401-4732-461B-BFED-695DC940FE03}"/>
    <cellStyle name="40% - Accent5 3 4 3 4" xfId="30733" xr:uid="{5A120D37-C121-4667-B5DE-B3FBE680BAFE}"/>
    <cellStyle name="40% - Accent5 3 4 4" xfId="9641" xr:uid="{735C0BAB-27E9-4D2E-854C-2058060B5635}"/>
    <cellStyle name="40% - Accent5 3 4 5" xfId="18079" xr:uid="{3824A785-A52E-4969-9F10-2562EAEC711A}"/>
    <cellStyle name="40% - Accent5 3 4 6" xfId="26516" xr:uid="{2669C7B1-0F4F-4C25-8CF4-EBF1644FDB5D}"/>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8DC8B0A3-E1A5-4F85-B90B-20272B335899}"/>
    <cellStyle name="40% - Accent5 3 5 2 2 3" xfId="24854" xr:uid="{691B60F4-760B-4386-A804-EE9CC4524679}"/>
    <cellStyle name="40% - Accent5 3 5 2 2 4" xfId="33291" xr:uid="{CD9A8BA0-77B2-4D14-84EF-927B7EA2B4ED}"/>
    <cellStyle name="40% - Accent5 3 5 2 3" xfId="12199" xr:uid="{23B5F120-27B4-40C6-938B-F539674E10E4}"/>
    <cellStyle name="40% - Accent5 3 5 2 4" xfId="20637" xr:uid="{F1A8E282-FF88-4C50-9118-4FBD706D4EB4}"/>
    <cellStyle name="40% - Accent5 3 5 2 5" xfId="29074" xr:uid="{DFAA2027-59AB-442E-AD0B-1FB2D300773A}"/>
    <cellStyle name="40% - Accent5 3 5 3" xfId="5830" xr:uid="{00000000-0005-0000-0000-0000B2060000}"/>
    <cellStyle name="40% - Accent5 3 5 3 2" xfId="14272" xr:uid="{611017C3-2CBA-4EDF-B5CE-1ABCF5F56E57}"/>
    <cellStyle name="40% - Accent5 3 5 3 3" xfId="22709" xr:uid="{252762E7-43A4-4C9A-BFD6-7A4DE8AD6601}"/>
    <cellStyle name="40% - Accent5 3 5 3 4" xfId="31146" xr:uid="{432CAD85-8E75-40FC-AFCB-4D1FC8B2CD8B}"/>
    <cellStyle name="40% - Accent5 3 5 4" xfId="10054" xr:uid="{0D5F0ACC-1AF4-4368-AF45-6F41CC132C27}"/>
    <cellStyle name="40% - Accent5 3 5 5" xfId="18492" xr:uid="{3D708B5A-785E-41CE-8D8A-03E4FCB2030F}"/>
    <cellStyle name="40% - Accent5 3 5 6" xfId="26929" xr:uid="{95829D97-457C-4D65-90D8-14FE0035127E}"/>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4F14830F-A771-4097-BB97-E1FB896D0B70}"/>
    <cellStyle name="40% - Accent5 3 6 2 2 3" xfId="25267" xr:uid="{452A3014-91C4-4194-8C99-0A6017A3B533}"/>
    <cellStyle name="40% - Accent5 3 6 2 2 4" xfId="33704" xr:uid="{3C80517D-3DD8-4B8D-B4B8-764467DF8CFA}"/>
    <cellStyle name="40% - Accent5 3 6 2 3" xfId="12612" xr:uid="{5ABBFEF1-BD6A-43ED-807C-D6F7E94C948D}"/>
    <cellStyle name="40% - Accent5 3 6 2 4" xfId="21050" xr:uid="{0DE05D72-80B9-4C00-AA87-F30D099ACF8B}"/>
    <cellStyle name="40% - Accent5 3 6 2 5" xfId="29487" xr:uid="{0B660738-5A1B-493F-9667-7AECF760238A}"/>
    <cellStyle name="40% - Accent5 3 6 3" xfId="6243" xr:uid="{00000000-0005-0000-0000-0000B6060000}"/>
    <cellStyle name="40% - Accent5 3 6 3 2" xfId="14685" xr:uid="{2EA58381-ACA7-412E-8476-EA098CD289DF}"/>
    <cellStyle name="40% - Accent5 3 6 3 3" xfId="23122" xr:uid="{35C33069-17AD-4912-A9B2-BCCABA751820}"/>
    <cellStyle name="40% - Accent5 3 6 3 4" xfId="31559" xr:uid="{A1893055-372B-43FC-8800-AAEDEAE87D59}"/>
    <cellStyle name="40% - Accent5 3 6 4" xfId="10467" xr:uid="{18E3D455-382E-4D85-B28F-5CA700549FB0}"/>
    <cellStyle name="40% - Accent5 3 6 5" xfId="18905" xr:uid="{D20DF5FD-B076-470E-85DD-0F1DEDDF0DC2}"/>
    <cellStyle name="40% - Accent5 3 6 6" xfId="27342" xr:uid="{3A4081B3-0BA9-420B-A412-8C7D983D9A73}"/>
    <cellStyle name="40% - Accent5 3 7" xfId="2349" xr:uid="{00000000-0005-0000-0000-0000B7060000}"/>
    <cellStyle name="40% - Accent5 3 7 2" xfId="6656" xr:uid="{00000000-0005-0000-0000-0000B8060000}"/>
    <cellStyle name="40% - Accent5 3 7 2 2" xfId="15098" xr:uid="{4DE83B2B-92CD-4DF4-B39B-FE59BDDDA86D}"/>
    <cellStyle name="40% - Accent5 3 7 2 3" xfId="23535" xr:uid="{3D67389A-7546-4168-8BC7-C147CC0841B2}"/>
    <cellStyle name="40% - Accent5 3 7 2 4" xfId="31972" xr:uid="{21BD514E-2299-4290-B401-A4D2B03C103C}"/>
    <cellStyle name="40% - Accent5 3 7 3" xfId="10880" xr:uid="{800E7C9E-6BC6-4957-AB6D-A09E70CD2BF1}"/>
    <cellStyle name="40% - Accent5 3 7 4" xfId="19318" xr:uid="{FB7FE654-0320-4365-BB56-598516FD8FB7}"/>
    <cellStyle name="40% - Accent5 3 7 5" xfId="27755" xr:uid="{2C8284CE-651D-4D58-8B2E-5522CB829A25}"/>
    <cellStyle name="40% - Accent5 3 8" xfId="4590" xr:uid="{00000000-0005-0000-0000-0000B9060000}"/>
    <cellStyle name="40% - Accent5 3 8 2" xfId="13032" xr:uid="{56B73276-AC09-4933-9534-67292FECCA4D}"/>
    <cellStyle name="40% - Accent5 3 8 3" xfId="21469" xr:uid="{C3BC9555-E0E0-4557-BD9C-47A3D4D69495}"/>
    <cellStyle name="40% - Accent5 3 8 4" xfId="29906" xr:uid="{53B546DC-48C2-4E83-A166-020FA765601D}"/>
    <cellStyle name="40% - Accent5 3 9" xfId="8814" xr:uid="{E33D6A1F-F352-4358-9197-3D936DBE1C27}"/>
    <cellStyle name="40% - Accent5 4" xfId="88" xr:uid="{00000000-0005-0000-0000-0000BA060000}"/>
    <cellStyle name="40% - Accent5 4 10" xfId="25691" xr:uid="{873E20A4-08F7-46F0-9E47-930D339A32E1}"/>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A0F33302-01C3-4D7A-8934-9D58CC8DDF89}"/>
    <cellStyle name="40% - Accent5 4 2 2 2 3" xfId="24030" xr:uid="{E9EA3B8F-1DCC-4EFC-AC95-2017EED0DB76}"/>
    <cellStyle name="40% - Accent5 4 2 2 2 4" xfId="32467" xr:uid="{34466A70-9627-427F-9AD4-D621043ADA70}"/>
    <cellStyle name="40% - Accent5 4 2 2 3" xfId="11375" xr:uid="{C81275DB-36BC-405F-881F-F4EDAC278311}"/>
    <cellStyle name="40% - Accent5 4 2 2 4" xfId="19813" xr:uid="{ED05057B-3002-44C2-951A-A88A456B6507}"/>
    <cellStyle name="40% - Accent5 4 2 2 5" xfId="28250" xr:uid="{8A410BFA-76DF-4B2B-BC50-06CF0C844222}"/>
    <cellStyle name="40% - Accent5 4 2 3" xfId="5006" xr:uid="{00000000-0005-0000-0000-0000BE060000}"/>
    <cellStyle name="40% - Accent5 4 2 3 2" xfId="13448" xr:uid="{9BC521CB-5384-4A5D-8146-F5E0CABB3847}"/>
    <cellStyle name="40% - Accent5 4 2 3 3" xfId="21885" xr:uid="{FE7FFFA2-C166-4F66-8530-13F4A39D1779}"/>
    <cellStyle name="40% - Accent5 4 2 3 4" xfId="30322" xr:uid="{20808CA7-9A8C-4A3F-BED1-A1CAA5C7331F}"/>
    <cellStyle name="40% - Accent5 4 2 4" xfId="9230" xr:uid="{9C1D9577-E5BE-4407-9517-A0D5A7E6FB89}"/>
    <cellStyle name="40% - Accent5 4 2 5" xfId="17668" xr:uid="{8F734B50-E5CD-47A7-89F2-9D6CD9CFD4F2}"/>
    <cellStyle name="40% - Accent5 4 2 6" xfId="26105" xr:uid="{9E6BAE43-86B5-418D-A072-091FC3A6E9AE}"/>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6545B6AB-00DF-4A34-AAA4-B738A0F6718C}"/>
    <cellStyle name="40% - Accent5 4 3 2 2 3" xfId="24443" xr:uid="{649ECCF8-C3BF-4974-B80A-6F3674CAE6D5}"/>
    <cellStyle name="40% - Accent5 4 3 2 2 4" xfId="32880" xr:uid="{C49B5182-E910-4826-87E0-026200E39E99}"/>
    <cellStyle name="40% - Accent5 4 3 2 3" xfId="11788" xr:uid="{BA0702FF-4930-4418-886C-7D93E4A5A2A6}"/>
    <cellStyle name="40% - Accent5 4 3 2 4" xfId="20226" xr:uid="{CC16A9A9-EA42-4DB2-8BA1-2939F627B146}"/>
    <cellStyle name="40% - Accent5 4 3 2 5" xfId="28663" xr:uid="{BFE9D43F-21E0-49C8-B6AE-51E56B3125DD}"/>
    <cellStyle name="40% - Accent5 4 3 3" xfId="5419" xr:uid="{00000000-0005-0000-0000-0000C2060000}"/>
    <cellStyle name="40% - Accent5 4 3 3 2" xfId="13861" xr:uid="{BF96C2AD-85AB-46E9-8770-404880350E9E}"/>
    <cellStyle name="40% - Accent5 4 3 3 3" xfId="22298" xr:uid="{C4DEC078-9D85-487E-9AF2-0DFF2D733D36}"/>
    <cellStyle name="40% - Accent5 4 3 3 4" xfId="30735" xr:uid="{F99345E6-BD01-47CB-8E1C-ABC2CF488971}"/>
    <cellStyle name="40% - Accent5 4 3 4" xfId="9643" xr:uid="{D5B6A9DC-BA92-45BE-B410-C88E70923BFF}"/>
    <cellStyle name="40% - Accent5 4 3 5" xfId="18081" xr:uid="{5F9E3ADC-2202-460F-969C-5DB54EF4905A}"/>
    <cellStyle name="40% - Accent5 4 3 6" xfId="26518" xr:uid="{31DC36CB-5476-41F1-A068-084920747C1E}"/>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4836F0A8-43B1-4F65-A350-282A4C04A00F}"/>
    <cellStyle name="40% - Accent5 4 4 2 2 3" xfId="24856" xr:uid="{107C52EF-C4C0-4087-AEC5-ECC321A273C5}"/>
    <cellStyle name="40% - Accent5 4 4 2 2 4" xfId="33293" xr:uid="{2FFDD098-7B79-4FBD-8C95-5A5DDABCB9E0}"/>
    <cellStyle name="40% - Accent5 4 4 2 3" xfId="12201" xr:uid="{D3A80B00-BDF6-46C3-B6A5-E8AC11CB8474}"/>
    <cellStyle name="40% - Accent5 4 4 2 4" xfId="20639" xr:uid="{4810144A-7D81-4E63-B199-D23127AECCCC}"/>
    <cellStyle name="40% - Accent5 4 4 2 5" xfId="29076" xr:uid="{80819D67-F44D-41B9-828E-5D5335916498}"/>
    <cellStyle name="40% - Accent5 4 4 3" xfId="5832" xr:uid="{00000000-0005-0000-0000-0000C6060000}"/>
    <cellStyle name="40% - Accent5 4 4 3 2" xfId="14274" xr:uid="{F9BBE168-D8BA-4194-8950-10377CA5C15A}"/>
    <cellStyle name="40% - Accent5 4 4 3 3" xfId="22711" xr:uid="{AD70EDBF-DD92-415C-B140-8B6246254ECE}"/>
    <cellStyle name="40% - Accent5 4 4 3 4" xfId="31148" xr:uid="{FB085217-86AE-48B6-B157-76B5E8FD8A10}"/>
    <cellStyle name="40% - Accent5 4 4 4" xfId="10056" xr:uid="{AF5C4A17-AAA9-4E2F-9753-3A7FFFF43219}"/>
    <cellStyle name="40% - Accent5 4 4 5" xfId="18494" xr:uid="{68097B3F-099C-41FD-BB66-B285D7CC17D5}"/>
    <cellStyle name="40% - Accent5 4 4 6" xfId="26931" xr:uid="{86D245D7-7862-4189-BA35-51357FE270B1}"/>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A5AAEE7F-ACC4-4A32-BEA0-19DF0277E3C2}"/>
    <cellStyle name="40% - Accent5 4 5 2 2 3" xfId="25269" xr:uid="{905F78B8-59B7-46D2-8C34-F230F880000D}"/>
    <cellStyle name="40% - Accent5 4 5 2 2 4" xfId="33706" xr:uid="{60E33075-6AE9-4D9A-B8D2-9ED30AE32E95}"/>
    <cellStyle name="40% - Accent5 4 5 2 3" xfId="12614" xr:uid="{B3A53D7C-A55F-4C3B-91DF-DDA4A67CB08E}"/>
    <cellStyle name="40% - Accent5 4 5 2 4" xfId="21052" xr:uid="{6D520864-8586-499E-978A-C536BB957614}"/>
    <cellStyle name="40% - Accent5 4 5 2 5" xfId="29489" xr:uid="{E2AFBC1B-16EE-4EBC-BFFE-7402B3F37654}"/>
    <cellStyle name="40% - Accent5 4 5 3" xfId="6245" xr:uid="{00000000-0005-0000-0000-0000CA060000}"/>
    <cellStyle name="40% - Accent5 4 5 3 2" xfId="14687" xr:uid="{05884493-7FF7-47A4-AFCE-E39BB6332F7F}"/>
    <cellStyle name="40% - Accent5 4 5 3 3" xfId="23124" xr:uid="{0B0EEB02-90FA-4F9F-A5E5-EEFAA01294F7}"/>
    <cellStyle name="40% - Accent5 4 5 3 4" xfId="31561" xr:uid="{CBE6F513-0CBE-4685-919C-60749E25B0FA}"/>
    <cellStyle name="40% - Accent5 4 5 4" xfId="10469" xr:uid="{C01BD546-76A9-4CE6-ABD5-793BECEC8600}"/>
    <cellStyle name="40% - Accent5 4 5 5" xfId="18907" xr:uid="{EB09352E-00E9-4253-841C-A7FFA5DCCED9}"/>
    <cellStyle name="40% - Accent5 4 5 6" xfId="27344" xr:uid="{9E816D70-AFC4-4B28-A110-564C79834B58}"/>
    <cellStyle name="40% - Accent5 4 6" xfId="2351" xr:uid="{00000000-0005-0000-0000-0000CB060000}"/>
    <cellStyle name="40% - Accent5 4 6 2" xfId="6658" xr:uid="{00000000-0005-0000-0000-0000CC060000}"/>
    <cellStyle name="40% - Accent5 4 6 2 2" xfId="15100" xr:uid="{14818EA7-F494-42CC-87FC-03543096DE7A}"/>
    <cellStyle name="40% - Accent5 4 6 2 3" xfId="23537" xr:uid="{46D6CEE5-19ED-4793-8295-4DD975C81AD1}"/>
    <cellStyle name="40% - Accent5 4 6 2 4" xfId="31974" xr:uid="{53E83138-D0F8-41AD-ACCE-B71A0FE33C20}"/>
    <cellStyle name="40% - Accent5 4 6 3" xfId="10882" xr:uid="{ECE70272-E0D4-4F5E-8F0A-38E5EAEB8EB8}"/>
    <cellStyle name="40% - Accent5 4 6 4" xfId="19320" xr:uid="{715D89AB-1A0D-4F53-B53A-B922170DD900}"/>
    <cellStyle name="40% - Accent5 4 6 5" xfId="27757" xr:uid="{26EBB0AF-07EB-4453-B8C8-7B1C1F8BB99F}"/>
    <cellStyle name="40% - Accent5 4 7" xfId="4592" xr:uid="{00000000-0005-0000-0000-0000CD060000}"/>
    <cellStyle name="40% - Accent5 4 7 2" xfId="13034" xr:uid="{DC1E4115-2847-4824-B581-417EA8DCD3A3}"/>
    <cellStyle name="40% - Accent5 4 7 3" xfId="21471" xr:uid="{32559CC7-5773-40D4-91B8-60D28C74689B}"/>
    <cellStyle name="40% - Accent5 4 7 4" xfId="29908" xr:uid="{5862F4C9-A8B4-4A80-8D32-80A4178DDA1F}"/>
    <cellStyle name="40% - Accent5 4 8" xfId="8816" xr:uid="{C810D059-6986-4F93-92C7-49CF8283A41E}"/>
    <cellStyle name="40% - Accent5 4 9" xfId="17254" xr:uid="{A3BA4D2D-77CF-4A3E-A50A-C3AED4B57D89}"/>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9536FB64-E591-48A6-8002-D74BCA509466}"/>
    <cellStyle name="40% - Accent5 5 2 2 3" xfId="24023" xr:uid="{F5AEAE6B-A300-44CC-89BB-6DAD4C969FF2}"/>
    <cellStyle name="40% - Accent5 5 2 2 4" xfId="32460" xr:uid="{02E20FDC-590B-4AF5-A45F-2947FF50C6DC}"/>
    <cellStyle name="40% - Accent5 5 2 3" xfId="11368" xr:uid="{153EFAEE-BA21-44F2-912D-A34C43A8E1F7}"/>
    <cellStyle name="40% - Accent5 5 2 4" xfId="19806" xr:uid="{9CE9AD23-31F9-46B8-A0D4-489E9CCA0B88}"/>
    <cellStyle name="40% - Accent5 5 2 5" xfId="28243" xr:uid="{8D03668A-EF65-48EC-8A50-3C659C2CE01F}"/>
    <cellStyle name="40% - Accent5 5 3" xfId="4999" xr:uid="{00000000-0005-0000-0000-0000D1060000}"/>
    <cellStyle name="40% - Accent5 5 3 2" xfId="13441" xr:uid="{BA37FC93-6332-4872-B73F-711157B2B7EA}"/>
    <cellStyle name="40% - Accent5 5 3 3" xfId="21878" xr:uid="{9BDB3C96-9D63-4234-8EFC-AB625CC92F1B}"/>
    <cellStyle name="40% - Accent5 5 3 4" xfId="30315" xr:uid="{479E2EC0-1D91-4E77-AF43-F57D13C36301}"/>
    <cellStyle name="40% - Accent5 5 4" xfId="9223" xr:uid="{CB46D5F9-97C0-41C7-A053-34032E03DC2C}"/>
    <cellStyle name="40% - Accent5 5 5" xfId="17661" xr:uid="{50448017-AE01-416D-9BC6-E05290C0E3AF}"/>
    <cellStyle name="40% - Accent5 5 6" xfId="26098" xr:uid="{4713DF08-BB10-4169-8343-732AF47DC9EB}"/>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52962A68-AE1E-49F8-8900-B8EC26A816A6}"/>
    <cellStyle name="40% - Accent5 6 2 2 3" xfId="24436" xr:uid="{0A554D05-0E9F-4352-8639-9611F67F86EB}"/>
    <cellStyle name="40% - Accent5 6 2 2 4" xfId="32873" xr:uid="{D61B60C9-2DF3-417C-9D3B-CEB43B0C4389}"/>
    <cellStyle name="40% - Accent5 6 2 3" xfId="11781" xr:uid="{47F71F97-F059-4727-872B-B9FD5D865C23}"/>
    <cellStyle name="40% - Accent5 6 2 4" xfId="20219" xr:uid="{B8DDE943-C0DE-4E7D-9953-6F46283B9DF2}"/>
    <cellStyle name="40% - Accent5 6 2 5" xfId="28656" xr:uid="{CBDB3ACD-9B65-4927-9E93-722ADBF6E755}"/>
    <cellStyle name="40% - Accent5 6 3" xfId="5412" xr:uid="{00000000-0005-0000-0000-0000D5060000}"/>
    <cellStyle name="40% - Accent5 6 3 2" xfId="13854" xr:uid="{648BB629-11D7-4687-9BF0-289D029A32F8}"/>
    <cellStyle name="40% - Accent5 6 3 3" xfId="22291" xr:uid="{3FC73FD8-3529-460F-BA3E-CF4DBFDA12A0}"/>
    <cellStyle name="40% - Accent5 6 3 4" xfId="30728" xr:uid="{E8393BFA-2F8A-4074-857F-2226EC127024}"/>
    <cellStyle name="40% - Accent5 6 4" xfId="9636" xr:uid="{1F7590CF-A159-4205-85C3-4FFBF248ECD4}"/>
    <cellStyle name="40% - Accent5 6 5" xfId="18074" xr:uid="{C4E5EB8A-6454-497A-BB99-1B1716D751E8}"/>
    <cellStyle name="40% - Accent5 6 6" xfId="26511" xr:uid="{7FC4CFE7-87D6-48DF-AEA9-21CA25CA2A79}"/>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801D4060-ED58-4448-A7C3-1AE87DD0E996}"/>
    <cellStyle name="40% - Accent5 7 2 2 3" xfId="24849" xr:uid="{090067C0-AAAF-48BF-9E8C-28922896534F}"/>
    <cellStyle name="40% - Accent5 7 2 2 4" xfId="33286" xr:uid="{34D0A4C9-FB50-4EB1-A824-4D854DD28C94}"/>
    <cellStyle name="40% - Accent5 7 2 3" xfId="12194" xr:uid="{EF7FE3CE-FE3B-4A73-A0AB-326F2A54A40B}"/>
    <cellStyle name="40% - Accent5 7 2 4" xfId="20632" xr:uid="{8D525E5F-6709-4F50-9DB7-B14FA7C6E071}"/>
    <cellStyle name="40% - Accent5 7 2 5" xfId="29069" xr:uid="{D007C006-F477-4D01-9600-B3F4E8FED4D4}"/>
    <cellStyle name="40% - Accent5 7 3" xfId="5825" xr:uid="{00000000-0005-0000-0000-0000D9060000}"/>
    <cellStyle name="40% - Accent5 7 3 2" xfId="14267" xr:uid="{C89F9DBD-B00B-4EA8-AE31-97C237372416}"/>
    <cellStyle name="40% - Accent5 7 3 3" xfId="22704" xr:uid="{6C670D0B-42AA-4673-9E78-E204B5ABFAA5}"/>
    <cellStyle name="40% - Accent5 7 3 4" xfId="31141" xr:uid="{2000C62F-5725-4909-BF1C-3CCFF0ABBFBE}"/>
    <cellStyle name="40% - Accent5 7 4" xfId="10049" xr:uid="{7BB76430-CFFA-4912-9BEE-F46DD9EB6FE4}"/>
    <cellStyle name="40% - Accent5 7 5" xfId="18487" xr:uid="{F9FFDBA3-A290-48B2-9971-7CB4F1CAE908}"/>
    <cellStyle name="40% - Accent5 7 6" xfId="26924" xr:uid="{7C4FEAD2-3C21-44B2-B85D-E2D53DEE73B1}"/>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F818C030-7C21-47A6-9E52-2191CDB99073}"/>
    <cellStyle name="40% - Accent5 8 2 2 3" xfId="25262" xr:uid="{B8FAAEA8-A9AB-4FF5-9CC9-C3A7A29AE433}"/>
    <cellStyle name="40% - Accent5 8 2 2 4" xfId="33699" xr:uid="{119643EC-DE84-45D6-B62F-6B583419B164}"/>
    <cellStyle name="40% - Accent5 8 2 3" xfId="12607" xr:uid="{B283F46A-B788-4D1C-8554-D3281ED7CF31}"/>
    <cellStyle name="40% - Accent5 8 2 4" xfId="21045" xr:uid="{CF299E59-DD61-4E18-A694-23EEF63B9E6A}"/>
    <cellStyle name="40% - Accent5 8 2 5" xfId="29482" xr:uid="{CAB84FE6-67D0-4E94-81D8-5C9EE46D6E00}"/>
    <cellStyle name="40% - Accent5 8 3" xfId="6238" xr:uid="{00000000-0005-0000-0000-0000DD060000}"/>
    <cellStyle name="40% - Accent5 8 3 2" xfId="14680" xr:uid="{81B4C1BE-B16D-4FEF-B82E-DBB7E4CEEA62}"/>
    <cellStyle name="40% - Accent5 8 3 3" xfId="23117" xr:uid="{CA0F609B-FBA5-46C6-B16E-97E2FC3FFA4C}"/>
    <cellStyle name="40% - Accent5 8 3 4" xfId="31554" xr:uid="{41604B51-B295-40E3-B747-82CB2BC79A9E}"/>
    <cellStyle name="40% - Accent5 8 4" xfId="10462" xr:uid="{FD1AE069-8A1B-4CE8-8E1F-8023A352965B}"/>
    <cellStyle name="40% - Accent5 8 5" xfId="18900" xr:uid="{53064914-DC2D-4D7B-949B-221890EC3C6D}"/>
    <cellStyle name="40% - Accent5 8 6" xfId="27337" xr:uid="{66190E19-522C-4EC7-92FA-36E10C109E0E}"/>
    <cellStyle name="40% - Accent5 9" xfId="2344" xr:uid="{00000000-0005-0000-0000-0000DE060000}"/>
    <cellStyle name="40% - Accent5 9 2" xfId="6651" xr:uid="{00000000-0005-0000-0000-0000DF060000}"/>
    <cellStyle name="40% - Accent5 9 2 2" xfId="15093" xr:uid="{AC23572B-F3A8-4D9B-885A-0C548361512F}"/>
    <cellStyle name="40% - Accent5 9 2 3" xfId="23530" xr:uid="{EA0F5472-4FB8-41BB-86FF-3E2A6D231A44}"/>
    <cellStyle name="40% - Accent5 9 2 4" xfId="31967" xr:uid="{C55DB928-4EBD-40F9-BA04-5C8AE9E24BC2}"/>
    <cellStyle name="40% - Accent5 9 3" xfId="10875" xr:uid="{39EA4629-0BC4-4BDA-A320-BACFC8EDD0F3}"/>
    <cellStyle name="40% - Accent5 9 4" xfId="19313" xr:uid="{B46C5940-5036-44A3-9F40-5BCD6ECA1408}"/>
    <cellStyle name="40% - Accent5 9 5" xfId="27750" xr:uid="{F5D63A12-7BCD-4000-A7C9-D061A82D4C36}"/>
    <cellStyle name="40% - Accent6" xfId="89" builtinId="51" customBuiltin="1"/>
    <cellStyle name="40% - Accent6 10" xfId="4593" xr:uid="{00000000-0005-0000-0000-0000E1060000}"/>
    <cellStyle name="40% - Accent6 10 2" xfId="13035" xr:uid="{4AF85514-8941-4FBE-8FEB-4457DBADBB82}"/>
    <cellStyle name="40% - Accent6 10 3" xfId="21472" xr:uid="{A1957901-7E89-4482-A4CC-740D00A12F59}"/>
    <cellStyle name="40% - Accent6 10 4" xfId="29909" xr:uid="{0C1B914E-AE8B-48EB-A11E-3E4E0C9914C7}"/>
    <cellStyle name="40% - Accent6 11" xfId="8817" xr:uid="{81D82692-65CE-4E46-867A-7A8E6372951D}"/>
    <cellStyle name="40% - Accent6 12" xfId="17255" xr:uid="{D20A63DE-04B0-4C83-9A5B-944B4BE9AECB}"/>
    <cellStyle name="40% - Accent6 13" xfId="25692" xr:uid="{FD8E6764-48D4-4629-AE39-92243E4A8CE7}"/>
    <cellStyle name="40% - Accent6 2" xfId="90" xr:uid="{00000000-0005-0000-0000-0000E2060000}"/>
    <cellStyle name="40% - Accent6 2 10" xfId="8818" xr:uid="{2C3ADC0B-CF66-4472-A84D-25D980516B65}"/>
    <cellStyle name="40% - Accent6 2 11" xfId="17256" xr:uid="{E04D81A5-3C09-4C2E-B9A2-6AAC2FDE7CA2}"/>
    <cellStyle name="40% - Accent6 2 12" xfId="25693" xr:uid="{2E7F70F2-B242-4BCA-A8DB-952E95B2A0F7}"/>
    <cellStyle name="40% - Accent6 2 2" xfId="91" xr:uid="{00000000-0005-0000-0000-0000E3060000}"/>
    <cellStyle name="40% - Accent6 2 2 10" xfId="17257" xr:uid="{32C764B4-5BB1-4EE6-87B6-510400E24260}"/>
    <cellStyle name="40% - Accent6 2 2 11" xfId="25694" xr:uid="{DF94BDCE-D0C6-46F2-A465-40B194D77292}"/>
    <cellStyle name="40% - Accent6 2 2 2" xfId="92" xr:uid="{00000000-0005-0000-0000-0000E4060000}"/>
    <cellStyle name="40% - Accent6 2 2 2 10" xfId="25695" xr:uid="{865EA707-8A3D-49BA-ABD2-C9FC1254C558}"/>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73593FCF-C762-424C-A115-F3042B01FC8C}"/>
    <cellStyle name="40% - Accent6 2 2 2 2 2 2 3" xfId="24034" xr:uid="{DA610997-C733-409A-B713-BCBD4E0D64B7}"/>
    <cellStyle name="40% - Accent6 2 2 2 2 2 2 4" xfId="32471" xr:uid="{FA8F79AD-BBEF-4DE3-AE54-3EFAC0434971}"/>
    <cellStyle name="40% - Accent6 2 2 2 2 2 3" xfId="11379" xr:uid="{BED6F865-999A-4677-A319-FBCC1EECDEC2}"/>
    <cellStyle name="40% - Accent6 2 2 2 2 2 4" xfId="19817" xr:uid="{56DFA20F-DAF3-4EEE-B74B-9A399E43CF82}"/>
    <cellStyle name="40% - Accent6 2 2 2 2 2 5" xfId="28254" xr:uid="{10526078-D39D-499B-BFA5-8C2B52C1E3F3}"/>
    <cellStyle name="40% - Accent6 2 2 2 2 3" xfId="5010" xr:uid="{00000000-0005-0000-0000-0000E8060000}"/>
    <cellStyle name="40% - Accent6 2 2 2 2 3 2" xfId="13452" xr:uid="{44C52036-8D2E-4A2C-BF05-6866358F289D}"/>
    <cellStyle name="40% - Accent6 2 2 2 2 3 3" xfId="21889" xr:uid="{EF555506-A393-4D12-A7DE-5AE6505136B5}"/>
    <cellStyle name="40% - Accent6 2 2 2 2 3 4" xfId="30326" xr:uid="{B690B39E-9A7E-4EE0-AA3A-846E004D983A}"/>
    <cellStyle name="40% - Accent6 2 2 2 2 4" xfId="9234" xr:uid="{0F67B9A9-AA29-4182-BB23-E1E05F371EF6}"/>
    <cellStyle name="40% - Accent6 2 2 2 2 5" xfId="17672" xr:uid="{0755F22A-CE9D-4CAF-9E6D-0693C09041C8}"/>
    <cellStyle name="40% - Accent6 2 2 2 2 6" xfId="26109" xr:uid="{7E258BAC-D0B3-4FE0-A9EF-0F2A977E33C2}"/>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B9CECC6C-5374-4446-907C-3635C8040CCD}"/>
    <cellStyle name="40% - Accent6 2 2 2 3 2 2 3" xfId="24447" xr:uid="{5D1958F0-34B0-4610-B4C7-2E7D73F9B364}"/>
    <cellStyle name="40% - Accent6 2 2 2 3 2 2 4" xfId="32884" xr:uid="{50FC9B1D-7C3B-4CB4-9FCC-C8C760E54EBA}"/>
    <cellStyle name="40% - Accent6 2 2 2 3 2 3" xfId="11792" xr:uid="{AA91F99F-658B-408D-956E-C6427E197472}"/>
    <cellStyle name="40% - Accent6 2 2 2 3 2 4" xfId="20230" xr:uid="{91D2F38E-AC59-4C7B-812C-549EF693BA29}"/>
    <cellStyle name="40% - Accent6 2 2 2 3 2 5" xfId="28667" xr:uid="{0A5E666C-5FC3-430F-941B-BA255227EBC7}"/>
    <cellStyle name="40% - Accent6 2 2 2 3 3" xfId="5423" xr:uid="{00000000-0005-0000-0000-0000EC060000}"/>
    <cellStyle name="40% - Accent6 2 2 2 3 3 2" xfId="13865" xr:uid="{A1A78283-C484-4A17-864C-6FB1E611DCCE}"/>
    <cellStyle name="40% - Accent6 2 2 2 3 3 3" xfId="22302" xr:uid="{24683D20-446D-40E8-9839-AC932DCC2023}"/>
    <cellStyle name="40% - Accent6 2 2 2 3 3 4" xfId="30739" xr:uid="{6F19C4C0-FC7E-4AC6-B18C-C1AF945DA99C}"/>
    <cellStyle name="40% - Accent6 2 2 2 3 4" xfId="9647" xr:uid="{A6079E1E-D9D8-4145-99BD-70D613D460A6}"/>
    <cellStyle name="40% - Accent6 2 2 2 3 5" xfId="18085" xr:uid="{7DD99ABE-9F46-4739-A5A9-0DFDD215E7EA}"/>
    <cellStyle name="40% - Accent6 2 2 2 3 6" xfId="26522" xr:uid="{CF301FF7-A0A9-43D6-AB53-6F74A1E5FBC8}"/>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3DD83662-8A0C-48AA-91F4-49659771C263}"/>
    <cellStyle name="40% - Accent6 2 2 2 4 2 2 3" xfId="24860" xr:uid="{E9C29DC5-5CC6-4E09-8478-02D27868BD28}"/>
    <cellStyle name="40% - Accent6 2 2 2 4 2 2 4" xfId="33297" xr:uid="{1D9B0E3E-FA1A-41F1-90AE-0DD14BFD195A}"/>
    <cellStyle name="40% - Accent6 2 2 2 4 2 3" xfId="12205" xr:uid="{1E993CEB-AEA4-4223-BB84-EE3A8218246D}"/>
    <cellStyle name="40% - Accent6 2 2 2 4 2 4" xfId="20643" xr:uid="{7518D040-0B21-4D33-A07D-B0A747E303AB}"/>
    <cellStyle name="40% - Accent6 2 2 2 4 2 5" xfId="29080" xr:uid="{6FA50BED-508D-4B1C-B381-EBECD1B7A1BC}"/>
    <cellStyle name="40% - Accent6 2 2 2 4 3" xfId="5836" xr:uid="{00000000-0005-0000-0000-0000F0060000}"/>
    <cellStyle name="40% - Accent6 2 2 2 4 3 2" xfId="14278" xr:uid="{72B67C72-149D-4F5C-9443-7BFA16E53280}"/>
    <cellStyle name="40% - Accent6 2 2 2 4 3 3" xfId="22715" xr:uid="{4F79FC67-7217-46F3-B3B0-85B0D65BEC3E}"/>
    <cellStyle name="40% - Accent6 2 2 2 4 3 4" xfId="31152" xr:uid="{A3F80417-7008-4A48-9C9C-E9DCCFB53157}"/>
    <cellStyle name="40% - Accent6 2 2 2 4 4" xfId="10060" xr:uid="{9E38C9F8-28BB-43FA-AB40-9D2EAAFB9BDD}"/>
    <cellStyle name="40% - Accent6 2 2 2 4 5" xfId="18498" xr:uid="{C9845887-4B82-499C-BECC-8809795C0441}"/>
    <cellStyle name="40% - Accent6 2 2 2 4 6" xfId="26935" xr:uid="{1ED8DA9E-6486-4360-98FC-43B7F2E49804}"/>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44F3BF37-EA4E-4C10-89DE-FC267FE3CE4F}"/>
    <cellStyle name="40% - Accent6 2 2 2 5 2 2 3" xfId="25273" xr:uid="{7A327508-9EE1-458D-87B7-29C6B57488C0}"/>
    <cellStyle name="40% - Accent6 2 2 2 5 2 2 4" xfId="33710" xr:uid="{F04304DA-FC91-470D-B3D9-53396BA1AE07}"/>
    <cellStyle name="40% - Accent6 2 2 2 5 2 3" xfId="12618" xr:uid="{415937AE-BC73-44AE-9933-4F08B631F8C9}"/>
    <cellStyle name="40% - Accent6 2 2 2 5 2 4" xfId="21056" xr:uid="{FDC52323-190D-46E7-859A-5F4894EB49D5}"/>
    <cellStyle name="40% - Accent6 2 2 2 5 2 5" xfId="29493" xr:uid="{58CEC4ED-DA88-4550-BB51-B9B28FB0ED33}"/>
    <cellStyle name="40% - Accent6 2 2 2 5 3" xfId="6249" xr:uid="{00000000-0005-0000-0000-0000F4060000}"/>
    <cellStyle name="40% - Accent6 2 2 2 5 3 2" xfId="14691" xr:uid="{16DE1D74-7AB1-428C-92BA-F3363165E9DA}"/>
    <cellStyle name="40% - Accent6 2 2 2 5 3 3" xfId="23128" xr:uid="{E1C34349-B846-4823-93E8-A5B9CE94F298}"/>
    <cellStyle name="40% - Accent6 2 2 2 5 3 4" xfId="31565" xr:uid="{5B1869AD-CFD7-4962-961F-45965EF723E7}"/>
    <cellStyle name="40% - Accent6 2 2 2 5 4" xfId="10473" xr:uid="{25AA7F6F-AC64-4AB8-BCA2-CD5ECD471547}"/>
    <cellStyle name="40% - Accent6 2 2 2 5 5" xfId="18911" xr:uid="{15B2BAE2-3325-4A17-9862-B408B5A25CEA}"/>
    <cellStyle name="40% - Accent6 2 2 2 5 6" xfId="27348" xr:uid="{D05BD5D3-4652-42DF-B81B-F63FB06E3AC7}"/>
    <cellStyle name="40% - Accent6 2 2 2 6" xfId="2355" xr:uid="{00000000-0005-0000-0000-0000F5060000}"/>
    <cellStyle name="40% - Accent6 2 2 2 6 2" xfId="6662" xr:uid="{00000000-0005-0000-0000-0000F6060000}"/>
    <cellStyle name="40% - Accent6 2 2 2 6 2 2" xfId="15104" xr:uid="{26259478-5D0C-49B5-A251-A12E257288E9}"/>
    <cellStyle name="40% - Accent6 2 2 2 6 2 3" xfId="23541" xr:uid="{49B9BE3C-C069-4225-977C-15001F19542B}"/>
    <cellStyle name="40% - Accent6 2 2 2 6 2 4" xfId="31978" xr:uid="{AEA72B04-5DD9-41A9-812F-764E6733672D}"/>
    <cellStyle name="40% - Accent6 2 2 2 6 3" xfId="10886" xr:uid="{8494F7DD-3B2E-4455-9B11-FA7B2D4728B6}"/>
    <cellStyle name="40% - Accent6 2 2 2 6 4" xfId="19324" xr:uid="{31CAE3CC-CAA5-4310-9529-E38EE6D2B63B}"/>
    <cellStyle name="40% - Accent6 2 2 2 6 5" xfId="27761" xr:uid="{551FD4CB-75BE-4EA0-9D60-0A2A02549326}"/>
    <cellStyle name="40% - Accent6 2 2 2 7" xfId="4596" xr:uid="{00000000-0005-0000-0000-0000F7060000}"/>
    <cellStyle name="40% - Accent6 2 2 2 7 2" xfId="13038" xr:uid="{E64E8088-6482-4B42-9214-67692F98C035}"/>
    <cellStyle name="40% - Accent6 2 2 2 7 3" xfId="21475" xr:uid="{3CB04876-DFE8-4294-8778-0E3810527F12}"/>
    <cellStyle name="40% - Accent6 2 2 2 7 4" xfId="29912" xr:uid="{DE7C9CCE-937F-48A2-B6A7-4E4710320D3B}"/>
    <cellStyle name="40% - Accent6 2 2 2 8" xfId="8820" xr:uid="{DFCC7A13-CD6B-4917-963E-DE03533A9AEB}"/>
    <cellStyle name="40% - Accent6 2 2 2 9" xfId="17258" xr:uid="{C0F96AC2-F414-4BB2-A8B9-C32C5A1F028F}"/>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964DC211-DAED-4088-9790-55AA42B7994B}"/>
    <cellStyle name="40% - Accent6 2 2 3 2 2 3" xfId="24033" xr:uid="{7208537F-8EB8-4689-98CE-1DCA95DCF16E}"/>
    <cellStyle name="40% - Accent6 2 2 3 2 2 4" xfId="32470" xr:uid="{5D5BF867-9CE4-40BE-80E8-45E7032638B8}"/>
    <cellStyle name="40% - Accent6 2 2 3 2 3" xfId="11378" xr:uid="{5551F359-10B9-484C-8BBD-9520A6D6E625}"/>
    <cellStyle name="40% - Accent6 2 2 3 2 4" xfId="19816" xr:uid="{55E7A1B1-66C9-4763-BC1A-DB8DF1797D59}"/>
    <cellStyle name="40% - Accent6 2 2 3 2 5" xfId="28253" xr:uid="{B9B248F3-B3DA-4E73-B5EB-AEF0543D4446}"/>
    <cellStyle name="40% - Accent6 2 2 3 3" xfId="5009" xr:uid="{00000000-0005-0000-0000-0000FB060000}"/>
    <cellStyle name="40% - Accent6 2 2 3 3 2" xfId="13451" xr:uid="{0E7056D8-8E7D-483D-B9C5-6186EFB4675F}"/>
    <cellStyle name="40% - Accent6 2 2 3 3 3" xfId="21888" xr:uid="{A681A427-B367-4404-95A4-8136B8760560}"/>
    <cellStyle name="40% - Accent6 2 2 3 3 4" xfId="30325" xr:uid="{70D5001F-F77B-4ABF-82F2-46BC68F810BB}"/>
    <cellStyle name="40% - Accent6 2 2 3 4" xfId="9233" xr:uid="{7EBC3267-EA54-4391-962F-75EA239089DB}"/>
    <cellStyle name="40% - Accent6 2 2 3 5" xfId="17671" xr:uid="{C3893A95-CF68-4E61-9A42-DF6983B3399E}"/>
    <cellStyle name="40% - Accent6 2 2 3 6" xfId="26108" xr:uid="{DC11B5DC-387E-439C-86C2-66B683B72A1D}"/>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FEA7997E-05D4-474F-B2CA-3DB64EDF82A7}"/>
    <cellStyle name="40% - Accent6 2 2 4 2 2 3" xfId="24446" xr:uid="{9754300E-4BB9-4CEA-9E8B-3DEBCFB7BCB8}"/>
    <cellStyle name="40% - Accent6 2 2 4 2 2 4" xfId="32883" xr:uid="{ABD97426-6C58-4B14-B2A9-52EC4A081489}"/>
    <cellStyle name="40% - Accent6 2 2 4 2 3" xfId="11791" xr:uid="{D4894995-7CAF-4D07-A7E8-BD87343BD2FF}"/>
    <cellStyle name="40% - Accent6 2 2 4 2 4" xfId="20229" xr:uid="{F8916A0A-58AB-4419-A420-F42B3BC2BE70}"/>
    <cellStyle name="40% - Accent6 2 2 4 2 5" xfId="28666" xr:uid="{97AA6E17-C3E0-4564-86A2-6D8538286CCE}"/>
    <cellStyle name="40% - Accent6 2 2 4 3" xfId="5422" xr:uid="{00000000-0005-0000-0000-0000FF060000}"/>
    <cellStyle name="40% - Accent6 2 2 4 3 2" xfId="13864" xr:uid="{A8678FA3-E740-44E1-9982-4B63F457A803}"/>
    <cellStyle name="40% - Accent6 2 2 4 3 3" xfId="22301" xr:uid="{C81633CD-8DFE-4B46-B5F1-CA6CB631ED85}"/>
    <cellStyle name="40% - Accent6 2 2 4 3 4" xfId="30738" xr:uid="{5171465D-B082-448D-8C5F-4BB517B4510D}"/>
    <cellStyle name="40% - Accent6 2 2 4 4" xfId="9646" xr:uid="{17EBCCB4-2AB6-403B-964B-D13D0BF4F54B}"/>
    <cellStyle name="40% - Accent6 2 2 4 5" xfId="18084" xr:uid="{F0B6A856-CF43-47D1-A1E7-33BEB237CE41}"/>
    <cellStyle name="40% - Accent6 2 2 4 6" xfId="26521" xr:uid="{0680FC5D-5DAE-4E97-BC40-975459281AF0}"/>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EE0B26CA-31EC-4FA0-A82D-1D2F3D08AA26}"/>
    <cellStyle name="40% - Accent6 2 2 5 2 2 3" xfId="24859" xr:uid="{E6D069DA-168F-42C6-800F-EDD67C011EB3}"/>
    <cellStyle name="40% - Accent6 2 2 5 2 2 4" xfId="33296" xr:uid="{62123F57-6F22-4398-8701-C8B2A8E82538}"/>
    <cellStyle name="40% - Accent6 2 2 5 2 3" xfId="12204" xr:uid="{7BCE9C8D-2EAB-497D-8947-4D031189611C}"/>
    <cellStyle name="40% - Accent6 2 2 5 2 4" xfId="20642" xr:uid="{66D0205D-29A9-47A0-A6B8-0C43DA02257C}"/>
    <cellStyle name="40% - Accent6 2 2 5 2 5" xfId="29079" xr:uid="{3E68EB31-C87F-477A-852B-297B399C611B}"/>
    <cellStyle name="40% - Accent6 2 2 5 3" xfId="5835" xr:uid="{00000000-0005-0000-0000-000003070000}"/>
    <cellStyle name="40% - Accent6 2 2 5 3 2" xfId="14277" xr:uid="{7D26FDF7-8664-4892-8CDC-34D6FC5A6BCD}"/>
    <cellStyle name="40% - Accent6 2 2 5 3 3" xfId="22714" xr:uid="{7B2F1DD2-BF03-4475-8C4D-D400B1305573}"/>
    <cellStyle name="40% - Accent6 2 2 5 3 4" xfId="31151" xr:uid="{35950504-E32F-40E4-98BD-EF3769079314}"/>
    <cellStyle name="40% - Accent6 2 2 5 4" xfId="10059" xr:uid="{0566A61F-0811-4F3E-A516-A2DBBB32A9A8}"/>
    <cellStyle name="40% - Accent6 2 2 5 5" xfId="18497" xr:uid="{019EF2D8-273E-4AB8-A03C-D0D01E676385}"/>
    <cellStyle name="40% - Accent6 2 2 5 6" xfId="26934" xr:uid="{790C1222-BD27-4BFB-83BE-E413FF16C28E}"/>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C2A5F061-943D-47E7-B1EE-8F68F8668AB4}"/>
    <cellStyle name="40% - Accent6 2 2 6 2 2 3" xfId="25272" xr:uid="{EEEBA8C5-6BF0-4DFD-9F8F-2F5B5441D0EC}"/>
    <cellStyle name="40% - Accent6 2 2 6 2 2 4" xfId="33709" xr:uid="{0B66F9B2-73F7-4BD4-A30C-9E30E57F1535}"/>
    <cellStyle name="40% - Accent6 2 2 6 2 3" xfId="12617" xr:uid="{472DB023-C4FA-4970-A1F5-02AB3624CCCD}"/>
    <cellStyle name="40% - Accent6 2 2 6 2 4" xfId="21055" xr:uid="{FD5255EC-FEBD-40AF-AC6A-29D05DBC2A36}"/>
    <cellStyle name="40% - Accent6 2 2 6 2 5" xfId="29492" xr:uid="{8596CF5B-1C5E-4D47-8585-2D6DBF044266}"/>
    <cellStyle name="40% - Accent6 2 2 6 3" xfId="6248" xr:uid="{00000000-0005-0000-0000-000007070000}"/>
    <cellStyle name="40% - Accent6 2 2 6 3 2" xfId="14690" xr:uid="{CC03087A-BFAA-4998-911B-EFEB4C2C55EC}"/>
    <cellStyle name="40% - Accent6 2 2 6 3 3" xfId="23127" xr:uid="{83D62677-399C-4704-872C-03660EED74A0}"/>
    <cellStyle name="40% - Accent6 2 2 6 3 4" xfId="31564" xr:uid="{DE3A20AD-B927-4307-87DD-1AAEAB011AF6}"/>
    <cellStyle name="40% - Accent6 2 2 6 4" xfId="10472" xr:uid="{F8FDDCA5-BEF3-4B1D-99F4-A4590B99A698}"/>
    <cellStyle name="40% - Accent6 2 2 6 5" xfId="18910" xr:uid="{89B5A86B-3316-4F68-82BD-F1BF129ECF74}"/>
    <cellStyle name="40% - Accent6 2 2 6 6" xfId="27347" xr:uid="{D84D01BD-6086-4731-9821-1D81E871195A}"/>
    <cellStyle name="40% - Accent6 2 2 7" xfId="2354" xr:uid="{00000000-0005-0000-0000-000008070000}"/>
    <cellStyle name="40% - Accent6 2 2 7 2" xfId="6661" xr:uid="{00000000-0005-0000-0000-000009070000}"/>
    <cellStyle name="40% - Accent6 2 2 7 2 2" xfId="15103" xr:uid="{931C3FC0-3656-4810-A477-DAAF42EA281F}"/>
    <cellStyle name="40% - Accent6 2 2 7 2 3" xfId="23540" xr:uid="{00403E41-9FC6-40CC-A80D-0A9DC9561DC6}"/>
    <cellStyle name="40% - Accent6 2 2 7 2 4" xfId="31977" xr:uid="{457B17E6-4ED0-46D1-98AB-2F0E7500C4C4}"/>
    <cellStyle name="40% - Accent6 2 2 7 3" xfId="10885" xr:uid="{93C3B4AA-E083-4371-98C2-20633865B884}"/>
    <cellStyle name="40% - Accent6 2 2 7 4" xfId="19323" xr:uid="{A8CA47C3-CF35-40AB-93E2-1CCBB9128B62}"/>
    <cellStyle name="40% - Accent6 2 2 7 5" xfId="27760" xr:uid="{39A6495A-E53F-4CA6-B246-0B2DCFCFA01A}"/>
    <cellStyle name="40% - Accent6 2 2 8" xfId="4595" xr:uid="{00000000-0005-0000-0000-00000A070000}"/>
    <cellStyle name="40% - Accent6 2 2 8 2" xfId="13037" xr:uid="{94A749B2-6204-4224-9961-E82994F4ED42}"/>
    <cellStyle name="40% - Accent6 2 2 8 3" xfId="21474" xr:uid="{0C2BBD39-505F-4769-9BAD-7962E9F1F134}"/>
    <cellStyle name="40% - Accent6 2 2 8 4" xfId="29911" xr:uid="{512D7887-54D4-4B5C-9E2A-646F361AB1CC}"/>
    <cellStyle name="40% - Accent6 2 2 9" xfId="8819" xr:uid="{1FF0DB7B-F0F7-4ACD-86E8-80C5FD8DB0A4}"/>
    <cellStyle name="40% - Accent6 2 3" xfId="93" xr:uid="{00000000-0005-0000-0000-00000B070000}"/>
    <cellStyle name="40% - Accent6 2 3 10" xfId="25696" xr:uid="{7D1DEF17-6E74-474E-A7FF-B52350814E2E}"/>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009EBD1E-8598-4E57-B8F5-A8FC7294819B}"/>
    <cellStyle name="40% - Accent6 2 3 2 2 2 3" xfId="24035" xr:uid="{2838408C-F8C4-4D2F-9C9A-079F1099699B}"/>
    <cellStyle name="40% - Accent6 2 3 2 2 2 4" xfId="32472" xr:uid="{E2EFBCF9-8421-44E3-AA32-00FF9CAB414A}"/>
    <cellStyle name="40% - Accent6 2 3 2 2 3" xfId="11380" xr:uid="{1C8C6A2F-ECC9-4DF6-A620-BDABA8834C08}"/>
    <cellStyle name="40% - Accent6 2 3 2 2 4" xfId="19818" xr:uid="{D9083D87-EBF5-4FA6-90C8-6415B5190C4E}"/>
    <cellStyle name="40% - Accent6 2 3 2 2 5" xfId="28255" xr:uid="{D4C58672-89FD-40E5-B38E-6EC397C4E3EE}"/>
    <cellStyle name="40% - Accent6 2 3 2 3" xfId="5011" xr:uid="{00000000-0005-0000-0000-00000F070000}"/>
    <cellStyle name="40% - Accent6 2 3 2 3 2" xfId="13453" xr:uid="{1A08C5E9-B331-4023-B55C-5E09FFDDE324}"/>
    <cellStyle name="40% - Accent6 2 3 2 3 3" xfId="21890" xr:uid="{61776C59-427A-4C9A-A9EF-7C116D0FC77A}"/>
    <cellStyle name="40% - Accent6 2 3 2 3 4" xfId="30327" xr:uid="{48FFDB9E-71D7-42AD-9200-603C9D28394D}"/>
    <cellStyle name="40% - Accent6 2 3 2 4" xfId="9235" xr:uid="{1A95F8D9-F959-4DF7-BDF0-EB80C5349D25}"/>
    <cellStyle name="40% - Accent6 2 3 2 5" xfId="17673" xr:uid="{34C90338-12D0-4D2A-A5B0-D9387C155CA0}"/>
    <cellStyle name="40% - Accent6 2 3 2 6" xfId="26110" xr:uid="{107F56F9-9B52-450B-BC18-9196656D4B0F}"/>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A88EC225-50F3-4FFC-A35A-61CEC8F034B7}"/>
    <cellStyle name="40% - Accent6 2 3 3 2 2 3" xfId="24448" xr:uid="{77631156-05D5-44F8-8C18-8D2B4D5FEE9E}"/>
    <cellStyle name="40% - Accent6 2 3 3 2 2 4" xfId="32885" xr:uid="{AFEF14BA-2B18-4BBC-BAEA-F4A4AAB92188}"/>
    <cellStyle name="40% - Accent6 2 3 3 2 3" xfId="11793" xr:uid="{332733E9-B5E6-466B-9588-D6C74FCC4DA1}"/>
    <cellStyle name="40% - Accent6 2 3 3 2 4" xfId="20231" xr:uid="{C0DA68FC-8939-47C6-8485-E0F00A76CE0B}"/>
    <cellStyle name="40% - Accent6 2 3 3 2 5" xfId="28668" xr:uid="{C999EC5D-42E5-43F9-B90D-C5E982C703FD}"/>
    <cellStyle name="40% - Accent6 2 3 3 3" xfId="5424" xr:uid="{00000000-0005-0000-0000-000013070000}"/>
    <cellStyle name="40% - Accent6 2 3 3 3 2" xfId="13866" xr:uid="{F2594C65-B6FD-4E74-8DD1-4186D800E74F}"/>
    <cellStyle name="40% - Accent6 2 3 3 3 3" xfId="22303" xr:uid="{05799FA3-F6CE-4623-9960-DD590151BC0C}"/>
    <cellStyle name="40% - Accent6 2 3 3 3 4" xfId="30740" xr:uid="{4FA14A3E-E974-4FBE-9752-E4D2F1D3B47B}"/>
    <cellStyle name="40% - Accent6 2 3 3 4" xfId="9648" xr:uid="{5012726E-B966-4E51-A4A7-18FDE7483517}"/>
    <cellStyle name="40% - Accent6 2 3 3 5" xfId="18086" xr:uid="{8A4FEE8D-9745-4F31-9738-27268CC735F1}"/>
    <cellStyle name="40% - Accent6 2 3 3 6" xfId="26523" xr:uid="{D511903B-B4D9-4D96-8E01-E8E8DD9C143E}"/>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397DF55A-6A3B-4424-9E50-908C2885222F}"/>
    <cellStyle name="40% - Accent6 2 3 4 2 2 3" xfId="24861" xr:uid="{DB1FA3C9-6B07-4D08-9F08-69B22F93F225}"/>
    <cellStyle name="40% - Accent6 2 3 4 2 2 4" xfId="33298" xr:uid="{626FC9D2-B1F7-42CE-9F58-6EFFB6AF5752}"/>
    <cellStyle name="40% - Accent6 2 3 4 2 3" xfId="12206" xr:uid="{2D0C5234-6823-4CA3-A6FD-C1EC4B7B082B}"/>
    <cellStyle name="40% - Accent6 2 3 4 2 4" xfId="20644" xr:uid="{AAA7922E-B57A-4915-B507-D22492E346AA}"/>
    <cellStyle name="40% - Accent6 2 3 4 2 5" xfId="29081" xr:uid="{96460A46-0F5D-44A5-9626-6FABACADA0BD}"/>
    <cellStyle name="40% - Accent6 2 3 4 3" xfId="5837" xr:uid="{00000000-0005-0000-0000-000017070000}"/>
    <cellStyle name="40% - Accent6 2 3 4 3 2" xfId="14279" xr:uid="{C4F88EEA-E354-4B49-B693-5A1588052632}"/>
    <cellStyle name="40% - Accent6 2 3 4 3 3" xfId="22716" xr:uid="{A0B6A0AB-DC55-47A7-A4FA-2E4B2C2D1D74}"/>
    <cellStyle name="40% - Accent6 2 3 4 3 4" xfId="31153" xr:uid="{A25A2859-E81C-4830-9011-EF5B78A6327A}"/>
    <cellStyle name="40% - Accent6 2 3 4 4" xfId="10061" xr:uid="{E22B974C-A03E-469A-817E-5DD98E2872AC}"/>
    <cellStyle name="40% - Accent6 2 3 4 5" xfId="18499" xr:uid="{15EBD4DE-20A9-4768-8CE0-4B9773891A4A}"/>
    <cellStyle name="40% - Accent6 2 3 4 6" xfId="26936" xr:uid="{41F7FAA2-4791-44DC-820C-ABEE18B2B8DA}"/>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3416C7F2-0B3A-4069-9072-BEE9FAE31431}"/>
    <cellStyle name="40% - Accent6 2 3 5 2 2 3" xfId="25274" xr:uid="{417806CC-F5E3-4EA3-BC11-590B45AE2565}"/>
    <cellStyle name="40% - Accent6 2 3 5 2 2 4" xfId="33711" xr:uid="{8FEAA92C-144B-42E9-83CF-0F9A6F2AA759}"/>
    <cellStyle name="40% - Accent6 2 3 5 2 3" xfId="12619" xr:uid="{ACF0F6F6-7196-4B1A-9667-E14F54B665CF}"/>
    <cellStyle name="40% - Accent6 2 3 5 2 4" xfId="21057" xr:uid="{C4298961-4D3D-4692-B534-CF79D854BFE1}"/>
    <cellStyle name="40% - Accent6 2 3 5 2 5" xfId="29494" xr:uid="{2E2CE468-6A37-4712-9917-A631946DD612}"/>
    <cellStyle name="40% - Accent6 2 3 5 3" xfId="6250" xr:uid="{00000000-0005-0000-0000-00001B070000}"/>
    <cellStyle name="40% - Accent6 2 3 5 3 2" xfId="14692" xr:uid="{5D424A7C-10A6-41FF-8995-203563D5B75F}"/>
    <cellStyle name="40% - Accent6 2 3 5 3 3" xfId="23129" xr:uid="{7E5E60F4-0818-484A-923C-D4E2852D37F5}"/>
    <cellStyle name="40% - Accent6 2 3 5 3 4" xfId="31566" xr:uid="{7DFECC07-3886-4F4A-A2FB-900FF225A600}"/>
    <cellStyle name="40% - Accent6 2 3 5 4" xfId="10474" xr:uid="{3D615D67-0752-4354-BA0A-BA8BFDEAF63D}"/>
    <cellStyle name="40% - Accent6 2 3 5 5" xfId="18912" xr:uid="{83963027-A365-4D53-8757-11285D6BEFC2}"/>
    <cellStyle name="40% - Accent6 2 3 5 6" xfId="27349" xr:uid="{A76D58A1-A0FA-4E30-A5BC-0291490E08E7}"/>
    <cellStyle name="40% - Accent6 2 3 6" xfId="2356" xr:uid="{00000000-0005-0000-0000-00001C070000}"/>
    <cellStyle name="40% - Accent6 2 3 6 2" xfId="6663" xr:uid="{00000000-0005-0000-0000-00001D070000}"/>
    <cellStyle name="40% - Accent6 2 3 6 2 2" xfId="15105" xr:uid="{88C9AB51-2EB9-4280-9573-E44A975012BE}"/>
    <cellStyle name="40% - Accent6 2 3 6 2 3" xfId="23542" xr:uid="{18259B6A-B560-498F-8D14-2FE6C3044127}"/>
    <cellStyle name="40% - Accent6 2 3 6 2 4" xfId="31979" xr:uid="{61DEDD46-B72E-4A9A-968B-D2285530776C}"/>
    <cellStyle name="40% - Accent6 2 3 6 3" xfId="10887" xr:uid="{1D8A0FE6-C6C1-433B-80ED-8D8A4B1DFAF6}"/>
    <cellStyle name="40% - Accent6 2 3 6 4" xfId="19325" xr:uid="{4EFD7302-0EF3-4BCF-8662-2BEE4D4E7BB7}"/>
    <cellStyle name="40% - Accent6 2 3 6 5" xfId="27762" xr:uid="{89C5ACF0-600A-49DF-AF54-1B1D7D7B4DED}"/>
    <cellStyle name="40% - Accent6 2 3 7" xfId="4597" xr:uid="{00000000-0005-0000-0000-00001E070000}"/>
    <cellStyle name="40% - Accent6 2 3 7 2" xfId="13039" xr:uid="{D93A9386-128F-4A2B-808A-4CFAF9B6269A}"/>
    <cellStyle name="40% - Accent6 2 3 7 3" xfId="21476" xr:uid="{A870F739-A0C0-4E22-AA89-C8B90566D2B8}"/>
    <cellStyle name="40% - Accent6 2 3 7 4" xfId="29913" xr:uid="{2F3D82E4-43F2-4225-94DA-DDC44B161AAD}"/>
    <cellStyle name="40% - Accent6 2 3 8" xfId="8821" xr:uid="{70DB19F9-8413-469F-A196-3EE97AC31580}"/>
    <cellStyle name="40% - Accent6 2 3 9" xfId="17259" xr:uid="{2042EEBF-61BF-4A44-9F89-CB5D0A805833}"/>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B2E1DF39-8D19-4B15-B153-07B93FF7DCD6}"/>
    <cellStyle name="40% - Accent6 2 4 2 2 3" xfId="24032" xr:uid="{3DE37637-565E-44F8-BABD-4D4EDB7AA79E}"/>
    <cellStyle name="40% - Accent6 2 4 2 2 4" xfId="32469" xr:uid="{43562C90-9263-47FF-B97D-6B7FC55A10FB}"/>
    <cellStyle name="40% - Accent6 2 4 2 3" xfId="11377" xr:uid="{BAB3097F-9121-4D33-A407-6CB1D935E531}"/>
    <cellStyle name="40% - Accent6 2 4 2 4" xfId="19815" xr:uid="{A7A23DD4-57A6-4DA3-99FD-6CD1D216E0BF}"/>
    <cellStyle name="40% - Accent6 2 4 2 5" xfId="28252" xr:uid="{969B6521-E6A7-42B7-BC65-2AF80D5B43EE}"/>
    <cellStyle name="40% - Accent6 2 4 3" xfId="5008" xr:uid="{00000000-0005-0000-0000-000022070000}"/>
    <cellStyle name="40% - Accent6 2 4 3 2" xfId="13450" xr:uid="{FEDB4C4C-EFAC-471C-91EE-FF66E94ECFDF}"/>
    <cellStyle name="40% - Accent6 2 4 3 3" xfId="21887" xr:uid="{7DC93AA8-68E8-4E67-A707-CAA8CD704A4E}"/>
    <cellStyle name="40% - Accent6 2 4 3 4" xfId="30324" xr:uid="{2671EA57-CCF7-4690-ABE5-52E4F079904F}"/>
    <cellStyle name="40% - Accent6 2 4 4" xfId="9232" xr:uid="{55BC3ADD-0C5D-4F5D-AA1A-6722DBFEBF98}"/>
    <cellStyle name="40% - Accent6 2 4 5" xfId="17670" xr:uid="{1CA6A433-182A-427F-9059-3EE21293CAE7}"/>
    <cellStyle name="40% - Accent6 2 4 6" xfId="26107" xr:uid="{81618395-F4A9-40C1-AD3D-F88A00024B77}"/>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CCC882DC-7F2F-40B9-A147-EE181C989B03}"/>
    <cellStyle name="40% - Accent6 2 5 2 2 3" xfId="24445" xr:uid="{BF9B996A-CA14-41CA-B599-C4A38846EF39}"/>
    <cellStyle name="40% - Accent6 2 5 2 2 4" xfId="32882" xr:uid="{80AC458B-F76C-4F56-9051-EB61ACF160AD}"/>
    <cellStyle name="40% - Accent6 2 5 2 3" xfId="11790" xr:uid="{C8F77827-AFE2-47BC-8767-0A83F189277A}"/>
    <cellStyle name="40% - Accent6 2 5 2 4" xfId="20228" xr:uid="{8BBE7F03-C811-4AD2-A781-E7FF1F07DC26}"/>
    <cellStyle name="40% - Accent6 2 5 2 5" xfId="28665" xr:uid="{51391C7B-73C3-4512-8566-36DD90AE52D5}"/>
    <cellStyle name="40% - Accent6 2 5 3" xfId="5421" xr:uid="{00000000-0005-0000-0000-000026070000}"/>
    <cellStyle name="40% - Accent6 2 5 3 2" xfId="13863" xr:uid="{B656A1F6-F41C-4627-B171-043744D5FD60}"/>
    <cellStyle name="40% - Accent6 2 5 3 3" xfId="22300" xr:uid="{1DDFB570-3B7D-4580-9A2B-9F273BF34A85}"/>
    <cellStyle name="40% - Accent6 2 5 3 4" xfId="30737" xr:uid="{B20D832D-645F-4C99-9422-8830DD3E67C6}"/>
    <cellStyle name="40% - Accent6 2 5 4" xfId="9645" xr:uid="{B0387582-39E9-455C-9AD0-7A88BE303BDB}"/>
    <cellStyle name="40% - Accent6 2 5 5" xfId="18083" xr:uid="{45F972B6-7B67-483A-85B5-046032BCD123}"/>
    <cellStyle name="40% - Accent6 2 5 6" xfId="26520" xr:uid="{409C454B-E776-4938-9584-DAE6CE3F8AE1}"/>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D8988444-E58B-4E56-9191-8C0AFFA2B1A0}"/>
    <cellStyle name="40% - Accent6 2 6 2 2 3" xfId="24858" xr:uid="{84B8F62F-ACA7-4141-BB97-BE533ABD8120}"/>
    <cellStyle name="40% - Accent6 2 6 2 2 4" xfId="33295" xr:uid="{E7D46BC5-3DAE-4118-B1DD-CD9BD881873F}"/>
    <cellStyle name="40% - Accent6 2 6 2 3" xfId="12203" xr:uid="{FE091361-3A2B-41AF-9015-012FD0A4AF4F}"/>
    <cellStyle name="40% - Accent6 2 6 2 4" xfId="20641" xr:uid="{16EBA230-17EA-430D-9998-77A3D768FEB1}"/>
    <cellStyle name="40% - Accent6 2 6 2 5" xfId="29078" xr:uid="{BDED08C3-A057-4F87-8212-07FBD9535FFE}"/>
    <cellStyle name="40% - Accent6 2 6 3" xfId="5834" xr:uid="{00000000-0005-0000-0000-00002A070000}"/>
    <cellStyle name="40% - Accent6 2 6 3 2" xfId="14276" xr:uid="{059CCF0A-AECA-4B31-86DB-3D7452D91F35}"/>
    <cellStyle name="40% - Accent6 2 6 3 3" xfId="22713" xr:uid="{0047641F-7F6D-47D9-955C-BF91304B9505}"/>
    <cellStyle name="40% - Accent6 2 6 3 4" xfId="31150" xr:uid="{DD3EAE01-7EBE-4F6E-B95F-4B9344EA3FBB}"/>
    <cellStyle name="40% - Accent6 2 6 4" xfId="10058" xr:uid="{0206912B-DCEA-4913-971C-221368FB82D8}"/>
    <cellStyle name="40% - Accent6 2 6 5" xfId="18496" xr:uid="{E19C71E8-952A-4029-8EAE-9AAF610CEB56}"/>
    <cellStyle name="40% - Accent6 2 6 6" xfId="26933" xr:uid="{56A68E3B-6E92-496A-92CC-A37508210E7C}"/>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A684740B-99ED-4888-9D00-0D1DA08F0E72}"/>
    <cellStyle name="40% - Accent6 2 7 2 2 3" xfId="25271" xr:uid="{E50722A0-F911-457F-90DD-C64AF606E69D}"/>
    <cellStyle name="40% - Accent6 2 7 2 2 4" xfId="33708" xr:uid="{9E1F645F-F4D2-4D57-A3DD-ADFF37D876EB}"/>
    <cellStyle name="40% - Accent6 2 7 2 3" xfId="12616" xr:uid="{E0E7D1EB-1883-4164-9D98-F29164887804}"/>
    <cellStyle name="40% - Accent6 2 7 2 4" xfId="21054" xr:uid="{77039776-1582-4AAC-90D4-1968BBFC2084}"/>
    <cellStyle name="40% - Accent6 2 7 2 5" xfId="29491" xr:uid="{20BC3930-D748-4A06-9F43-D9E3FE9452C4}"/>
    <cellStyle name="40% - Accent6 2 7 3" xfId="6247" xr:uid="{00000000-0005-0000-0000-00002E070000}"/>
    <cellStyle name="40% - Accent6 2 7 3 2" xfId="14689" xr:uid="{C025078D-ACAB-40DB-960B-FBFB1B3A0710}"/>
    <cellStyle name="40% - Accent6 2 7 3 3" xfId="23126" xr:uid="{A3DA0590-56C9-4BE7-A03A-54F4EF98168E}"/>
    <cellStyle name="40% - Accent6 2 7 3 4" xfId="31563" xr:uid="{DFA0446E-5C96-4751-834A-A680E8D898B6}"/>
    <cellStyle name="40% - Accent6 2 7 4" xfId="10471" xr:uid="{620E6058-C67E-4BE5-A7B9-72704B535052}"/>
    <cellStyle name="40% - Accent6 2 7 5" xfId="18909" xr:uid="{EEEFD422-8A86-4369-864C-BEC08BB6571A}"/>
    <cellStyle name="40% - Accent6 2 7 6" xfId="27346" xr:uid="{ACD52CB7-6DC8-4035-AF4A-980D5594FDA4}"/>
    <cellStyle name="40% - Accent6 2 8" xfId="2353" xr:uid="{00000000-0005-0000-0000-00002F070000}"/>
    <cellStyle name="40% - Accent6 2 8 2" xfId="6660" xr:uid="{00000000-0005-0000-0000-000030070000}"/>
    <cellStyle name="40% - Accent6 2 8 2 2" xfId="15102" xr:uid="{17BCF27B-3D15-4738-AB78-29821AA7697C}"/>
    <cellStyle name="40% - Accent6 2 8 2 3" xfId="23539" xr:uid="{C98C16AA-420B-46E7-BEC4-8F84C6EE8E4B}"/>
    <cellStyle name="40% - Accent6 2 8 2 4" xfId="31976" xr:uid="{32DECC4F-3B0B-44FD-93DF-C923461DD076}"/>
    <cellStyle name="40% - Accent6 2 8 3" xfId="10884" xr:uid="{D5945142-169C-4A11-8DDA-C78CC925FE09}"/>
    <cellStyle name="40% - Accent6 2 8 4" xfId="19322" xr:uid="{BA4A492E-04E9-451A-8AD1-5F95CFDA5913}"/>
    <cellStyle name="40% - Accent6 2 8 5" xfId="27759" xr:uid="{2252E21B-2C5A-4C6B-9767-823A57DEC3AB}"/>
    <cellStyle name="40% - Accent6 2 9" xfId="4594" xr:uid="{00000000-0005-0000-0000-000031070000}"/>
    <cellStyle name="40% - Accent6 2 9 2" xfId="13036" xr:uid="{68763274-DD8E-417D-BC48-D6CBB0A85C26}"/>
    <cellStyle name="40% - Accent6 2 9 3" xfId="21473" xr:uid="{0E0D359D-03A0-46C5-B413-3B00D889108E}"/>
    <cellStyle name="40% - Accent6 2 9 4" xfId="29910" xr:uid="{A0130AF0-CB43-4CF5-B639-9D6D43399617}"/>
    <cellStyle name="40% - Accent6 3" xfId="94" xr:uid="{00000000-0005-0000-0000-000032070000}"/>
    <cellStyle name="40% - Accent6 3 10" xfId="17260" xr:uid="{567E9ED9-2F65-48C2-99ED-938C885B2995}"/>
    <cellStyle name="40% - Accent6 3 11" xfId="25697" xr:uid="{F064B762-8A62-412F-81D1-C8B99536FF31}"/>
    <cellStyle name="40% - Accent6 3 2" xfId="95" xr:uid="{00000000-0005-0000-0000-000033070000}"/>
    <cellStyle name="40% - Accent6 3 2 10" xfId="25698" xr:uid="{C6752405-4B70-4288-8270-F70503EBB8A5}"/>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FC619697-C5BC-4F86-84DD-C420CDFEDF05}"/>
    <cellStyle name="40% - Accent6 3 2 2 2 2 3" xfId="24037" xr:uid="{F8C923D3-7110-438A-B10B-6A6F0A6FE910}"/>
    <cellStyle name="40% - Accent6 3 2 2 2 2 4" xfId="32474" xr:uid="{D864E9CB-5F11-4D23-9A49-C66CD67ACC25}"/>
    <cellStyle name="40% - Accent6 3 2 2 2 3" xfId="11382" xr:uid="{09134DFB-9D96-48E8-9FAF-7953C3A6849E}"/>
    <cellStyle name="40% - Accent6 3 2 2 2 4" xfId="19820" xr:uid="{C94B74AD-D93B-4B3D-8E22-E5C565FA3B4F}"/>
    <cellStyle name="40% - Accent6 3 2 2 2 5" xfId="28257" xr:uid="{A169DA6E-8C09-4FC4-91ED-ED256DC5E4D7}"/>
    <cellStyle name="40% - Accent6 3 2 2 3" xfId="5013" xr:uid="{00000000-0005-0000-0000-000037070000}"/>
    <cellStyle name="40% - Accent6 3 2 2 3 2" xfId="13455" xr:uid="{A1FD1CEE-5730-4A29-AA85-104AF4AC4F84}"/>
    <cellStyle name="40% - Accent6 3 2 2 3 3" xfId="21892" xr:uid="{E42D5483-5182-42D5-9928-4CB240DDAC47}"/>
    <cellStyle name="40% - Accent6 3 2 2 3 4" xfId="30329" xr:uid="{6F08B313-1597-4C96-A516-5AB213FBBF8D}"/>
    <cellStyle name="40% - Accent6 3 2 2 4" xfId="9237" xr:uid="{75E09231-BC59-4A2C-8EA9-303A587206A5}"/>
    <cellStyle name="40% - Accent6 3 2 2 5" xfId="17675" xr:uid="{831AF4C7-9AFD-4F88-B743-D84CCF1FFC36}"/>
    <cellStyle name="40% - Accent6 3 2 2 6" xfId="26112" xr:uid="{06EC0539-60D3-4FFF-BB7A-9AE6745BBC69}"/>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CD7F3883-5899-4358-B5A9-A73E06B9090A}"/>
    <cellStyle name="40% - Accent6 3 2 3 2 2 3" xfId="24450" xr:uid="{B462D1D5-68AE-465F-AA8E-ABE1CED0E26A}"/>
    <cellStyle name="40% - Accent6 3 2 3 2 2 4" xfId="32887" xr:uid="{0C8E4F0C-2417-474D-8B48-21740578C928}"/>
    <cellStyle name="40% - Accent6 3 2 3 2 3" xfId="11795" xr:uid="{5C0C6FEB-3447-47B7-9EA6-26F107F9CB7D}"/>
    <cellStyle name="40% - Accent6 3 2 3 2 4" xfId="20233" xr:uid="{CB151519-E2FA-434C-B2F0-6BB2ACA8BE5A}"/>
    <cellStyle name="40% - Accent6 3 2 3 2 5" xfId="28670" xr:uid="{5CA3456A-7AA2-40B5-81DE-6F6DCCFD8381}"/>
    <cellStyle name="40% - Accent6 3 2 3 3" xfId="5426" xr:uid="{00000000-0005-0000-0000-00003B070000}"/>
    <cellStyle name="40% - Accent6 3 2 3 3 2" xfId="13868" xr:uid="{673AA362-E1BF-4A11-AEA6-9F478DBA6331}"/>
    <cellStyle name="40% - Accent6 3 2 3 3 3" xfId="22305" xr:uid="{15DC8E64-6AF0-4B7E-85AB-8D19955D98BC}"/>
    <cellStyle name="40% - Accent6 3 2 3 3 4" xfId="30742" xr:uid="{E714F8BA-D5C6-4C33-A7E1-407679EFAD4B}"/>
    <cellStyle name="40% - Accent6 3 2 3 4" xfId="9650" xr:uid="{33D6D517-3675-4CA0-912D-22222DA6C722}"/>
    <cellStyle name="40% - Accent6 3 2 3 5" xfId="18088" xr:uid="{5717F116-6BD0-4F28-8740-954F128509EA}"/>
    <cellStyle name="40% - Accent6 3 2 3 6" xfId="26525" xr:uid="{6CDC7798-7D10-4C9D-B243-3F9B91AB84EF}"/>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2850ACA0-7027-4BB6-AAD5-6B5565B84089}"/>
    <cellStyle name="40% - Accent6 3 2 4 2 2 3" xfId="24863" xr:uid="{A7CE7691-318B-4855-90A7-FE8F137421E4}"/>
    <cellStyle name="40% - Accent6 3 2 4 2 2 4" xfId="33300" xr:uid="{B589763F-8006-4B5A-B077-EB76C1EB5DF9}"/>
    <cellStyle name="40% - Accent6 3 2 4 2 3" xfId="12208" xr:uid="{AB31CFFA-62B0-409E-8306-8E7F1CF9AAA2}"/>
    <cellStyle name="40% - Accent6 3 2 4 2 4" xfId="20646" xr:uid="{0EFEBB46-1683-490D-84C3-D264DD14A65A}"/>
    <cellStyle name="40% - Accent6 3 2 4 2 5" xfId="29083" xr:uid="{2CB0887F-C16A-457A-B918-95C17895FA51}"/>
    <cellStyle name="40% - Accent6 3 2 4 3" xfId="5839" xr:uid="{00000000-0005-0000-0000-00003F070000}"/>
    <cellStyle name="40% - Accent6 3 2 4 3 2" xfId="14281" xr:uid="{EE0DC86F-8957-49FF-B9C9-3BB97BCEDFA5}"/>
    <cellStyle name="40% - Accent6 3 2 4 3 3" xfId="22718" xr:uid="{BEBAC151-A248-4C32-9303-5209CA419909}"/>
    <cellStyle name="40% - Accent6 3 2 4 3 4" xfId="31155" xr:uid="{981A2C64-F3B2-447E-8655-67ECDC1FCEA3}"/>
    <cellStyle name="40% - Accent6 3 2 4 4" xfId="10063" xr:uid="{D7D988F9-5ECC-440F-830F-93A8557D4C58}"/>
    <cellStyle name="40% - Accent6 3 2 4 5" xfId="18501" xr:uid="{09F2AF27-D1B1-4681-BB61-F730DABF02CD}"/>
    <cellStyle name="40% - Accent6 3 2 4 6" xfId="26938" xr:uid="{A85F5F5E-914A-4786-A59A-289BF74BAC61}"/>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7BEF6B17-E92D-4617-A327-EDC3EF4C5FDD}"/>
    <cellStyle name="40% - Accent6 3 2 5 2 2 3" xfId="25276" xr:uid="{772DA13F-5DAA-41B3-AF0C-EC1D0003C579}"/>
    <cellStyle name="40% - Accent6 3 2 5 2 2 4" xfId="33713" xr:uid="{7FC45023-2301-40E1-86ED-5DC3FA92E7B0}"/>
    <cellStyle name="40% - Accent6 3 2 5 2 3" xfId="12621" xr:uid="{07E98798-DA36-4FB1-85AA-27D31E9C71A6}"/>
    <cellStyle name="40% - Accent6 3 2 5 2 4" xfId="21059" xr:uid="{850E3002-6DAC-4D02-BD11-6CD90744F3A2}"/>
    <cellStyle name="40% - Accent6 3 2 5 2 5" xfId="29496" xr:uid="{F197F19D-8962-4E93-82DF-0E2D90E5959D}"/>
    <cellStyle name="40% - Accent6 3 2 5 3" xfId="6252" xr:uid="{00000000-0005-0000-0000-000043070000}"/>
    <cellStyle name="40% - Accent6 3 2 5 3 2" xfId="14694" xr:uid="{C4672D04-8FA5-4E83-B39F-D2629C25E8CB}"/>
    <cellStyle name="40% - Accent6 3 2 5 3 3" xfId="23131" xr:uid="{A153C10B-C6F2-4626-9701-22B0C2068E77}"/>
    <cellStyle name="40% - Accent6 3 2 5 3 4" xfId="31568" xr:uid="{422656CE-2AF8-4DC5-ADD6-E05C101E79F7}"/>
    <cellStyle name="40% - Accent6 3 2 5 4" xfId="10476" xr:uid="{68332B30-6F20-4F41-801C-1E5070435ADF}"/>
    <cellStyle name="40% - Accent6 3 2 5 5" xfId="18914" xr:uid="{5587EC20-040C-47EB-A180-7B19A7F6DB40}"/>
    <cellStyle name="40% - Accent6 3 2 5 6" xfId="27351" xr:uid="{044A505F-C067-4BBE-A16C-091C574D7F0A}"/>
    <cellStyle name="40% - Accent6 3 2 6" xfId="2358" xr:uid="{00000000-0005-0000-0000-000044070000}"/>
    <cellStyle name="40% - Accent6 3 2 6 2" xfId="6665" xr:uid="{00000000-0005-0000-0000-000045070000}"/>
    <cellStyle name="40% - Accent6 3 2 6 2 2" xfId="15107" xr:uid="{B6C7EBCA-5005-48B4-866C-73C94FC7ACF5}"/>
    <cellStyle name="40% - Accent6 3 2 6 2 3" xfId="23544" xr:uid="{FC2E64AF-108E-4FD9-B765-974FB17DCEB9}"/>
    <cellStyle name="40% - Accent6 3 2 6 2 4" xfId="31981" xr:uid="{DB49C5E0-A045-486C-90CF-7A90E98FB4BE}"/>
    <cellStyle name="40% - Accent6 3 2 6 3" xfId="10889" xr:uid="{D88294ED-5830-42A4-A03D-09F2BD905B8A}"/>
    <cellStyle name="40% - Accent6 3 2 6 4" xfId="19327" xr:uid="{8901B895-2152-4C72-8DA4-A9B2D61DC703}"/>
    <cellStyle name="40% - Accent6 3 2 6 5" xfId="27764" xr:uid="{1B665780-F699-4F53-98AB-9AE1AE2AE1E4}"/>
    <cellStyle name="40% - Accent6 3 2 7" xfId="4599" xr:uid="{00000000-0005-0000-0000-000046070000}"/>
    <cellStyle name="40% - Accent6 3 2 7 2" xfId="13041" xr:uid="{588C7DF6-F6FB-45EC-A195-65CACF91D7E1}"/>
    <cellStyle name="40% - Accent6 3 2 7 3" xfId="21478" xr:uid="{981E0647-865D-46AC-9343-018CF8A6DAC4}"/>
    <cellStyle name="40% - Accent6 3 2 7 4" xfId="29915" xr:uid="{1B42F916-241C-40E1-9008-FD6DC902316E}"/>
    <cellStyle name="40% - Accent6 3 2 8" xfId="8823" xr:uid="{CC4260F1-BB0E-4625-A5B5-2C2CA0CD6869}"/>
    <cellStyle name="40% - Accent6 3 2 9" xfId="17261" xr:uid="{588AF430-3BFC-47EE-A7E0-B2238345447D}"/>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8EF029AE-8A52-48E1-89B8-E5EB5D056B11}"/>
    <cellStyle name="40% - Accent6 3 3 2 2 3" xfId="24036" xr:uid="{D7A29C91-488B-4548-8A95-7000FC23F56B}"/>
    <cellStyle name="40% - Accent6 3 3 2 2 4" xfId="32473" xr:uid="{A298042E-B2E3-4BA2-8764-EC07DAA02E25}"/>
    <cellStyle name="40% - Accent6 3 3 2 3" xfId="11381" xr:uid="{F69E4B53-E9FB-4E63-9EE8-40A8C3A9DBEC}"/>
    <cellStyle name="40% - Accent6 3 3 2 4" xfId="19819" xr:uid="{89629D2A-245F-4DC3-BC4F-40E474090AF2}"/>
    <cellStyle name="40% - Accent6 3 3 2 5" xfId="28256" xr:uid="{0114BA12-4333-4F78-8B52-F93AA2C94FA7}"/>
    <cellStyle name="40% - Accent6 3 3 3" xfId="5012" xr:uid="{00000000-0005-0000-0000-00004A070000}"/>
    <cellStyle name="40% - Accent6 3 3 3 2" xfId="13454" xr:uid="{A2DFE5B6-7D00-403C-9061-20CFD7CEA3D1}"/>
    <cellStyle name="40% - Accent6 3 3 3 3" xfId="21891" xr:uid="{A54BB96F-CBB3-4396-9EA7-3FCA3581BE17}"/>
    <cellStyle name="40% - Accent6 3 3 3 4" xfId="30328" xr:uid="{6274B63E-7AA4-4945-BCA3-2DDB481A6397}"/>
    <cellStyle name="40% - Accent6 3 3 4" xfId="9236" xr:uid="{BE19823A-0DC9-4954-B0AC-C1659E76F361}"/>
    <cellStyle name="40% - Accent6 3 3 5" xfId="17674" xr:uid="{6C09676B-3AFA-415F-9629-5CB0D7DC248A}"/>
    <cellStyle name="40% - Accent6 3 3 6" xfId="26111" xr:uid="{E836213B-C3B5-4FB3-B639-884059E6C1C5}"/>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6C6FE450-3535-42CF-84EF-9121C478D19F}"/>
    <cellStyle name="40% - Accent6 3 4 2 2 3" xfId="24449" xr:uid="{F42B0174-D7E0-453C-A48E-84555928C13B}"/>
    <cellStyle name="40% - Accent6 3 4 2 2 4" xfId="32886" xr:uid="{1D330354-4889-4CCE-881F-5A287AFFE7C2}"/>
    <cellStyle name="40% - Accent6 3 4 2 3" xfId="11794" xr:uid="{7E1F0E2D-84AB-4A33-98F2-E97805AEBB8E}"/>
    <cellStyle name="40% - Accent6 3 4 2 4" xfId="20232" xr:uid="{3D031813-F81F-4591-8353-990B4C7FCBFB}"/>
    <cellStyle name="40% - Accent6 3 4 2 5" xfId="28669" xr:uid="{E25DABB0-DA85-4122-B061-9A191BC2546A}"/>
    <cellStyle name="40% - Accent6 3 4 3" xfId="5425" xr:uid="{00000000-0005-0000-0000-00004E070000}"/>
    <cellStyle name="40% - Accent6 3 4 3 2" xfId="13867" xr:uid="{A9D47320-DB8E-44C1-BE54-3DDE06DC953C}"/>
    <cellStyle name="40% - Accent6 3 4 3 3" xfId="22304" xr:uid="{AD65301E-CFBB-4B7D-AD4A-067131B490B2}"/>
    <cellStyle name="40% - Accent6 3 4 3 4" xfId="30741" xr:uid="{0A077C43-BB1B-4953-BB73-A3B07FF41745}"/>
    <cellStyle name="40% - Accent6 3 4 4" xfId="9649" xr:uid="{7FB8BC22-CF14-41AC-AF4C-AE06B8FAC22B}"/>
    <cellStyle name="40% - Accent6 3 4 5" xfId="18087" xr:uid="{3C5E1423-4AE4-4B8C-8D1B-D6C8D9973F1D}"/>
    <cellStyle name="40% - Accent6 3 4 6" xfId="26524" xr:uid="{049DEF89-A876-4C80-AF6F-7BA37297D8C1}"/>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0B086495-642B-4DA1-93E7-CF6DB22E3C26}"/>
    <cellStyle name="40% - Accent6 3 5 2 2 3" xfId="24862" xr:uid="{F2495038-F7DB-467A-85D1-8D06F52DD35F}"/>
    <cellStyle name="40% - Accent6 3 5 2 2 4" xfId="33299" xr:uid="{CFA19B62-1D05-4AF9-A0FC-A8B28B035F7B}"/>
    <cellStyle name="40% - Accent6 3 5 2 3" xfId="12207" xr:uid="{8971E330-5FD0-4068-B73B-29301D94C1F2}"/>
    <cellStyle name="40% - Accent6 3 5 2 4" xfId="20645" xr:uid="{3FE7D874-C7FD-4F6B-ADF6-81933E02B3DD}"/>
    <cellStyle name="40% - Accent6 3 5 2 5" xfId="29082" xr:uid="{E65D61D4-94E6-40E0-8CD6-C8D9536E3079}"/>
    <cellStyle name="40% - Accent6 3 5 3" xfId="5838" xr:uid="{00000000-0005-0000-0000-000052070000}"/>
    <cellStyle name="40% - Accent6 3 5 3 2" xfId="14280" xr:uid="{3D7F90BB-23B8-4D99-A354-C2EFA3E2FB22}"/>
    <cellStyle name="40% - Accent6 3 5 3 3" xfId="22717" xr:uid="{35125DE7-D856-44B6-8668-4236A9D9B8E4}"/>
    <cellStyle name="40% - Accent6 3 5 3 4" xfId="31154" xr:uid="{F116EC0D-330E-48B9-A07A-B449006174DF}"/>
    <cellStyle name="40% - Accent6 3 5 4" xfId="10062" xr:uid="{ED7624FC-BC4B-4862-B45C-5D0B6DA33363}"/>
    <cellStyle name="40% - Accent6 3 5 5" xfId="18500" xr:uid="{606A9484-44CF-4325-9C0C-C0F4ADBCBA96}"/>
    <cellStyle name="40% - Accent6 3 5 6" xfId="26937" xr:uid="{DC32D68D-DB93-46C3-A716-5DE09B58499E}"/>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C1715146-24FB-4E81-8E55-87C2E0FF788C}"/>
    <cellStyle name="40% - Accent6 3 6 2 2 3" xfId="25275" xr:uid="{504E60E8-018E-4896-8439-064347670FC4}"/>
    <cellStyle name="40% - Accent6 3 6 2 2 4" xfId="33712" xr:uid="{A22DEB36-0DFC-4EDF-9D13-DB964ECD96C2}"/>
    <cellStyle name="40% - Accent6 3 6 2 3" xfId="12620" xr:uid="{D9B8EC9A-9B0C-4B07-9708-25390240F57C}"/>
    <cellStyle name="40% - Accent6 3 6 2 4" xfId="21058" xr:uid="{7120031D-3BE5-45E9-BD46-91573518D59E}"/>
    <cellStyle name="40% - Accent6 3 6 2 5" xfId="29495" xr:uid="{506CC25C-C576-49A6-B489-4EF1E29AF076}"/>
    <cellStyle name="40% - Accent6 3 6 3" xfId="6251" xr:uid="{00000000-0005-0000-0000-000056070000}"/>
    <cellStyle name="40% - Accent6 3 6 3 2" xfId="14693" xr:uid="{4AF211A3-781B-4464-BECD-EEB22B472C27}"/>
    <cellStyle name="40% - Accent6 3 6 3 3" xfId="23130" xr:uid="{4DD73195-E01A-49F3-B72E-493446CF0F5D}"/>
    <cellStyle name="40% - Accent6 3 6 3 4" xfId="31567" xr:uid="{835A7A55-2058-4864-AB28-4D95B219B1DB}"/>
    <cellStyle name="40% - Accent6 3 6 4" xfId="10475" xr:uid="{AC682752-8C47-48EF-B58C-BFA508F3E7F4}"/>
    <cellStyle name="40% - Accent6 3 6 5" xfId="18913" xr:uid="{B967C45C-EA3B-49E9-9A91-A192C78B0B6C}"/>
    <cellStyle name="40% - Accent6 3 6 6" xfId="27350" xr:uid="{D3142B1E-2790-4842-A587-A7F53BC908AB}"/>
    <cellStyle name="40% - Accent6 3 7" xfId="2357" xr:uid="{00000000-0005-0000-0000-000057070000}"/>
    <cellStyle name="40% - Accent6 3 7 2" xfId="6664" xr:uid="{00000000-0005-0000-0000-000058070000}"/>
    <cellStyle name="40% - Accent6 3 7 2 2" xfId="15106" xr:uid="{4761F141-914F-4242-AFF8-8C5E66740D7E}"/>
    <cellStyle name="40% - Accent6 3 7 2 3" xfId="23543" xr:uid="{D5E3C264-3245-4A6F-9BF4-7D9A9834EAF0}"/>
    <cellStyle name="40% - Accent6 3 7 2 4" xfId="31980" xr:uid="{63C303E3-7AA3-49E5-A28C-97D15C7BB51D}"/>
    <cellStyle name="40% - Accent6 3 7 3" xfId="10888" xr:uid="{6A13BC89-EB28-4354-812D-38C581AA66D1}"/>
    <cellStyle name="40% - Accent6 3 7 4" xfId="19326" xr:uid="{3045AA9F-8E94-43EF-9742-10DF54111B02}"/>
    <cellStyle name="40% - Accent6 3 7 5" xfId="27763" xr:uid="{DE0FBF60-DC81-469D-8A74-F334F51B0ABA}"/>
    <cellStyle name="40% - Accent6 3 8" xfId="4598" xr:uid="{00000000-0005-0000-0000-000059070000}"/>
    <cellStyle name="40% - Accent6 3 8 2" xfId="13040" xr:uid="{6AE4DB6E-2E5C-4A35-A358-65495E9EAA4C}"/>
    <cellStyle name="40% - Accent6 3 8 3" xfId="21477" xr:uid="{CCE32E1C-D996-494E-B83F-FE5A5D3C4B31}"/>
    <cellStyle name="40% - Accent6 3 8 4" xfId="29914" xr:uid="{CAECAA89-951E-43CB-8FF4-E59AEF1B0B22}"/>
    <cellStyle name="40% - Accent6 3 9" xfId="8822" xr:uid="{162571CB-D7C3-4897-AE64-947BD8FCF358}"/>
    <cellStyle name="40% - Accent6 4" xfId="96" xr:uid="{00000000-0005-0000-0000-00005A070000}"/>
    <cellStyle name="40% - Accent6 4 10" xfId="25699" xr:uid="{8ECB6FD1-10E9-4B2D-AFF8-5DFBD2317AC1}"/>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BB37D4A6-DC38-47AB-8DD6-84659DD0278B}"/>
    <cellStyle name="40% - Accent6 4 2 2 2 3" xfId="24038" xr:uid="{A438BBD6-5E6D-41EE-8913-8F60DF2F6D90}"/>
    <cellStyle name="40% - Accent6 4 2 2 2 4" xfId="32475" xr:uid="{3016A838-2F7E-44A5-8429-4C00C24DEE27}"/>
    <cellStyle name="40% - Accent6 4 2 2 3" xfId="11383" xr:uid="{F8C6FD66-9940-46AA-9315-5B33880735D7}"/>
    <cellStyle name="40% - Accent6 4 2 2 4" xfId="19821" xr:uid="{064FDC17-5B6F-4FFC-BF4C-93BF237A4D73}"/>
    <cellStyle name="40% - Accent6 4 2 2 5" xfId="28258" xr:uid="{9FE08387-C8DA-4B3D-BA96-FA9FF7732A75}"/>
    <cellStyle name="40% - Accent6 4 2 3" xfId="5014" xr:uid="{00000000-0005-0000-0000-00005E070000}"/>
    <cellStyle name="40% - Accent6 4 2 3 2" xfId="13456" xr:uid="{AE548F01-43FC-4819-929A-5546FBA47648}"/>
    <cellStyle name="40% - Accent6 4 2 3 3" xfId="21893" xr:uid="{7C0F56A4-C2AC-4F53-948C-33003B03DE98}"/>
    <cellStyle name="40% - Accent6 4 2 3 4" xfId="30330" xr:uid="{8E5B42A3-8E01-41EC-8C55-28EB516F6591}"/>
    <cellStyle name="40% - Accent6 4 2 4" xfId="9238" xr:uid="{26D95D7E-6BDE-4A81-97B0-D26016DC3972}"/>
    <cellStyle name="40% - Accent6 4 2 5" xfId="17676" xr:uid="{665B5AD2-3801-4F5C-A1C0-9EE295FB0105}"/>
    <cellStyle name="40% - Accent6 4 2 6" xfId="26113" xr:uid="{D11E03C2-9DD8-4E37-A066-753D330584E5}"/>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38CC3C81-0614-4D2B-BAA2-DD52208BCAA4}"/>
    <cellStyle name="40% - Accent6 4 3 2 2 3" xfId="24451" xr:uid="{CBE9F022-D46D-46B1-9548-DB8FB847D206}"/>
    <cellStyle name="40% - Accent6 4 3 2 2 4" xfId="32888" xr:uid="{F72BDBA6-509F-4D67-A780-952337DCE89D}"/>
    <cellStyle name="40% - Accent6 4 3 2 3" xfId="11796" xr:uid="{9EFEA64C-AB7F-44A9-A9BB-C927095525E1}"/>
    <cellStyle name="40% - Accent6 4 3 2 4" xfId="20234" xr:uid="{DC27BB1B-050D-4621-ABAC-C769178B3CB1}"/>
    <cellStyle name="40% - Accent6 4 3 2 5" xfId="28671" xr:uid="{EB58A3EF-3E1C-4A4F-ADCF-337B9FC4102D}"/>
    <cellStyle name="40% - Accent6 4 3 3" xfId="5427" xr:uid="{00000000-0005-0000-0000-000062070000}"/>
    <cellStyle name="40% - Accent6 4 3 3 2" xfId="13869" xr:uid="{B508BCDE-85C2-4ACE-B30B-5A3693B3B416}"/>
    <cellStyle name="40% - Accent6 4 3 3 3" xfId="22306" xr:uid="{CCBF5ADE-ED51-4572-8335-8161C7E0A285}"/>
    <cellStyle name="40% - Accent6 4 3 3 4" xfId="30743" xr:uid="{B118051A-9D18-40F8-84AC-0F080D1B5235}"/>
    <cellStyle name="40% - Accent6 4 3 4" xfId="9651" xr:uid="{EA0F2F7B-9927-4457-A32E-6363CA0B03F9}"/>
    <cellStyle name="40% - Accent6 4 3 5" xfId="18089" xr:uid="{D22F29FA-FF67-4760-B732-61305EE3F9F9}"/>
    <cellStyle name="40% - Accent6 4 3 6" xfId="26526" xr:uid="{E2F9B02B-0B1D-4893-A87A-96076384E701}"/>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D8820168-2952-4753-BB37-42FC25416268}"/>
    <cellStyle name="40% - Accent6 4 4 2 2 3" xfId="24864" xr:uid="{D47577C5-6E6A-4B30-8AFC-2ED2A60DCB12}"/>
    <cellStyle name="40% - Accent6 4 4 2 2 4" xfId="33301" xr:uid="{1611D701-511A-4B6E-9F17-FB36F0069849}"/>
    <cellStyle name="40% - Accent6 4 4 2 3" xfId="12209" xr:uid="{56BFD29D-8E80-4C13-8DDC-715910DF0E96}"/>
    <cellStyle name="40% - Accent6 4 4 2 4" xfId="20647" xr:uid="{3AA2E309-F9ED-47DB-B9AA-37884A0E9812}"/>
    <cellStyle name="40% - Accent6 4 4 2 5" xfId="29084" xr:uid="{78582552-D03D-40E3-9CF9-C27B0386BDFF}"/>
    <cellStyle name="40% - Accent6 4 4 3" xfId="5840" xr:uid="{00000000-0005-0000-0000-000066070000}"/>
    <cellStyle name="40% - Accent6 4 4 3 2" xfId="14282" xr:uid="{5CB27A18-19D1-4CBB-AAB6-E5141ACD80DA}"/>
    <cellStyle name="40% - Accent6 4 4 3 3" xfId="22719" xr:uid="{16A37740-73A5-44FC-8842-3D252F50C768}"/>
    <cellStyle name="40% - Accent6 4 4 3 4" xfId="31156" xr:uid="{F414CF36-C502-49CD-A73D-1DE5C533B9EB}"/>
    <cellStyle name="40% - Accent6 4 4 4" xfId="10064" xr:uid="{7415B373-D429-4467-AD7A-B1701673E437}"/>
    <cellStyle name="40% - Accent6 4 4 5" xfId="18502" xr:uid="{C3AC6BB7-23F5-4D2A-95C7-6E309B4CBABE}"/>
    <cellStyle name="40% - Accent6 4 4 6" xfId="26939" xr:uid="{AE028260-46FB-408B-956E-C5739CA36F75}"/>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ECFE7033-5277-49A1-ADBE-A9BDB3D45E18}"/>
    <cellStyle name="40% - Accent6 4 5 2 2 3" xfId="25277" xr:uid="{3FD65F1C-22C5-4CEB-B8A7-04CCE98CF99E}"/>
    <cellStyle name="40% - Accent6 4 5 2 2 4" xfId="33714" xr:uid="{CCDD9742-ADA1-4C39-BEDF-829DB322FFD8}"/>
    <cellStyle name="40% - Accent6 4 5 2 3" xfId="12622" xr:uid="{A59BD605-9989-4AC0-9236-55069863A223}"/>
    <cellStyle name="40% - Accent6 4 5 2 4" xfId="21060" xr:uid="{323CB87F-5EC4-458E-A004-E0A1F1261317}"/>
    <cellStyle name="40% - Accent6 4 5 2 5" xfId="29497" xr:uid="{B1F488EF-FE97-46B5-8DD4-31C4630938A0}"/>
    <cellStyle name="40% - Accent6 4 5 3" xfId="6253" xr:uid="{00000000-0005-0000-0000-00006A070000}"/>
    <cellStyle name="40% - Accent6 4 5 3 2" xfId="14695" xr:uid="{247AAABE-3233-41E6-93CE-79C0775B8C38}"/>
    <cellStyle name="40% - Accent6 4 5 3 3" xfId="23132" xr:uid="{8DCB0CC7-C4FA-437D-8708-522FB3E3E6EE}"/>
    <cellStyle name="40% - Accent6 4 5 3 4" xfId="31569" xr:uid="{F8198F60-50FF-4B7C-A13C-68418A656C59}"/>
    <cellStyle name="40% - Accent6 4 5 4" xfId="10477" xr:uid="{50752EF1-F411-4F35-B5A4-67612AD322C4}"/>
    <cellStyle name="40% - Accent6 4 5 5" xfId="18915" xr:uid="{1F323F9D-7721-424E-80C2-5AD76AD4D077}"/>
    <cellStyle name="40% - Accent6 4 5 6" xfId="27352" xr:uid="{B34737BA-9A9D-498D-851A-5F05638547A7}"/>
    <cellStyle name="40% - Accent6 4 6" xfId="2359" xr:uid="{00000000-0005-0000-0000-00006B070000}"/>
    <cellStyle name="40% - Accent6 4 6 2" xfId="6666" xr:uid="{00000000-0005-0000-0000-00006C070000}"/>
    <cellStyle name="40% - Accent6 4 6 2 2" xfId="15108" xr:uid="{36C1923B-5A70-4162-BA49-B69CB073AF11}"/>
    <cellStyle name="40% - Accent6 4 6 2 3" xfId="23545" xr:uid="{6182C786-C243-45F4-AFCB-34ABF20CC9A2}"/>
    <cellStyle name="40% - Accent6 4 6 2 4" xfId="31982" xr:uid="{7EC22E9C-36DE-4A0D-9514-015788212266}"/>
    <cellStyle name="40% - Accent6 4 6 3" xfId="10890" xr:uid="{BD8CDD79-FCE5-42E0-B167-43A13CB3B231}"/>
    <cellStyle name="40% - Accent6 4 6 4" xfId="19328" xr:uid="{15B4148F-2274-48A3-8572-604998087789}"/>
    <cellStyle name="40% - Accent6 4 6 5" xfId="27765" xr:uid="{1F9424E0-1EDF-4C1D-9ABD-FB924389753A}"/>
    <cellStyle name="40% - Accent6 4 7" xfId="4600" xr:uid="{00000000-0005-0000-0000-00006D070000}"/>
    <cellStyle name="40% - Accent6 4 7 2" xfId="13042" xr:uid="{0E1C1D87-A065-461F-A175-B5DEBCA2901E}"/>
    <cellStyle name="40% - Accent6 4 7 3" xfId="21479" xr:uid="{7BECBE5F-3301-48B1-9A09-BA705412ACA9}"/>
    <cellStyle name="40% - Accent6 4 7 4" xfId="29916" xr:uid="{2BBCFDA6-BC5D-4917-8A8A-7D6DE8777C25}"/>
    <cellStyle name="40% - Accent6 4 8" xfId="8824" xr:uid="{C245AA94-266C-4638-85DB-0B052D01244C}"/>
    <cellStyle name="40% - Accent6 4 9" xfId="17262" xr:uid="{6AA52B4A-14B1-4A1C-AE48-50D25747FD8A}"/>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A44BC40E-F1C8-47BB-8873-2DB81CF71AB6}"/>
    <cellStyle name="40% - Accent6 5 2 2 3" xfId="24031" xr:uid="{9AC600A2-9426-475E-9030-16156A72B02C}"/>
    <cellStyle name="40% - Accent6 5 2 2 4" xfId="32468" xr:uid="{FEECDBEC-7987-41CA-BEE4-E6E55D7CCD81}"/>
    <cellStyle name="40% - Accent6 5 2 3" xfId="11376" xr:uid="{CF430FCD-4992-4896-B4ED-A19C12E134D1}"/>
    <cellStyle name="40% - Accent6 5 2 4" xfId="19814" xr:uid="{1DFE41AD-EA92-460D-98EC-DAB8492A035D}"/>
    <cellStyle name="40% - Accent6 5 2 5" xfId="28251" xr:uid="{E8B5DD3E-4D11-4614-900B-295964D4F7D3}"/>
    <cellStyle name="40% - Accent6 5 3" xfId="5007" xr:uid="{00000000-0005-0000-0000-000071070000}"/>
    <cellStyle name="40% - Accent6 5 3 2" xfId="13449" xr:uid="{AFAA9B41-5358-47B2-AFE1-77A35A65C1B5}"/>
    <cellStyle name="40% - Accent6 5 3 3" xfId="21886" xr:uid="{0E293D8D-2011-4908-85B4-3A293A221C0A}"/>
    <cellStyle name="40% - Accent6 5 3 4" xfId="30323" xr:uid="{DF53B39F-8BE2-41A7-94ED-F8DCCAB643AF}"/>
    <cellStyle name="40% - Accent6 5 4" xfId="9231" xr:uid="{AFF7FDA0-25E0-44E7-A08B-DA3602A074BB}"/>
    <cellStyle name="40% - Accent6 5 5" xfId="17669" xr:uid="{96BE686D-54BF-44DF-A83F-CA406C4EA4AD}"/>
    <cellStyle name="40% - Accent6 5 6" xfId="26106" xr:uid="{EBA7FBA5-BABF-4E82-A6E4-D6955F18F4D8}"/>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FDF62CC9-1CF2-4415-BE72-F60D04791349}"/>
    <cellStyle name="40% - Accent6 6 2 2 3" xfId="24444" xr:uid="{0EC98228-DA3D-4836-AC3E-9FEF121C139A}"/>
    <cellStyle name="40% - Accent6 6 2 2 4" xfId="32881" xr:uid="{C460B98E-9C2E-43A8-BE6A-E3707AC28741}"/>
    <cellStyle name="40% - Accent6 6 2 3" xfId="11789" xr:uid="{4A30B155-63B2-4DA7-8570-F98436829799}"/>
    <cellStyle name="40% - Accent6 6 2 4" xfId="20227" xr:uid="{60AECDB0-660A-48B9-8B46-1AD525095E94}"/>
    <cellStyle name="40% - Accent6 6 2 5" xfId="28664" xr:uid="{84791619-2F76-467E-92EB-E6455A3BD9F3}"/>
    <cellStyle name="40% - Accent6 6 3" xfId="5420" xr:uid="{00000000-0005-0000-0000-000075070000}"/>
    <cellStyle name="40% - Accent6 6 3 2" xfId="13862" xr:uid="{6ACA6DEC-3231-41EB-AF98-F467AD194FC3}"/>
    <cellStyle name="40% - Accent6 6 3 3" xfId="22299" xr:uid="{19C8E960-808F-4B82-A45A-1E516DCEFB76}"/>
    <cellStyle name="40% - Accent6 6 3 4" xfId="30736" xr:uid="{878F480B-A69C-459E-A956-584424A6986F}"/>
    <cellStyle name="40% - Accent6 6 4" xfId="9644" xr:uid="{56DF2595-65F9-4451-991C-3EF7EC5FB018}"/>
    <cellStyle name="40% - Accent6 6 5" xfId="18082" xr:uid="{FE713E4F-E9A5-40FA-B916-E8EBE89E5EEA}"/>
    <cellStyle name="40% - Accent6 6 6" xfId="26519" xr:uid="{BC3C3398-907C-4D36-A96A-F399FEC8ADEA}"/>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F1DE68D6-CF71-4BBF-8F15-D902B9226FD1}"/>
    <cellStyle name="40% - Accent6 7 2 2 3" xfId="24857" xr:uid="{49A03E13-DB3C-4777-94DE-263159207D4B}"/>
    <cellStyle name="40% - Accent6 7 2 2 4" xfId="33294" xr:uid="{B20790D4-BE5E-4E6B-BA00-056EE12F33AF}"/>
    <cellStyle name="40% - Accent6 7 2 3" xfId="12202" xr:uid="{6F86A235-5FE4-45CE-B581-E188E3F133CE}"/>
    <cellStyle name="40% - Accent6 7 2 4" xfId="20640" xr:uid="{4FD9B12F-589C-4100-B6F1-6F9C4B700C7B}"/>
    <cellStyle name="40% - Accent6 7 2 5" xfId="29077" xr:uid="{C238F39F-52DA-4DE2-8E9A-6334179A860B}"/>
    <cellStyle name="40% - Accent6 7 3" xfId="5833" xr:uid="{00000000-0005-0000-0000-000079070000}"/>
    <cellStyle name="40% - Accent6 7 3 2" xfId="14275" xr:uid="{AB224359-0182-4B49-8D09-3C7F4B9B326E}"/>
    <cellStyle name="40% - Accent6 7 3 3" xfId="22712" xr:uid="{CC0F2D70-6AB4-4A5B-BB35-A7AA00A0452C}"/>
    <cellStyle name="40% - Accent6 7 3 4" xfId="31149" xr:uid="{F2C5668C-7C35-4108-A287-2A45D22676ED}"/>
    <cellStyle name="40% - Accent6 7 4" xfId="10057" xr:uid="{E32505CB-43F1-4F7E-B843-E756381FA447}"/>
    <cellStyle name="40% - Accent6 7 5" xfId="18495" xr:uid="{D520F6FE-DD19-4B37-BB03-2594D523BC24}"/>
    <cellStyle name="40% - Accent6 7 6" xfId="26932" xr:uid="{E9B74CB2-4912-4091-8865-494ABEFEA108}"/>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23A87ABC-8822-48B8-AFA1-0B6F8819DC57}"/>
    <cellStyle name="40% - Accent6 8 2 2 3" xfId="25270" xr:uid="{B39A8FDD-A2B7-4C32-AB1E-072C86104983}"/>
    <cellStyle name="40% - Accent6 8 2 2 4" xfId="33707" xr:uid="{8EC90661-77AC-4B25-8809-DA96E670475A}"/>
    <cellStyle name="40% - Accent6 8 2 3" xfId="12615" xr:uid="{F7025CA5-0E39-4B69-A850-1D9378E36601}"/>
    <cellStyle name="40% - Accent6 8 2 4" xfId="21053" xr:uid="{C2597FFA-1BE1-481A-AE61-920FF02B1350}"/>
    <cellStyle name="40% - Accent6 8 2 5" xfId="29490" xr:uid="{AD3B0DFF-5D4D-456F-ABAB-517A0B4C3F02}"/>
    <cellStyle name="40% - Accent6 8 3" xfId="6246" xr:uid="{00000000-0005-0000-0000-00007D070000}"/>
    <cellStyle name="40% - Accent6 8 3 2" xfId="14688" xr:uid="{71AE5404-6375-4B8F-A675-AE6BCAA39ED8}"/>
    <cellStyle name="40% - Accent6 8 3 3" xfId="23125" xr:uid="{B786AC39-3D8A-4D31-9975-8A8592ADBF08}"/>
    <cellStyle name="40% - Accent6 8 3 4" xfId="31562" xr:uid="{810351D6-A0A0-4324-BC19-D4C34A86F355}"/>
    <cellStyle name="40% - Accent6 8 4" xfId="10470" xr:uid="{2440EDEB-DC97-4C2F-A64F-EFAFF7BADD13}"/>
    <cellStyle name="40% - Accent6 8 5" xfId="18908" xr:uid="{59EA0739-036F-447F-A579-F5CD0B444C16}"/>
    <cellStyle name="40% - Accent6 8 6" xfId="27345" xr:uid="{1EA4F6D4-D1D6-4ABC-A64F-B74FF9338A51}"/>
    <cellStyle name="40% - Accent6 9" xfId="2352" xr:uid="{00000000-0005-0000-0000-00007E070000}"/>
    <cellStyle name="40% - Accent6 9 2" xfId="6659" xr:uid="{00000000-0005-0000-0000-00007F070000}"/>
    <cellStyle name="40% - Accent6 9 2 2" xfId="15101" xr:uid="{9E2FCB64-42D5-43B7-8C09-195CF92CE91D}"/>
    <cellStyle name="40% - Accent6 9 2 3" xfId="23538" xr:uid="{71D382DD-BBA1-43CE-B23E-E388B908A1D0}"/>
    <cellStyle name="40% - Accent6 9 2 4" xfId="31975" xr:uid="{0A7C54EB-426A-4409-9D9C-58A9E9678377}"/>
    <cellStyle name="40% - Accent6 9 3" xfId="10883" xr:uid="{2CD37F1C-1CD6-43BB-ABD9-CBD1313FC231}"/>
    <cellStyle name="40% - Accent6 9 4" xfId="19321" xr:uid="{5260C11E-FF79-40E6-90EA-2F2DC3AA6326}"/>
    <cellStyle name="40% - Accent6 9 5" xfId="27758" xr:uid="{2E0278A1-0E2C-4D8A-B0F3-3236795C9B9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965578D3-A682-45A0-AF8E-29443FE5E4DD}"/>
    <cellStyle name="Comma 4 2 2 2 10 2 3" xfId="23863" xr:uid="{EF69C961-B614-4937-9D4E-F358EF9D6E97}"/>
    <cellStyle name="Comma 4 2 2 2 10 2 4" xfId="32300" xr:uid="{2C508B3A-4142-4083-B093-09704809BB18}"/>
    <cellStyle name="Comma 4 2 2 2 10 3" xfId="11208" xr:uid="{F74DE6EF-ACE4-406F-89AA-B6938CDE140B}"/>
    <cellStyle name="Comma 4 2 2 2 10 4" xfId="19646" xr:uid="{D65D1F92-218A-477D-8E46-8ED4DB5B68F8}"/>
    <cellStyle name="Comma 4 2 2 2 10 5" xfId="28083" xr:uid="{D2658184-6022-41E1-98B0-A1BCBD2A906B}"/>
    <cellStyle name="Comma 4 2 2 2 11" xfId="4601" xr:uid="{00000000-0005-0000-0000-0000A3070000}"/>
    <cellStyle name="Comma 4 2 2 2 11 2" xfId="13043" xr:uid="{D2054072-FB0C-4D7F-BB30-E50CA75BFCEF}"/>
    <cellStyle name="Comma 4 2 2 2 11 3" xfId="21480" xr:uid="{03B0ACEA-0160-4F57-9AFD-A67F0651FC8E}"/>
    <cellStyle name="Comma 4 2 2 2 11 4" xfId="29917" xr:uid="{91FA3559-3CAC-41F8-B3F8-1B6264456D07}"/>
    <cellStyle name="Comma 4 2 2 2 12" xfId="8825" xr:uid="{397E20F0-C3CD-404C-B3A2-0F863A6BE91F}"/>
    <cellStyle name="Comma 4 2 2 2 13" xfId="17263" xr:uid="{3BE7FB9B-67F6-40BF-9E05-32607D015A81}"/>
    <cellStyle name="Comma 4 2 2 2 14" xfId="25700" xr:uid="{8F439A01-0777-45AE-9DF0-0C9CE3458C0E}"/>
    <cellStyle name="Comma 4 2 2 2 2" xfId="129" xr:uid="{00000000-0005-0000-0000-0000A4070000}"/>
    <cellStyle name="Comma 4 2 2 2 2 10" xfId="4602" xr:uid="{00000000-0005-0000-0000-0000A5070000}"/>
    <cellStyle name="Comma 4 2 2 2 2 10 2" xfId="13044" xr:uid="{10DCD24D-3295-4A5F-A1B5-1353EFB8110A}"/>
    <cellStyle name="Comma 4 2 2 2 2 10 3" xfId="21481" xr:uid="{DF55DF8E-90A5-427D-952C-D5D3449FFA53}"/>
    <cellStyle name="Comma 4 2 2 2 2 10 4" xfId="29918" xr:uid="{44D59059-5882-4D9F-83D0-438BEC7A8E7A}"/>
    <cellStyle name="Comma 4 2 2 2 2 11" xfId="8826" xr:uid="{E9337295-880F-4AEF-85BC-964F9F6A0355}"/>
    <cellStyle name="Comma 4 2 2 2 2 12" xfId="17264" xr:uid="{11531C3F-DC48-4E41-925E-9C2E156D6E9F}"/>
    <cellStyle name="Comma 4 2 2 2 2 13" xfId="25701" xr:uid="{CD84C189-4A09-4CC4-A359-C1A81458484C}"/>
    <cellStyle name="Comma 4 2 2 2 2 2" xfId="130" xr:uid="{00000000-0005-0000-0000-0000A6070000}"/>
    <cellStyle name="Comma 4 2 2 2 2 2 10" xfId="8827" xr:uid="{2D11BA0D-29B7-4E00-BF44-605CD430DA2A}"/>
    <cellStyle name="Comma 4 2 2 2 2 2 11" xfId="17265" xr:uid="{6050DDE8-4BD5-476A-8469-222C89D22F43}"/>
    <cellStyle name="Comma 4 2 2 2 2 2 12" xfId="25702" xr:uid="{6A6E47EA-4FB1-47CC-97A1-E7C179C9E977}"/>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0F86355B-7E69-45ED-89C8-AAFEE9129B89}"/>
    <cellStyle name="Comma 4 2 2 2 2 2 2 2 2 3" xfId="24041" xr:uid="{070979E3-0749-423B-A048-5DCDBCE82D4C}"/>
    <cellStyle name="Comma 4 2 2 2 2 2 2 2 2 4" xfId="32478" xr:uid="{EE851660-03FC-4CDF-97DA-36869B18C2DC}"/>
    <cellStyle name="Comma 4 2 2 2 2 2 2 2 3" xfId="11386" xr:uid="{96FC0BF5-16EB-4A3B-98FF-B9BB61A712F8}"/>
    <cellStyle name="Comma 4 2 2 2 2 2 2 2 4" xfId="19824" xr:uid="{1F6EE0AA-0DA8-4547-AAF9-85ED91B4D4BE}"/>
    <cellStyle name="Comma 4 2 2 2 2 2 2 2 5" xfId="28261" xr:uid="{C26F6494-43AE-41E2-890C-E10AEF31DD8F}"/>
    <cellStyle name="Comma 4 2 2 2 2 2 2 3" xfId="5017" xr:uid="{00000000-0005-0000-0000-0000AA070000}"/>
    <cellStyle name="Comma 4 2 2 2 2 2 2 3 2" xfId="13459" xr:uid="{E9523090-2E66-4F55-BC81-15104A195F25}"/>
    <cellStyle name="Comma 4 2 2 2 2 2 2 3 3" xfId="21896" xr:uid="{0A4E9580-6B28-4508-8F20-21AC7419467B}"/>
    <cellStyle name="Comma 4 2 2 2 2 2 2 3 4" xfId="30333" xr:uid="{026A5E88-1EED-4F83-8574-2F552E53986C}"/>
    <cellStyle name="Comma 4 2 2 2 2 2 2 4" xfId="9241" xr:uid="{7125590F-A4C5-47B3-8FBD-C4114B780B1C}"/>
    <cellStyle name="Comma 4 2 2 2 2 2 2 5" xfId="17679" xr:uid="{6C133FCE-1906-488A-829A-B04B8AD7C3C9}"/>
    <cellStyle name="Comma 4 2 2 2 2 2 2 6" xfId="26116" xr:uid="{A084715A-D01D-4166-8BA1-723AD36F3D55}"/>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7CB0C098-0AAD-478A-B581-BF75584971AF}"/>
    <cellStyle name="Comma 4 2 2 2 2 2 3 2 2 3" xfId="24454" xr:uid="{E99003F9-CAE5-40BE-9FED-9B53D2AACFCC}"/>
    <cellStyle name="Comma 4 2 2 2 2 2 3 2 2 4" xfId="32891" xr:uid="{AFAF8788-7F17-4899-A8AE-4992A812F9B7}"/>
    <cellStyle name="Comma 4 2 2 2 2 2 3 2 3" xfId="11799" xr:uid="{FC0E5296-7B18-4953-952B-6D2423E6DFCE}"/>
    <cellStyle name="Comma 4 2 2 2 2 2 3 2 4" xfId="20237" xr:uid="{D6BD6ADC-CFC2-4CA8-9D44-8200AFA97C47}"/>
    <cellStyle name="Comma 4 2 2 2 2 2 3 2 5" xfId="28674" xr:uid="{29252BCE-2CDC-4222-8C36-3D5168B736D9}"/>
    <cellStyle name="Comma 4 2 2 2 2 2 3 3" xfId="5430" xr:uid="{00000000-0005-0000-0000-0000AE070000}"/>
    <cellStyle name="Comma 4 2 2 2 2 2 3 3 2" xfId="13872" xr:uid="{A522DE8A-DFB5-4E80-9AE5-C5C15DA41FB6}"/>
    <cellStyle name="Comma 4 2 2 2 2 2 3 3 3" xfId="22309" xr:uid="{6B240111-5955-413D-B4E5-2D846A6EF6A3}"/>
    <cellStyle name="Comma 4 2 2 2 2 2 3 3 4" xfId="30746" xr:uid="{B2442361-46A4-444F-BE56-73CDE613D6B4}"/>
    <cellStyle name="Comma 4 2 2 2 2 2 3 4" xfId="9654" xr:uid="{4F49DC60-CD1C-4A08-8AA7-E6E1F378BC22}"/>
    <cellStyle name="Comma 4 2 2 2 2 2 3 5" xfId="18092" xr:uid="{E7F7BB35-8AD3-4A4F-B532-287F8D9448D6}"/>
    <cellStyle name="Comma 4 2 2 2 2 2 3 6" xfId="26529" xr:uid="{8EBB9221-D1BA-4C2E-86D8-109AA1FC427E}"/>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2E31B684-B7D5-415A-BF8D-4288A76AB2A3}"/>
    <cellStyle name="Comma 4 2 2 2 2 2 4 2 2 3" xfId="24867" xr:uid="{46567545-7248-42A9-9B07-8EC4D87BD459}"/>
    <cellStyle name="Comma 4 2 2 2 2 2 4 2 2 4" xfId="33304" xr:uid="{27B8C7D3-E1AB-47B5-B85C-CC5F343F3FD1}"/>
    <cellStyle name="Comma 4 2 2 2 2 2 4 2 3" xfId="12212" xr:uid="{009DDEE1-152C-4233-98F1-77CA8D7C85D8}"/>
    <cellStyle name="Comma 4 2 2 2 2 2 4 2 4" xfId="20650" xr:uid="{7C90ADEA-84B2-4758-9EDE-959EF3AA1116}"/>
    <cellStyle name="Comma 4 2 2 2 2 2 4 2 5" xfId="29087" xr:uid="{3298FD7A-65BD-452C-8B05-ED4A6B5D49F1}"/>
    <cellStyle name="Comma 4 2 2 2 2 2 4 3" xfId="5843" xr:uid="{00000000-0005-0000-0000-0000B2070000}"/>
    <cellStyle name="Comma 4 2 2 2 2 2 4 3 2" xfId="14285" xr:uid="{7A3ED956-0958-4AF2-B1D4-B725F540AE13}"/>
    <cellStyle name="Comma 4 2 2 2 2 2 4 3 3" xfId="22722" xr:uid="{2343F842-1E1E-4BF4-B437-676A99170252}"/>
    <cellStyle name="Comma 4 2 2 2 2 2 4 3 4" xfId="31159" xr:uid="{C1BD0E93-AFB9-4B3F-9019-50BA0587A353}"/>
    <cellStyle name="Comma 4 2 2 2 2 2 4 4" xfId="10067" xr:uid="{C12CCB94-0D27-4FEA-8389-C575089DEC0B}"/>
    <cellStyle name="Comma 4 2 2 2 2 2 4 5" xfId="18505" xr:uid="{143C21F1-E7E2-4CE3-9D91-6FC15345D036}"/>
    <cellStyle name="Comma 4 2 2 2 2 2 4 6" xfId="26942" xr:uid="{1C76E489-9AB0-4FDC-8FBC-41C8635F514D}"/>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7FC451C1-F270-4A70-A9C0-450BC3263F06}"/>
    <cellStyle name="Comma 4 2 2 2 2 2 5 2 2 3" xfId="25280" xr:uid="{D242C77D-0870-46E5-AABF-FA43073F5578}"/>
    <cellStyle name="Comma 4 2 2 2 2 2 5 2 2 4" xfId="33717" xr:uid="{5FA9248B-E738-4D56-BBEF-D4B745B41961}"/>
    <cellStyle name="Comma 4 2 2 2 2 2 5 2 3" xfId="12625" xr:uid="{69AA2561-7DFF-424B-99FF-C65A18E2A8E6}"/>
    <cellStyle name="Comma 4 2 2 2 2 2 5 2 4" xfId="21063" xr:uid="{43812D11-E457-4EB6-AC94-0E64E3A8B7E3}"/>
    <cellStyle name="Comma 4 2 2 2 2 2 5 2 5" xfId="29500" xr:uid="{025A8F74-A91A-4D67-8FEB-A77D562A7058}"/>
    <cellStyle name="Comma 4 2 2 2 2 2 5 3" xfId="6256" xr:uid="{00000000-0005-0000-0000-0000B6070000}"/>
    <cellStyle name="Comma 4 2 2 2 2 2 5 3 2" xfId="14698" xr:uid="{599F986B-5503-4CA4-AE64-328314C860AE}"/>
    <cellStyle name="Comma 4 2 2 2 2 2 5 3 3" xfId="23135" xr:uid="{027BC56C-9A4F-46F0-A5E0-F5E9D8EB1D0E}"/>
    <cellStyle name="Comma 4 2 2 2 2 2 5 3 4" xfId="31572" xr:uid="{072A22E2-570D-40ED-9928-328D7514FEEE}"/>
    <cellStyle name="Comma 4 2 2 2 2 2 5 4" xfId="10480" xr:uid="{465F8462-CD0D-483C-A589-E7EF30356D83}"/>
    <cellStyle name="Comma 4 2 2 2 2 2 5 5" xfId="18918" xr:uid="{02BFA1D2-D9F6-475D-ACD1-4B25C7140F54}"/>
    <cellStyle name="Comma 4 2 2 2 2 2 5 6" xfId="27355" xr:uid="{BED647B3-1372-414B-AD4D-762990F12D6A}"/>
    <cellStyle name="Comma 4 2 2 2 2 2 6" xfId="2384" xr:uid="{00000000-0005-0000-0000-0000B7070000}"/>
    <cellStyle name="Comma 4 2 2 2 2 2 6 2" xfId="6669" xr:uid="{00000000-0005-0000-0000-0000B8070000}"/>
    <cellStyle name="Comma 4 2 2 2 2 2 6 2 2" xfId="15111" xr:uid="{D32B0929-8E5E-411F-BB4F-7388BF375224}"/>
    <cellStyle name="Comma 4 2 2 2 2 2 6 2 3" xfId="23548" xr:uid="{E7C59BD4-F42A-4333-9AD3-75122FC9FC41}"/>
    <cellStyle name="Comma 4 2 2 2 2 2 6 2 4" xfId="31985" xr:uid="{17E72A1A-6CC1-4308-A8FA-66CD9EEF9AD2}"/>
    <cellStyle name="Comma 4 2 2 2 2 2 6 3" xfId="10893" xr:uid="{EC3EBC4B-EA34-4C35-BF8C-2F23EB449A4B}"/>
    <cellStyle name="Comma 4 2 2 2 2 2 6 4" xfId="19331" xr:uid="{63948701-288F-4162-8583-3C5F97F0CADF}"/>
    <cellStyle name="Comma 4 2 2 2 2 2 6 5" xfId="27768" xr:uid="{5D664C3F-9BB7-425F-A8CF-87564A7C2945}"/>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67E0896C-4638-4224-8BF0-9A1151F68C42}"/>
    <cellStyle name="Comma 4 2 2 2 2 2 8 2 3" xfId="23865" xr:uid="{303729D5-9D3F-462E-AA24-24411AD1E536}"/>
    <cellStyle name="Comma 4 2 2 2 2 2 8 2 4" xfId="32302" xr:uid="{96DBA5EE-934E-47C8-AD8C-3AFAC87C4B62}"/>
    <cellStyle name="Comma 4 2 2 2 2 2 8 3" xfId="11210" xr:uid="{ABFDF60B-79AC-4597-BBC4-CD88504970B4}"/>
    <cellStyle name="Comma 4 2 2 2 2 2 8 4" xfId="19648" xr:uid="{D026EAF2-FE59-4DAB-9EB5-E7AAFA55F196}"/>
    <cellStyle name="Comma 4 2 2 2 2 2 8 5" xfId="28085" xr:uid="{D0D96EA2-50A6-46EE-A6D9-167DF3FC75D0}"/>
    <cellStyle name="Comma 4 2 2 2 2 2 9" xfId="4603" xr:uid="{00000000-0005-0000-0000-0000BC070000}"/>
    <cellStyle name="Comma 4 2 2 2 2 2 9 2" xfId="13045" xr:uid="{8B9467A9-E058-4C4D-A657-DD2FBBCFEC14}"/>
    <cellStyle name="Comma 4 2 2 2 2 2 9 3" xfId="21482" xr:uid="{34A2F10E-C4C3-49B7-B70D-C4CC9A267F05}"/>
    <cellStyle name="Comma 4 2 2 2 2 2 9 4" xfId="29919" xr:uid="{3DDBD986-ADBE-46B8-BCA1-21DF01564F10}"/>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BD517248-D80A-4086-A26A-C2A98A5F6D73}"/>
    <cellStyle name="Comma 4 2 2 2 2 3 2 2 3" xfId="24040" xr:uid="{7BA30CA5-AFDB-47A5-82C2-93B4EA104476}"/>
    <cellStyle name="Comma 4 2 2 2 2 3 2 2 4" xfId="32477" xr:uid="{8639C9ED-9903-442A-B15C-BD74873C565E}"/>
    <cellStyle name="Comma 4 2 2 2 2 3 2 3" xfId="11385" xr:uid="{C13CAD7B-C171-4250-BA2D-B9A343F9328A}"/>
    <cellStyle name="Comma 4 2 2 2 2 3 2 4" xfId="19823" xr:uid="{FEDD8EC0-4917-48C0-BEB8-E81765D0EA5C}"/>
    <cellStyle name="Comma 4 2 2 2 2 3 2 5" xfId="28260" xr:uid="{736DB8DA-0404-493B-BEC5-1C696C13751D}"/>
    <cellStyle name="Comma 4 2 2 2 2 3 3" xfId="5016" xr:uid="{00000000-0005-0000-0000-0000C0070000}"/>
    <cellStyle name="Comma 4 2 2 2 2 3 3 2" xfId="13458" xr:uid="{98AD8975-A9BD-4B16-95FE-9E68509892FB}"/>
    <cellStyle name="Comma 4 2 2 2 2 3 3 3" xfId="21895" xr:uid="{5954D1EF-5C28-426F-B49F-38DDCB88B8A9}"/>
    <cellStyle name="Comma 4 2 2 2 2 3 3 4" xfId="30332" xr:uid="{BA082243-EBFB-4B99-957E-8443045AF732}"/>
    <cellStyle name="Comma 4 2 2 2 2 3 4" xfId="9240" xr:uid="{E981CC53-FE14-433A-A7DA-713DD3C1DE37}"/>
    <cellStyle name="Comma 4 2 2 2 2 3 5" xfId="17678" xr:uid="{66B7752A-20EB-48CD-802D-2DFB3AE40B83}"/>
    <cellStyle name="Comma 4 2 2 2 2 3 6" xfId="26115" xr:uid="{FB3362B3-7D3E-475C-B9C8-A1E82DFF961E}"/>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E5D373C3-705C-472D-8E67-10CDF3A723F8}"/>
    <cellStyle name="Comma 4 2 2 2 2 4 2 2 3" xfId="24453" xr:uid="{1B1CBCB0-6BD2-45FE-B699-32962D026294}"/>
    <cellStyle name="Comma 4 2 2 2 2 4 2 2 4" xfId="32890" xr:uid="{88C91201-51E3-4996-9C03-CA3D9E404377}"/>
    <cellStyle name="Comma 4 2 2 2 2 4 2 3" xfId="11798" xr:uid="{E5B0A41B-F36C-4AEF-B276-5E5B0106CBA5}"/>
    <cellStyle name="Comma 4 2 2 2 2 4 2 4" xfId="20236" xr:uid="{CA28A4F4-B2D4-4861-81E6-B2B9C11455EA}"/>
    <cellStyle name="Comma 4 2 2 2 2 4 2 5" xfId="28673" xr:uid="{79600BCE-3DF4-4829-B081-8867E8DF0FF2}"/>
    <cellStyle name="Comma 4 2 2 2 2 4 3" xfId="5429" xr:uid="{00000000-0005-0000-0000-0000C4070000}"/>
    <cellStyle name="Comma 4 2 2 2 2 4 3 2" xfId="13871" xr:uid="{3E357AEE-D7D5-4817-A38F-4D13B0010F7E}"/>
    <cellStyle name="Comma 4 2 2 2 2 4 3 3" xfId="22308" xr:uid="{05B5E58E-680A-456D-B0BF-CF2DFD68B65D}"/>
    <cellStyle name="Comma 4 2 2 2 2 4 3 4" xfId="30745" xr:uid="{1D653B22-1A3B-4C31-B5CE-0590A6953C2B}"/>
    <cellStyle name="Comma 4 2 2 2 2 4 4" xfId="9653" xr:uid="{BCB7A94D-AC94-4089-B011-AA6ACF5FB7A1}"/>
    <cellStyle name="Comma 4 2 2 2 2 4 5" xfId="18091" xr:uid="{EC2B6772-8F59-4F0B-B267-D71D16BBFD6D}"/>
    <cellStyle name="Comma 4 2 2 2 2 4 6" xfId="26528" xr:uid="{52A248DE-18F1-44A0-BA63-A1CA973A1828}"/>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EBA09054-E267-451F-BB24-61A7C2303ABE}"/>
    <cellStyle name="Comma 4 2 2 2 2 5 2 2 3" xfId="24866" xr:uid="{69F94529-11E1-48D0-B987-7F9474CCAA6F}"/>
    <cellStyle name="Comma 4 2 2 2 2 5 2 2 4" xfId="33303" xr:uid="{C8A04375-9B49-468F-983E-7767D2A732A7}"/>
    <cellStyle name="Comma 4 2 2 2 2 5 2 3" xfId="12211" xr:uid="{2E229C9F-DB68-4796-A504-00C5F6F68B89}"/>
    <cellStyle name="Comma 4 2 2 2 2 5 2 4" xfId="20649" xr:uid="{6626753D-E352-4061-869C-92D0C9CE17F4}"/>
    <cellStyle name="Comma 4 2 2 2 2 5 2 5" xfId="29086" xr:uid="{908C9037-B7F2-47A8-8334-1717CFB29827}"/>
    <cellStyle name="Comma 4 2 2 2 2 5 3" xfId="5842" xr:uid="{00000000-0005-0000-0000-0000C8070000}"/>
    <cellStyle name="Comma 4 2 2 2 2 5 3 2" xfId="14284" xr:uid="{FEF476F4-F223-4CB0-8A31-497DAFCCB433}"/>
    <cellStyle name="Comma 4 2 2 2 2 5 3 3" xfId="22721" xr:uid="{C604A543-123C-40B4-9908-29DDA85E3C86}"/>
    <cellStyle name="Comma 4 2 2 2 2 5 3 4" xfId="31158" xr:uid="{338CB4A8-F3F7-4954-96F4-92D765BBCC56}"/>
    <cellStyle name="Comma 4 2 2 2 2 5 4" xfId="10066" xr:uid="{5E37F99B-9006-4ED0-808D-1A45D4DE378A}"/>
    <cellStyle name="Comma 4 2 2 2 2 5 5" xfId="18504" xr:uid="{B69AE1A3-1BC1-4A2F-9F13-867B716986C3}"/>
    <cellStyle name="Comma 4 2 2 2 2 5 6" xfId="26941" xr:uid="{703BD653-5E80-4986-A3B0-ED605850DC26}"/>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C629D18E-3291-42C4-9D8F-DD7348C557B3}"/>
    <cellStyle name="Comma 4 2 2 2 2 6 2 2 3" xfId="25279" xr:uid="{008C7393-A707-4994-B632-55FD2B3225AC}"/>
    <cellStyle name="Comma 4 2 2 2 2 6 2 2 4" xfId="33716" xr:uid="{A9382C67-3E99-4453-BAB5-781A070006DF}"/>
    <cellStyle name="Comma 4 2 2 2 2 6 2 3" xfId="12624" xr:uid="{AF853C8F-4C25-4A10-81D8-45F4A905B000}"/>
    <cellStyle name="Comma 4 2 2 2 2 6 2 4" xfId="21062" xr:uid="{1F4C661A-2870-48A2-B727-FE8970DF7382}"/>
    <cellStyle name="Comma 4 2 2 2 2 6 2 5" xfId="29499" xr:uid="{9134E011-DFA2-4CF1-B028-0C8FBB1AA494}"/>
    <cellStyle name="Comma 4 2 2 2 2 6 3" xfId="6255" xr:uid="{00000000-0005-0000-0000-0000CC070000}"/>
    <cellStyle name="Comma 4 2 2 2 2 6 3 2" xfId="14697" xr:uid="{92275ACA-F0EE-42A0-BBC8-75C0929DBD43}"/>
    <cellStyle name="Comma 4 2 2 2 2 6 3 3" xfId="23134" xr:uid="{9531589A-5924-40B9-A4C2-CB8901483B39}"/>
    <cellStyle name="Comma 4 2 2 2 2 6 3 4" xfId="31571" xr:uid="{50959DD1-5316-41CA-AA0C-FABDD8FB0229}"/>
    <cellStyle name="Comma 4 2 2 2 2 6 4" xfId="10479" xr:uid="{25C2CA75-BA8E-4850-AFD5-4217DCF83E4E}"/>
    <cellStyle name="Comma 4 2 2 2 2 6 5" xfId="18917" xr:uid="{1A180F72-97BF-4D1D-BC15-C4BF1F1310A5}"/>
    <cellStyle name="Comma 4 2 2 2 2 6 6" xfId="27354" xr:uid="{4BFEC5A4-E19D-4F03-8D8D-892EC7C9F769}"/>
    <cellStyle name="Comma 4 2 2 2 2 7" xfId="2383" xr:uid="{00000000-0005-0000-0000-0000CD070000}"/>
    <cellStyle name="Comma 4 2 2 2 2 7 2" xfId="6668" xr:uid="{00000000-0005-0000-0000-0000CE070000}"/>
    <cellStyle name="Comma 4 2 2 2 2 7 2 2" xfId="15110" xr:uid="{D733AAE2-D5CC-4E55-A348-9345510F9825}"/>
    <cellStyle name="Comma 4 2 2 2 2 7 2 3" xfId="23547" xr:uid="{10493966-B11C-475C-857B-501ADAEC7252}"/>
    <cellStyle name="Comma 4 2 2 2 2 7 2 4" xfId="31984" xr:uid="{9560EE88-8E8B-443D-940D-61288D972B94}"/>
    <cellStyle name="Comma 4 2 2 2 2 7 3" xfId="10892" xr:uid="{8A74D3CF-8566-45EB-A0E4-0D700E5CF998}"/>
    <cellStyle name="Comma 4 2 2 2 2 7 4" xfId="19330" xr:uid="{F9927988-D112-4226-86AA-05E0D54C8C41}"/>
    <cellStyle name="Comma 4 2 2 2 2 7 5" xfId="27767" xr:uid="{E15D6944-A329-42E1-A850-7BE75C17227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4866E289-811C-4C0D-92AE-4090EFBAEE62}"/>
    <cellStyle name="Comma 4 2 2 2 2 9 2 3" xfId="23864" xr:uid="{0C886623-6591-4D72-A27D-68370D781DFA}"/>
    <cellStyle name="Comma 4 2 2 2 2 9 2 4" xfId="32301" xr:uid="{8BA72984-E79A-4DC4-B6CE-E5642214CBA2}"/>
    <cellStyle name="Comma 4 2 2 2 2 9 3" xfId="11209" xr:uid="{13B3D706-72A3-4191-8C8B-42C5A98445B1}"/>
    <cellStyle name="Comma 4 2 2 2 2 9 4" xfId="19647" xr:uid="{9C812D9C-9CFD-453D-BB9B-486A2EC0EAA6}"/>
    <cellStyle name="Comma 4 2 2 2 2 9 5" xfId="28084" xr:uid="{376203D1-9E67-457F-8B28-D44484D524B3}"/>
    <cellStyle name="Comma 4 2 2 2 3" xfId="131" xr:uid="{00000000-0005-0000-0000-0000D2070000}"/>
    <cellStyle name="Comma 4 2 2 2 3 10" xfId="8828" xr:uid="{27AD2767-DF8A-4548-AB96-24C867DAA06E}"/>
    <cellStyle name="Comma 4 2 2 2 3 11" xfId="17266" xr:uid="{0CCB3177-F741-43AF-AA09-FF19CC9344B9}"/>
    <cellStyle name="Comma 4 2 2 2 3 12" xfId="25703" xr:uid="{44C5D137-B7E3-4D60-A433-470A475D06CB}"/>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646841E8-F297-405E-89B7-C638BAE72CF8}"/>
    <cellStyle name="Comma 4 2 2 2 3 2 2 2 3" xfId="24042" xr:uid="{88F8D604-6B08-4481-B5B5-E78FC41C83C9}"/>
    <cellStyle name="Comma 4 2 2 2 3 2 2 2 4" xfId="32479" xr:uid="{EFE6CA60-8FF2-4617-A9EB-C1501A079FF9}"/>
    <cellStyle name="Comma 4 2 2 2 3 2 2 3" xfId="11387" xr:uid="{FFFC41B1-1DAC-45BE-944C-404CA1FA46C5}"/>
    <cellStyle name="Comma 4 2 2 2 3 2 2 4" xfId="19825" xr:uid="{03065BEE-0302-453F-B8B2-2530F83A35A1}"/>
    <cellStyle name="Comma 4 2 2 2 3 2 2 5" xfId="28262" xr:uid="{3631A8BC-8126-44C2-B86D-0B49D9238B20}"/>
    <cellStyle name="Comma 4 2 2 2 3 2 3" xfId="5018" xr:uid="{00000000-0005-0000-0000-0000D6070000}"/>
    <cellStyle name="Comma 4 2 2 2 3 2 3 2" xfId="13460" xr:uid="{EFE6E3A0-53D3-44E9-8C52-0A1B8420A011}"/>
    <cellStyle name="Comma 4 2 2 2 3 2 3 3" xfId="21897" xr:uid="{35B5362B-2E17-4A0F-828C-51DDC396FD7A}"/>
    <cellStyle name="Comma 4 2 2 2 3 2 3 4" xfId="30334" xr:uid="{A8F0C030-D744-4E7C-B6F0-AFE1D808D762}"/>
    <cellStyle name="Comma 4 2 2 2 3 2 4" xfId="9242" xr:uid="{EF595097-4671-4A1A-B0EB-BCE1401EAADC}"/>
    <cellStyle name="Comma 4 2 2 2 3 2 5" xfId="17680" xr:uid="{BF2D9377-FF3A-4A21-BEF6-C18D4D19DB98}"/>
    <cellStyle name="Comma 4 2 2 2 3 2 6" xfId="26117" xr:uid="{2394E2C0-7925-4CAA-8AF6-E060F88B290E}"/>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1DDFC962-C551-4016-9BB5-3336026B2029}"/>
    <cellStyle name="Comma 4 2 2 2 3 3 2 2 3" xfId="24455" xr:uid="{677DA84B-BCD0-4140-9E59-0BBCC6E1A51F}"/>
    <cellStyle name="Comma 4 2 2 2 3 3 2 2 4" xfId="32892" xr:uid="{9598D87E-340E-4E3C-A668-66A57EEF056F}"/>
    <cellStyle name="Comma 4 2 2 2 3 3 2 3" xfId="11800" xr:uid="{C96CF6D3-3C3E-47A6-AFEC-E69134C1A4B0}"/>
    <cellStyle name="Comma 4 2 2 2 3 3 2 4" xfId="20238" xr:uid="{2F768D72-8A69-4853-9F33-A59B7529B0F3}"/>
    <cellStyle name="Comma 4 2 2 2 3 3 2 5" xfId="28675" xr:uid="{5F296E64-4F2D-414E-A1B1-C1DB8C374A7B}"/>
    <cellStyle name="Comma 4 2 2 2 3 3 3" xfId="5431" xr:uid="{00000000-0005-0000-0000-0000DA070000}"/>
    <cellStyle name="Comma 4 2 2 2 3 3 3 2" xfId="13873" xr:uid="{5306A450-27B2-4CDA-B47D-0C3F8F91D605}"/>
    <cellStyle name="Comma 4 2 2 2 3 3 3 3" xfId="22310" xr:uid="{FC3A1F0A-1FBC-462C-A9EA-EEEDF2CB2782}"/>
    <cellStyle name="Comma 4 2 2 2 3 3 3 4" xfId="30747" xr:uid="{C2248B2C-9860-4F5E-8606-879AC1A7B426}"/>
    <cellStyle name="Comma 4 2 2 2 3 3 4" xfId="9655" xr:uid="{273ADD06-248A-4F65-B82A-68F8746FE4B4}"/>
    <cellStyle name="Comma 4 2 2 2 3 3 5" xfId="18093" xr:uid="{56E04EE9-29D2-4A7D-BCD2-3ED5E6515F09}"/>
    <cellStyle name="Comma 4 2 2 2 3 3 6" xfId="26530" xr:uid="{5C8DF989-4965-4BA0-A8AF-8AD13CA62049}"/>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F67490EA-2D2B-447E-945C-1086814812D5}"/>
    <cellStyle name="Comma 4 2 2 2 3 4 2 2 3" xfId="24868" xr:uid="{2B58A854-4483-41BC-B41E-3D62810E8C8D}"/>
    <cellStyle name="Comma 4 2 2 2 3 4 2 2 4" xfId="33305" xr:uid="{1B5BCA3E-2663-438E-8772-06E3AFDA15AF}"/>
    <cellStyle name="Comma 4 2 2 2 3 4 2 3" xfId="12213" xr:uid="{AF900801-8959-44E8-BE7E-F90130C12639}"/>
    <cellStyle name="Comma 4 2 2 2 3 4 2 4" xfId="20651" xr:uid="{DD389076-B5DF-44B9-8B78-CAB2B83B239E}"/>
    <cellStyle name="Comma 4 2 2 2 3 4 2 5" xfId="29088" xr:uid="{4E5A4069-F2AF-4DB5-8AFE-BA21433D6022}"/>
    <cellStyle name="Comma 4 2 2 2 3 4 3" xfId="5844" xr:uid="{00000000-0005-0000-0000-0000DE070000}"/>
    <cellStyle name="Comma 4 2 2 2 3 4 3 2" xfId="14286" xr:uid="{B7E43655-F207-48E2-BA48-A15CB38FBEAA}"/>
    <cellStyle name="Comma 4 2 2 2 3 4 3 3" xfId="22723" xr:uid="{23CC27A0-B306-48F9-93FE-866326CEA117}"/>
    <cellStyle name="Comma 4 2 2 2 3 4 3 4" xfId="31160" xr:uid="{D9B02BA9-6E7F-4D86-88AB-D91310924350}"/>
    <cellStyle name="Comma 4 2 2 2 3 4 4" xfId="10068" xr:uid="{512714D8-66B1-484D-80FE-E6A1812BA28D}"/>
    <cellStyle name="Comma 4 2 2 2 3 4 5" xfId="18506" xr:uid="{FE0C3CBD-EBE4-4386-873F-6C2E49C1B318}"/>
    <cellStyle name="Comma 4 2 2 2 3 4 6" xfId="26943" xr:uid="{2C1DDE67-D651-443A-BBBD-CCBCE0EEB6D6}"/>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81B083AB-C8BA-40AD-934C-7235620E223E}"/>
    <cellStyle name="Comma 4 2 2 2 3 5 2 2 3" xfId="25281" xr:uid="{B74F8FCA-5B21-49FC-BA70-D4F52A4EBEB4}"/>
    <cellStyle name="Comma 4 2 2 2 3 5 2 2 4" xfId="33718" xr:uid="{8F8AA785-5CDB-45AA-9667-8E35B1F5FE9C}"/>
    <cellStyle name="Comma 4 2 2 2 3 5 2 3" xfId="12626" xr:uid="{FA8125C9-28E1-49C7-9FC2-F50F25E6BFDA}"/>
    <cellStyle name="Comma 4 2 2 2 3 5 2 4" xfId="21064" xr:uid="{54311B53-2521-4328-8EBE-84E9DC1CA978}"/>
    <cellStyle name="Comma 4 2 2 2 3 5 2 5" xfId="29501" xr:uid="{B5702919-1541-40F6-AEBB-A998CC4C01ED}"/>
    <cellStyle name="Comma 4 2 2 2 3 5 3" xfId="6257" xr:uid="{00000000-0005-0000-0000-0000E2070000}"/>
    <cellStyle name="Comma 4 2 2 2 3 5 3 2" xfId="14699" xr:uid="{001F507F-1756-4B5B-9D00-D5A42EF74C22}"/>
    <cellStyle name="Comma 4 2 2 2 3 5 3 3" xfId="23136" xr:uid="{62D12DE1-FB0E-4119-A7BC-1A390C8EA43B}"/>
    <cellStyle name="Comma 4 2 2 2 3 5 3 4" xfId="31573" xr:uid="{DBF23A27-98E9-441D-A41F-4D9693B7E546}"/>
    <cellStyle name="Comma 4 2 2 2 3 5 4" xfId="10481" xr:uid="{8C817073-804A-4A49-B7B1-A70F49C8B92A}"/>
    <cellStyle name="Comma 4 2 2 2 3 5 5" xfId="18919" xr:uid="{6194C1BD-9F08-44F5-A8A5-ED02F6FA010F}"/>
    <cellStyle name="Comma 4 2 2 2 3 5 6" xfId="27356" xr:uid="{A226FE1D-AB0E-43B3-87E2-3067E2F8088D}"/>
    <cellStyle name="Comma 4 2 2 2 3 6" xfId="2385" xr:uid="{00000000-0005-0000-0000-0000E3070000}"/>
    <cellStyle name="Comma 4 2 2 2 3 6 2" xfId="6670" xr:uid="{00000000-0005-0000-0000-0000E4070000}"/>
    <cellStyle name="Comma 4 2 2 2 3 6 2 2" xfId="15112" xr:uid="{3BE08F86-9B1A-4694-899C-8A708F8EA8FB}"/>
    <cellStyle name="Comma 4 2 2 2 3 6 2 3" xfId="23549" xr:uid="{70C9B950-0D0D-4A20-A9B2-7C319C644F63}"/>
    <cellStyle name="Comma 4 2 2 2 3 6 2 4" xfId="31986" xr:uid="{E62BD260-D5DB-4507-9397-6DE430260922}"/>
    <cellStyle name="Comma 4 2 2 2 3 6 3" xfId="10894" xr:uid="{AD2786DC-1711-4314-AD30-7D5CC9940FAA}"/>
    <cellStyle name="Comma 4 2 2 2 3 6 4" xfId="19332" xr:uid="{C74DD6E5-4AD5-42BC-BC0C-C748879D90B3}"/>
    <cellStyle name="Comma 4 2 2 2 3 6 5" xfId="27769" xr:uid="{54B3AE11-AC79-4887-BA4D-D1DEECD64B0E}"/>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54B50035-CE0A-47DF-B450-690EAFA28AB9}"/>
    <cellStyle name="Comma 4 2 2 2 3 8 2 3" xfId="23866" xr:uid="{02B7A142-F30D-4B09-B9A4-9AB566C92828}"/>
    <cellStyle name="Comma 4 2 2 2 3 8 2 4" xfId="32303" xr:uid="{8763AD28-FBA8-426F-9AEC-D65F923103CE}"/>
    <cellStyle name="Comma 4 2 2 2 3 8 3" xfId="11211" xr:uid="{EFB88513-B56D-498A-930D-CF16843A6A90}"/>
    <cellStyle name="Comma 4 2 2 2 3 8 4" xfId="19649" xr:uid="{2FC8E452-3627-4056-9D58-8223D8CA0EDA}"/>
    <cellStyle name="Comma 4 2 2 2 3 8 5" xfId="28086" xr:uid="{402EA636-DF6E-4BEF-8DAC-C7054E9EAEEE}"/>
    <cellStyle name="Comma 4 2 2 2 3 9" xfId="4604" xr:uid="{00000000-0005-0000-0000-0000E8070000}"/>
    <cellStyle name="Comma 4 2 2 2 3 9 2" xfId="13046" xr:uid="{F14563A4-0E25-4445-B428-609E834DEEAB}"/>
    <cellStyle name="Comma 4 2 2 2 3 9 3" xfId="21483" xr:uid="{4DD11B29-9BDD-44AB-885C-810430E05CDD}"/>
    <cellStyle name="Comma 4 2 2 2 3 9 4" xfId="29920" xr:uid="{2A3DA1E2-3775-4354-BC94-B6F073658CAA}"/>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C3A60E06-9242-4062-9D30-E174B7C1AE8F}"/>
    <cellStyle name="Comma 4 2 2 2 4 2 2 3" xfId="24039" xr:uid="{B5A083B9-6FCE-452A-862D-8A91B6A95B11}"/>
    <cellStyle name="Comma 4 2 2 2 4 2 2 4" xfId="32476" xr:uid="{EFACE8E3-AC6F-4A71-8B46-27487285A3F6}"/>
    <cellStyle name="Comma 4 2 2 2 4 2 3" xfId="11384" xr:uid="{64B728F0-8FAE-444B-8AF2-9275A8998CF3}"/>
    <cellStyle name="Comma 4 2 2 2 4 2 4" xfId="19822" xr:uid="{9E50D2E4-97E4-4967-9E9B-44E57A8FB3A0}"/>
    <cellStyle name="Comma 4 2 2 2 4 2 5" xfId="28259" xr:uid="{437206E2-6F7F-4539-9EEF-B151B3920EEA}"/>
    <cellStyle name="Comma 4 2 2 2 4 3" xfId="5015" xr:uid="{00000000-0005-0000-0000-0000EC070000}"/>
    <cellStyle name="Comma 4 2 2 2 4 3 2" xfId="13457" xr:uid="{A9652E1A-934B-4F50-A2CB-F38BE9508C71}"/>
    <cellStyle name="Comma 4 2 2 2 4 3 3" xfId="21894" xr:uid="{C6681CC4-539E-4CE0-B708-4B10CCF5E313}"/>
    <cellStyle name="Comma 4 2 2 2 4 3 4" xfId="30331" xr:uid="{204E2E5B-F0E1-4977-B4CE-0E26645479AD}"/>
    <cellStyle name="Comma 4 2 2 2 4 4" xfId="9239" xr:uid="{8ABC04A2-0FF7-4110-8FDF-74C858AE53C4}"/>
    <cellStyle name="Comma 4 2 2 2 4 5" xfId="17677" xr:uid="{461C401F-BB46-41F0-B869-EFCD31F68296}"/>
    <cellStyle name="Comma 4 2 2 2 4 6" xfId="26114" xr:uid="{867D1B62-8D6A-434F-88B6-DB7839561B7A}"/>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07CF5DC0-ECF5-4D6E-AFC8-2090E1BA0AC8}"/>
    <cellStyle name="Comma 4 2 2 2 5 2 2 3" xfId="24452" xr:uid="{33EF563A-5C23-4382-A168-C2F683EB8321}"/>
    <cellStyle name="Comma 4 2 2 2 5 2 2 4" xfId="32889" xr:uid="{0D47D528-7EFB-4562-9769-6DB82FE5AFAD}"/>
    <cellStyle name="Comma 4 2 2 2 5 2 3" xfId="11797" xr:uid="{208F9E5F-C7E3-4956-A9FA-E2399C67EDCF}"/>
    <cellStyle name="Comma 4 2 2 2 5 2 4" xfId="20235" xr:uid="{CD6A1AD5-EA4D-4482-851A-0DBA60759D38}"/>
    <cellStyle name="Comma 4 2 2 2 5 2 5" xfId="28672" xr:uid="{3F325E57-3694-49DA-A4E8-6EE3EABB340D}"/>
    <cellStyle name="Comma 4 2 2 2 5 3" xfId="5428" xr:uid="{00000000-0005-0000-0000-0000F0070000}"/>
    <cellStyle name="Comma 4 2 2 2 5 3 2" xfId="13870" xr:uid="{A1D4B454-AE23-42FD-9900-44D6C3FD2BA9}"/>
    <cellStyle name="Comma 4 2 2 2 5 3 3" xfId="22307" xr:uid="{B964877E-C5DA-424E-B3F1-A9E3D75076C2}"/>
    <cellStyle name="Comma 4 2 2 2 5 3 4" xfId="30744" xr:uid="{1E424204-3C21-4C73-BBE6-44B001CB2516}"/>
    <cellStyle name="Comma 4 2 2 2 5 4" xfId="9652" xr:uid="{132B4B63-8F3D-4FA7-A8A0-51A58FBD1E53}"/>
    <cellStyle name="Comma 4 2 2 2 5 5" xfId="18090" xr:uid="{AF1E8DA6-C93F-4D97-99B8-B580D5BABA25}"/>
    <cellStyle name="Comma 4 2 2 2 5 6" xfId="26527" xr:uid="{C434B6EF-3440-489B-A9FD-35704A6DDB11}"/>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1C08BE77-0F68-49F8-A385-5207F85BAD13}"/>
    <cellStyle name="Comma 4 2 2 2 6 2 2 3" xfId="24865" xr:uid="{DD1BD893-320A-4B6E-A819-1B87A1E566AD}"/>
    <cellStyle name="Comma 4 2 2 2 6 2 2 4" xfId="33302" xr:uid="{5462A4D9-F16B-4594-9187-4E17B8EF9D5A}"/>
    <cellStyle name="Comma 4 2 2 2 6 2 3" xfId="12210" xr:uid="{96A74730-4194-4609-893E-A1D58A4AC430}"/>
    <cellStyle name="Comma 4 2 2 2 6 2 4" xfId="20648" xr:uid="{495070A4-0C05-44F9-ACCE-767FD9B63728}"/>
    <cellStyle name="Comma 4 2 2 2 6 2 5" xfId="29085" xr:uid="{333672A3-7E84-403D-BB5C-EFCDA1B49381}"/>
    <cellStyle name="Comma 4 2 2 2 6 3" xfId="5841" xr:uid="{00000000-0005-0000-0000-0000F4070000}"/>
    <cellStyle name="Comma 4 2 2 2 6 3 2" xfId="14283" xr:uid="{F408A873-36BD-4375-AF0D-20C96F5BE35F}"/>
    <cellStyle name="Comma 4 2 2 2 6 3 3" xfId="22720" xr:uid="{CD934F80-ED65-4A79-BE1F-D03431628768}"/>
    <cellStyle name="Comma 4 2 2 2 6 3 4" xfId="31157" xr:uid="{BB68A614-2975-43DA-98C1-FA050241CC83}"/>
    <cellStyle name="Comma 4 2 2 2 6 4" xfId="10065" xr:uid="{73E1D828-5AAD-499F-87C7-9977D6C19711}"/>
    <cellStyle name="Comma 4 2 2 2 6 5" xfId="18503" xr:uid="{C78C2D9A-C2E1-42A8-B511-B18028AD5F70}"/>
    <cellStyle name="Comma 4 2 2 2 6 6" xfId="26940" xr:uid="{F2CBA487-8CE2-4D45-B164-A2219B0FD33B}"/>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2E9FA94C-726F-47A0-BCA3-4D75CF8894E7}"/>
    <cellStyle name="Comma 4 2 2 2 7 2 2 3" xfId="25278" xr:uid="{A30BC36C-C73B-40EF-ADE0-711CFA9A74FA}"/>
    <cellStyle name="Comma 4 2 2 2 7 2 2 4" xfId="33715" xr:uid="{C95F50B1-B69C-4A3A-88C2-DA34DEB77DB8}"/>
    <cellStyle name="Comma 4 2 2 2 7 2 3" xfId="12623" xr:uid="{C291BBEB-1552-44F4-BB22-258A5A587302}"/>
    <cellStyle name="Comma 4 2 2 2 7 2 4" xfId="21061" xr:uid="{F2CFF238-0C23-4680-B48E-BADE6549B422}"/>
    <cellStyle name="Comma 4 2 2 2 7 2 5" xfId="29498" xr:uid="{1397D31C-BC1B-4F45-AE50-D330BEE5E652}"/>
    <cellStyle name="Comma 4 2 2 2 7 3" xfId="6254" xr:uid="{00000000-0005-0000-0000-0000F8070000}"/>
    <cellStyle name="Comma 4 2 2 2 7 3 2" xfId="14696" xr:uid="{B8036B3A-01F3-49DF-A2A8-4180D4D8D0C7}"/>
    <cellStyle name="Comma 4 2 2 2 7 3 3" xfId="23133" xr:uid="{42E8AC71-A395-4707-9D34-7D83CF03E573}"/>
    <cellStyle name="Comma 4 2 2 2 7 3 4" xfId="31570" xr:uid="{25690884-3B5A-456E-AABD-F9D2CF4BD90C}"/>
    <cellStyle name="Comma 4 2 2 2 7 4" xfId="10478" xr:uid="{C85BEA84-049C-48D2-9203-96F381F5C0F0}"/>
    <cellStyle name="Comma 4 2 2 2 7 5" xfId="18916" xr:uid="{EC67C2D9-28E7-4BE6-AAC5-7FBCF5F10E57}"/>
    <cellStyle name="Comma 4 2 2 2 7 6" xfId="27353" xr:uid="{18C7A488-9C61-4E7C-9197-1F5DBFEDF1F1}"/>
    <cellStyle name="Comma 4 2 2 2 8" xfId="2382" xr:uid="{00000000-0005-0000-0000-0000F9070000}"/>
    <cellStyle name="Comma 4 2 2 2 8 2" xfId="6667" xr:uid="{00000000-0005-0000-0000-0000FA070000}"/>
    <cellStyle name="Comma 4 2 2 2 8 2 2" xfId="15109" xr:uid="{E8C44132-8A53-4F86-973A-8E6CCF01B45F}"/>
    <cellStyle name="Comma 4 2 2 2 8 2 3" xfId="23546" xr:uid="{5D023D40-69DC-4819-84FC-F608D33FB856}"/>
    <cellStyle name="Comma 4 2 2 2 8 2 4" xfId="31983" xr:uid="{65BB62D6-0E89-4C1D-B80A-C1D9C329BB34}"/>
    <cellStyle name="Comma 4 2 2 2 8 3" xfId="10891" xr:uid="{800CA3FF-2DAB-488D-B580-73B21D7CE760}"/>
    <cellStyle name="Comma 4 2 2 2 8 4" xfId="19329" xr:uid="{E1AF7057-EA1C-4EB3-877D-FDAA774C327B}"/>
    <cellStyle name="Comma 4 2 2 2 8 5" xfId="27766" xr:uid="{A6E19AFE-7307-45C1-B151-CAB94B85ED04}"/>
    <cellStyle name="Comma 4 2 2 2 9" xfId="2381" xr:uid="{00000000-0005-0000-0000-0000FB070000}"/>
    <cellStyle name="Comma 4 2 2 3" xfId="132" xr:uid="{00000000-0005-0000-0000-0000FC070000}"/>
    <cellStyle name="Comma 4 2 2 3 10" xfId="4605" xr:uid="{00000000-0005-0000-0000-0000FD070000}"/>
    <cellStyle name="Comma 4 2 2 3 10 2" xfId="13047" xr:uid="{FACFB1FD-49E5-4677-ABBC-966ACAC81FAB}"/>
    <cellStyle name="Comma 4 2 2 3 10 3" xfId="21484" xr:uid="{7795C32C-71D2-4038-991E-03FA16B99850}"/>
    <cellStyle name="Comma 4 2 2 3 10 4" xfId="29921" xr:uid="{B2255D88-D338-4A44-812C-59103A8D5792}"/>
    <cellStyle name="Comma 4 2 2 3 11" xfId="8829" xr:uid="{0203DC17-F49D-49CB-8A03-5A49E6C61F52}"/>
    <cellStyle name="Comma 4 2 2 3 12" xfId="17267" xr:uid="{E86A61B9-C98B-4AD3-8B91-C83C5279EF61}"/>
    <cellStyle name="Comma 4 2 2 3 13" xfId="25704" xr:uid="{036CB377-DA36-4579-833A-AAD94EFF2B48}"/>
    <cellStyle name="Comma 4 2 2 3 2" xfId="133" xr:uid="{00000000-0005-0000-0000-0000FE070000}"/>
    <cellStyle name="Comma 4 2 2 3 2 10" xfId="8830" xr:uid="{5723A34B-9759-478E-97BF-870ADB41866E}"/>
    <cellStyle name="Comma 4 2 2 3 2 11" xfId="17268" xr:uid="{C5E2AEF7-A663-475E-8ED0-77AD782AC725}"/>
    <cellStyle name="Comma 4 2 2 3 2 12" xfId="25705" xr:uid="{65541099-2EE2-4E4C-BB82-9D3234E57871}"/>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C5BA9818-1FA6-4B56-9E70-7479E3B132A7}"/>
    <cellStyle name="Comma 4 2 2 3 2 2 2 2 3" xfId="24044" xr:uid="{A137A5E6-B5A0-4167-B3A4-4E4EEABB49BF}"/>
    <cellStyle name="Comma 4 2 2 3 2 2 2 2 4" xfId="32481" xr:uid="{9563EE7A-7034-477F-BA2C-3A7BF43C6DAF}"/>
    <cellStyle name="Comma 4 2 2 3 2 2 2 3" xfId="11389" xr:uid="{AB4CD1FD-70A2-4CB0-9872-E16C5868E8CC}"/>
    <cellStyle name="Comma 4 2 2 3 2 2 2 4" xfId="19827" xr:uid="{F3CF6685-8993-43D0-AAF8-07F257520F0F}"/>
    <cellStyle name="Comma 4 2 2 3 2 2 2 5" xfId="28264" xr:uid="{91882FDC-9D02-4623-8084-91CD6E3B384A}"/>
    <cellStyle name="Comma 4 2 2 3 2 2 3" xfId="5020" xr:uid="{00000000-0005-0000-0000-000002080000}"/>
    <cellStyle name="Comma 4 2 2 3 2 2 3 2" xfId="13462" xr:uid="{2F8D9BD5-2C2F-4267-B5C6-2CC53E6FBC89}"/>
    <cellStyle name="Comma 4 2 2 3 2 2 3 3" xfId="21899" xr:uid="{C9E90B0E-0CF4-4C8B-A97A-42415E988F43}"/>
    <cellStyle name="Comma 4 2 2 3 2 2 3 4" xfId="30336" xr:uid="{DC628060-FCE8-4BC7-AC9E-D5FE96B20003}"/>
    <cellStyle name="Comma 4 2 2 3 2 2 4" xfId="9244" xr:uid="{D1D38981-9BA5-453A-AC79-A9C43F9C57F2}"/>
    <cellStyle name="Comma 4 2 2 3 2 2 5" xfId="17682" xr:uid="{450913FB-66EE-4E49-84E5-95B92399DB09}"/>
    <cellStyle name="Comma 4 2 2 3 2 2 6" xfId="26119" xr:uid="{477CA662-C393-446B-B6F3-71DDCF3B67E4}"/>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32075B58-7A9E-4A7E-9AC8-9397A6493B8C}"/>
    <cellStyle name="Comma 4 2 2 3 2 3 2 2 3" xfId="24457" xr:uid="{D8A89FE5-0130-432E-B303-FB581F9C3F08}"/>
    <cellStyle name="Comma 4 2 2 3 2 3 2 2 4" xfId="32894" xr:uid="{8DEF8C29-CBB8-434E-8243-3522A43731DE}"/>
    <cellStyle name="Comma 4 2 2 3 2 3 2 3" xfId="11802" xr:uid="{4671197B-C451-4000-B0F1-A9D6ED1CC470}"/>
    <cellStyle name="Comma 4 2 2 3 2 3 2 4" xfId="20240" xr:uid="{64D1CED5-5F7C-49A3-AB74-5C96F8469E62}"/>
    <cellStyle name="Comma 4 2 2 3 2 3 2 5" xfId="28677" xr:uid="{E0284134-6608-4112-8740-B0B7BB79B36F}"/>
    <cellStyle name="Comma 4 2 2 3 2 3 3" xfId="5433" xr:uid="{00000000-0005-0000-0000-000006080000}"/>
    <cellStyle name="Comma 4 2 2 3 2 3 3 2" xfId="13875" xr:uid="{82660B39-BC29-4334-A52C-2F18022675BA}"/>
    <cellStyle name="Comma 4 2 2 3 2 3 3 3" xfId="22312" xr:uid="{71CBC57C-BDBD-417F-850C-7C3964934CA0}"/>
    <cellStyle name="Comma 4 2 2 3 2 3 3 4" xfId="30749" xr:uid="{CF9EB606-7DC8-4885-BCF2-98B1905B71D8}"/>
    <cellStyle name="Comma 4 2 2 3 2 3 4" xfId="9657" xr:uid="{AE429CF4-474B-4A50-996C-26E3ED65C65A}"/>
    <cellStyle name="Comma 4 2 2 3 2 3 5" xfId="18095" xr:uid="{C194981E-1956-46B2-8E44-8F730F92D45F}"/>
    <cellStyle name="Comma 4 2 2 3 2 3 6" xfId="26532" xr:uid="{FA8A3786-6109-43AE-8834-43EE135EFB12}"/>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E1C2CBC5-D07D-4A88-BF90-93CF6D5C52C7}"/>
    <cellStyle name="Comma 4 2 2 3 2 4 2 2 3" xfId="24870" xr:uid="{D326243E-8F42-4D3E-80B9-67CF8F5B93EA}"/>
    <cellStyle name="Comma 4 2 2 3 2 4 2 2 4" xfId="33307" xr:uid="{924ECE5A-CB28-4942-B38E-8038F4A5528F}"/>
    <cellStyle name="Comma 4 2 2 3 2 4 2 3" xfId="12215" xr:uid="{AE0E9E05-38A8-40F8-8AF6-1EA82C1BF510}"/>
    <cellStyle name="Comma 4 2 2 3 2 4 2 4" xfId="20653" xr:uid="{EE5B7182-5E2B-415F-B401-0EC03999EA9B}"/>
    <cellStyle name="Comma 4 2 2 3 2 4 2 5" xfId="29090" xr:uid="{AC3FA698-8EAC-46E5-83D6-31484A3B97DD}"/>
    <cellStyle name="Comma 4 2 2 3 2 4 3" xfId="5846" xr:uid="{00000000-0005-0000-0000-00000A080000}"/>
    <cellStyle name="Comma 4 2 2 3 2 4 3 2" xfId="14288" xr:uid="{1AF9E80C-1B02-434C-8398-46A0EA0D50FA}"/>
    <cellStyle name="Comma 4 2 2 3 2 4 3 3" xfId="22725" xr:uid="{93B7BABA-8773-4FF1-89D0-340D24A5F584}"/>
    <cellStyle name="Comma 4 2 2 3 2 4 3 4" xfId="31162" xr:uid="{7D4B0EA7-069A-44DD-BC54-F222D5819449}"/>
    <cellStyle name="Comma 4 2 2 3 2 4 4" xfId="10070" xr:uid="{B86A3A5B-D0B6-4409-BAD2-17012D5309C3}"/>
    <cellStyle name="Comma 4 2 2 3 2 4 5" xfId="18508" xr:uid="{0845FE58-9E52-4F2B-9CE7-3073E27B73A7}"/>
    <cellStyle name="Comma 4 2 2 3 2 4 6" xfId="26945" xr:uid="{229F06FB-0D67-4086-94BE-288417B0B26C}"/>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AF1BB125-57E3-4255-9E4A-427689177F46}"/>
    <cellStyle name="Comma 4 2 2 3 2 5 2 2 3" xfId="25283" xr:uid="{B068BC2E-DF14-4B4A-9437-CBC10911EDC0}"/>
    <cellStyle name="Comma 4 2 2 3 2 5 2 2 4" xfId="33720" xr:uid="{9C3FD89E-3347-475D-9034-BF2CABEB1373}"/>
    <cellStyle name="Comma 4 2 2 3 2 5 2 3" xfId="12628" xr:uid="{3151EA9D-DE67-488A-A1FC-8E6129CCEF72}"/>
    <cellStyle name="Comma 4 2 2 3 2 5 2 4" xfId="21066" xr:uid="{63687237-7863-401F-9321-0113E6C74E72}"/>
    <cellStyle name="Comma 4 2 2 3 2 5 2 5" xfId="29503" xr:uid="{2E73A5C5-F642-4CFA-AAE0-DBFAB8FA0482}"/>
    <cellStyle name="Comma 4 2 2 3 2 5 3" xfId="6259" xr:uid="{00000000-0005-0000-0000-00000E080000}"/>
    <cellStyle name="Comma 4 2 2 3 2 5 3 2" xfId="14701" xr:uid="{694087C5-E7DE-4F71-B75C-8B8EBA5CF1F7}"/>
    <cellStyle name="Comma 4 2 2 3 2 5 3 3" xfId="23138" xr:uid="{5325B57D-4098-4940-B8F0-6F98999738AC}"/>
    <cellStyle name="Comma 4 2 2 3 2 5 3 4" xfId="31575" xr:uid="{A779C3E4-10BF-4A93-9B0A-47B441004153}"/>
    <cellStyle name="Comma 4 2 2 3 2 5 4" xfId="10483" xr:uid="{9415FD0E-4093-45EF-8036-85836B5D1F0B}"/>
    <cellStyle name="Comma 4 2 2 3 2 5 5" xfId="18921" xr:uid="{B758B15D-F6D5-4067-85B9-91875B48B734}"/>
    <cellStyle name="Comma 4 2 2 3 2 5 6" xfId="27358" xr:uid="{1453B754-E985-4844-A7DE-B80F29F09EA1}"/>
    <cellStyle name="Comma 4 2 2 3 2 6" xfId="2387" xr:uid="{00000000-0005-0000-0000-00000F080000}"/>
    <cellStyle name="Comma 4 2 2 3 2 6 2" xfId="6672" xr:uid="{00000000-0005-0000-0000-000010080000}"/>
    <cellStyle name="Comma 4 2 2 3 2 6 2 2" xfId="15114" xr:uid="{1307026C-2B3E-4037-A336-E4A025BAE417}"/>
    <cellStyle name="Comma 4 2 2 3 2 6 2 3" xfId="23551" xr:uid="{2DBE70AD-7BD8-4F13-AAA6-32A77444178D}"/>
    <cellStyle name="Comma 4 2 2 3 2 6 2 4" xfId="31988" xr:uid="{FD25A4A7-C3DB-4DF0-9E9D-DA6B68639E8E}"/>
    <cellStyle name="Comma 4 2 2 3 2 6 3" xfId="10896" xr:uid="{F33357EA-FBD5-4E18-A88F-2ACCC2C6EA2A}"/>
    <cellStyle name="Comma 4 2 2 3 2 6 4" xfId="19334" xr:uid="{9D71EB96-DD2C-41E5-90B1-91E82E8E9F64}"/>
    <cellStyle name="Comma 4 2 2 3 2 6 5" xfId="27771" xr:uid="{80805C2F-61E6-4152-9811-1A53A847E21E}"/>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A2AE6562-FEBB-459E-A1D6-1217840095F0}"/>
    <cellStyle name="Comma 4 2 2 3 2 8 2 3" xfId="23868" xr:uid="{9D6EDFB2-65CF-47FD-8675-C723A55B9716}"/>
    <cellStyle name="Comma 4 2 2 3 2 8 2 4" xfId="32305" xr:uid="{C7AF4620-DFC7-446E-BA5C-1002623B86B9}"/>
    <cellStyle name="Comma 4 2 2 3 2 8 3" xfId="11213" xr:uid="{67E6ABBB-102C-40E0-B658-4090FE372669}"/>
    <cellStyle name="Comma 4 2 2 3 2 8 4" xfId="19651" xr:uid="{1EEBED8E-8A6A-4FAD-A109-2D7CE2D67888}"/>
    <cellStyle name="Comma 4 2 2 3 2 8 5" xfId="28088" xr:uid="{F1E5CF80-5F5E-401F-8F32-AF48FFBD7E5C}"/>
    <cellStyle name="Comma 4 2 2 3 2 9" xfId="4606" xr:uid="{00000000-0005-0000-0000-000014080000}"/>
    <cellStyle name="Comma 4 2 2 3 2 9 2" xfId="13048" xr:uid="{57730868-C555-4266-803A-9E07A0133593}"/>
    <cellStyle name="Comma 4 2 2 3 2 9 3" xfId="21485" xr:uid="{F836C2ED-F8FE-4154-A6D9-6EA10B96EECF}"/>
    <cellStyle name="Comma 4 2 2 3 2 9 4" xfId="29922" xr:uid="{11118B8B-885E-4C88-939E-FC0A524E1832}"/>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AC0BE5A3-C0E4-416C-850A-94656C55FA60}"/>
    <cellStyle name="Comma 4 2 2 3 3 2 2 3" xfId="24043" xr:uid="{23EA3F7E-1A41-4835-A127-1DC9C5802E5D}"/>
    <cellStyle name="Comma 4 2 2 3 3 2 2 4" xfId="32480" xr:uid="{BCEC40B4-958B-4DEF-850C-13B1800A1AE9}"/>
    <cellStyle name="Comma 4 2 2 3 3 2 3" xfId="11388" xr:uid="{E5AE392C-68C8-4DDD-BCA2-562DF50999C6}"/>
    <cellStyle name="Comma 4 2 2 3 3 2 4" xfId="19826" xr:uid="{933C4E2E-6D5B-4053-BADF-2C19AF71C6C7}"/>
    <cellStyle name="Comma 4 2 2 3 3 2 5" xfId="28263" xr:uid="{92CEEF66-369B-4B46-91A2-8A05998F757B}"/>
    <cellStyle name="Comma 4 2 2 3 3 3" xfId="5019" xr:uid="{00000000-0005-0000-0000-000018080000}"/>
    <cellStyle name="Comma 4 2 2 3 3 3 2" xfId="13461" xr:uid="{AF261C25-2554-4825-9AD5-700F7D55C6F9}"/>
    <cellStyle name="Comma 4 2 2 3 3 3 3" xfId="21898" xr:uid="{F1E5CCB1-5B2F-4CF2-884C-F70E2DC4D9C2}"/>
    <cellStyle name="Comma 4 2 2 3 3 3 4" xfId="30335" xr:uid="{96A460A4-C5D8-454E-9395-B7F6FC514CD3}"/>
    <cellStyle name="Comma 4 2 2 3 3 4" xfId="9243" xr:uid="{5DCD4CCC-AE26-47B8-8363-59D2E8A13652}"/>
    <cellStyle name="Comma 4 2 2 3 3 5" xfId="17681" xr:uid="{9D0FEEF8-3687-4902-B5E2-99D777F5AC2C}"/>
    <cellStyle name="Comma 4 2 2 3 3 6" xfId="26118" xr:uid="{3DC03F92-D506-43E5-87ED-4B62A11E87A2}"/>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3DF5ABF5-A057-4DF4-9C84-31F7C47498BD}"/>
    <cellStyle name="Comma 4 2 2 3 4 2 2 3" xfId="24456" xr:uid="{00D0893F-7A47-45C8-9DF4-BD417DA95FA5}"/>
    <cellStyle name="Comma 4 2 2 3 4 2 2 4" xfId="32893" xr:uid="{2FC61D8F-4FF4-4C62-96F3-7F4544624B62}"/>
    <cellStyle name="Comma 4 2 2 3 4 2 3" xfId="11801" xr:uid="{FB138D45-94BB-44E5-85DC-C1BDF4822588}"/>
    <cellStyle name="Comma 4 2 2 3 4 2 4" xfId="20239" xr:uid="{061790DC-3FC6-432E-B34C-79F44581F0F3}"/>
    <cellStyle name="Comma 4 2 2 3 4 2 5" xfId="28676" xr:uid="{3C641633-9A45-4E76-A450-67279072A5F6}"/>
    <cellStyle name="Comma 4 2 2 3 4 3" xfId="5432" xr:uid="{00000000-0005-0000-0000-00001C080000}"/>
    <cellStyle name="Comma 4 2 2 3 4 3 2" xfId="13874" xr:uid="{633CB1DA-5FAF-407B-AE26-0224AC869967}"/>
    <cellStyle name="Comma 4 2 2 3 4 3 3" xfId="22311" xr:uid="{ADABB50C-5807-4032-A5B5-28222AE5E669}"/>
    <cellStyle name="Comma 4 2 2 3 4 3 4" xfId="30748" xr:uid="{AF0BEF06-FE88-4C1C-9668-5977200F0BB5}"/>
    <cellStyle name="Comma 4 2 2 3 4 4" xfId="9656" xr:uid="{DB435124-4FDB-4AF3-B705-4A46A6D64C5E}"/>
    <cellStyle name="Comma 4 2 2 3 4 5" xfId="18094" xr:uid="{FA8519E7-2281-42F7-809A-3CA95A8EA930}"/>
    <cellStyle name="Comma 4 2 2 3 4 6" xfId="26531" xr:uid="{F58B48C2-2796-4402-A603-60D1304A565A}"/>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190A9BB9-05F1-4C8F-B7E0-A85025FDF022}"/>
    <cellStyle name="Comma 4 2 2 3 5 2 2 3" xfId="24869" xr:uid="{16680DDD-CA2D-4DD7-9BE0-4FDE513091AA}"/>
    <cellStyle name="Comma 4 2 2 3 5 2 2 4" xfId="33306" xr:uid="{77E047DA-BA1C-4F71-A55C-E249D0A2BF86}"/>
    <cellStyle name="Comma 4 2 2 3 5 2 3" xfId="12214" xr:uid="{DCA3370A-C3A7-4C60-BE01-B94D91E69626}"/>
    <cellStyle name="Comma 4 2 2 3 5 2 4" xfId="20652" xr:uid="{0DC68113-F614-44AD-A343-0668ED6E8718}"/>
    <cellStyle name="Comma 4 2 2 3 5 2 5" xfId="29089" xr:uid="{370A65D8-3017-4B87-A607-2DDB96507E1D}"/>
    <cellStyle name="Comma 4 2 2 3 5 3" xfId="5845" xr:uid="{00000000-0005-0000-0000-000020080000}"/>
    <cellStyle name="Comma 4 2 2 3 5 3 2" xfId="14287" xr:uid="{68DB9163-D896-4DF9-8F60-8DF93AE8BA50}"/>
    <cellStyle name="Comma 4 2 2 3 5 3 3" xfId="22724" xr:uid="{0E8B2356-2E05-4550-985F-C072873B87A7}"/>
    <cellStyle name="Comma 4 2 2 3 5 3 4" xfId="31161" xr:uid="{9842AB5B-DFAF-4DE4-B021-C897DBFC558D}"/>
    <cellStyle name="Comma 4 2 2 3 5 4" xfId="10069" xr:uid="{55410E6F-6772-4EE4-BDA6-4E96DD39A0AB}"/>
    <cellStyle name="Comma 4 2 2 3 5 5" xfId="18507" xr:uid="{0EC28C0A-788C-46B7-BE24-C64E24FB9AB0}"/>
    <cellStyle name="Comma 4 2 2 3 5 6" xfId="26944" xr:uid="{CE9C530A-9086-48EA-9758-C2A16ECE38A3}"/>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9BE38244-7A84-4697-ADA4-DC1220F9CA7F}"/>
    <cellStyle name="Comma 4 2 2 3 6 2 2 3" xfId="25282" xr:uid="{00A5AA2E-2966-4365-BBE7-E193E202AB2A}"/>
    <cellStyle name="Comma 4 2 2 3 6 2 2 4" xfId="33719" xr:uid="{645026DA-0B1E-4E98-837D-7A32B120135C}"/>
    <cellStyle name="Comma 4 2 2 3 6 2 3" xfId="12627" xr:uid="{9312775F-0623-47DE-ACFC-DFD958DC5F88}"/>
    <cellStyle name="Comma 4 2 2 3 6 2 4" xfId="21065" xr:uid="{E9C0CA9B-D7B7-45B0-8FF4-9E15142C9AA9}"/>
    <cellStyle name="Comma 4 2 2 3 6 2 5" xfId="29502" xr:uid="{8507E511-786B-42D6-8428-237457FFBB5D}"/>
    <cellStyle name="Comma 4 2 2 3 6 3" xfId="6258" xr:uid="{00000000-0005-0000-0000-000024080000}"/>
    <cellStyle name="Comma 4 2 2 3 6 3 2" xfId="14700" xr:uid="{C0C6B37E-D40F-4675-949C-D7E16199C873}"/>
    <cellStyle name="Comma 4 2 2 3 6 3 3" xfId="23137" xr:uid="{50F8F1EA-CD09-484C-8200-069C7BDCD42B}"/>
    <cellStyle name="Comma 4 2 2 3 6 3 4" xfId="31574" xr:uid="{0B609A93-BEFA-4F09-84B4-092FAB07742E}"/>
    <cellStyle name="Comma 4 2 2 3 6 4" xfId="10482" xr:uid="{049CFAD8-9B56-488A-AB40-581B8939B46D}"/>
    <cellStyle name="Comma 4 2 2 3 6 5" xfId="18920" xr:uid="{D8B1A1F4-A8B1-47F3-9522-A407EB3715B1}"/>
    <cellStyle name="Comma 4 2 2 3 6 6" xfId="27357" xr:uid="{E5512294-7E38-48C2-BF6C-A1F7538145D3}"/>
    <cellStyle name="Comma 4 2 2 3 7" xfId="2386" xr:uid="{00000000-0005-0000-0000-000025080000}"/>
    <cellStyle name="Comma 4 2 2 3 7 2" xfId="6671" xr:uid="{00000000-0005-0000-0000-000026080000}"/>
    <cellStyle name="Comma 4 2 2 3 7 2 2" xfId="15113" xr:uid="{7DEFB9CF-2ACD-4263-B5B5-4AFBABF7B3E3}"/>
    <cellStyle name="Comma 4 2 2 3 7 2 3" xfId="23550" xr:uid="{A6F3CCDA-5990-4E1E-86F5-316966A921E4}"/>
    <cellStyle name="Comma 4 2 2 3 7 2 4" xfId="31987" xr:uid="{2C6006EC-1900-4340-9528-1C9EFE3CBF2C}"/>
    <cellStyle name="Comma 4 2 2 3 7 3" xfId="10895" xr:uid="{9F76ECA6-8E3B-4E87-9D2E-34427702B063}"/>
    <cellStyle name="Comma 4 2 2 3 7 4" xfId="19333" xr:uid="{A08E35FB-6638-4243-823B-E521CA7B070E}"/>
    <cellStyle name="Comma 4 2 2 3 7 5" xfId="27770" xr:uid="{50DF3308-6738-40DA-98E8-12A88CB98D0D}"/>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E6A6CF62-2BFC-4A9C-B7AE-6F03250DDBFF}"/>
    <cellStyle name="Comma 4 2 2 3 9 2 3" xfId="23867" xr:uid="{9C12522E-45A5-474F-8FA7-3002FB16E81A}"/>
    <cellStyle name="Comma 4 2 2 3 9 2 4" xfId="32304" xr:uid="{C81E4A58-4DF2-4354-923F-05F3ABA28BD2}"/>
    <cellStyle name="Comma 4 2 2 3 9 3" xfId="11212" xr:uid="{64B0EB30-D394-4F36-A013-1AABA8F3A679}"/>
    <cellStyle name="Comma 4 2 2 3 9 4" xfId="19650" xr:uid="{BCBEFE5E-5703-4AD8-91E7-6B00A951676A}"/>
    <cellStyle name="Comma 4 2 2 3 9 5" xfId="28087" xr:uid="{90F6A6CF-1FB9-4739-8C55-54FEB94BF2BC}"/>
    <cellStyle name="Comma 4 2 2 4" xfId="134" xr:uid="{00000000-0005-0000-0000-00002A080000}"/>
    <cellStyle name="Comma 4 2 2 4 10" xfId="8831" xr:uid="{D0685A25-7F72-43C5-9B03-597698AC92B4}"/>
    <cellStyle name="Comma 4 2 2 4 11" xfId="17269" xr:uid="{99747E5C-448E-4945-8588-F810E0729AC0}"/>
    <cellStyle name="Comma 4 2 2 4 12" xfId="25706" xr:uid="{D9F0E865-219A-42F0-BFF5-287FE728C4BB}"/>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870C5D08-E166-4419-8C4C-C3307F0D2318}"/>
    <cellStyle name="Comma 4 2 2 4 2 2 2 3" xfId="24045" xr:uid="{A83A4A6D-09C6-4C39-8544-9060563E9A89}"/>
    <cellStyle name="Comma 4 2 2 4 2 2 2 4" xfId="32482" xr:uid="{7E6F7FD0-97FC-4AB6-B2A5-2346D6A69126}"/>
    <cellStyle name="Comma 4 2 2 4 2 2 3" xfId="11390" xr:uid="{9D2ED491-E369-43B2-819D-AD7980A3F263}"/>
    <cellStyle name="Comma 4 2 2 4 2 2 4" xfId="19828" xr:uid="{1AF7F146-B1E2-4F50-B6A8-E7A3C8F38772}"/>
    <cellStyle name="Comma 4 2 2 4 2 2 5" xfId="28265" xr:uid="{767E306E-B241-4185-91A1-DEC7F7576E7D}"/>
    <cellStyle name="Comma 4 2 2 4 2 3" xfId="5021" xr:uid="{00000000-0005-0000-0000-00002E080000}"/>
    <cellStyle name="Comma 4 2 2 4 2 3 2" xfId="13463" xr:uid="{7CB573DE-94A4-41C0-B11F-99AD0BBB8147}"/>
    <cellStyle name="Comma 4 2 2 4 2 3 3" xfId="21900" xr:uid="{23BEE634-697E-48FF-9F45-8C50FD714206}"/>
    <cellStyle name="Comma 4 2 2 4 2 3 4" xfId="30337" xr:uid="{AE4D8798-29ED-4280-BA96-EE6E28D18D82}"/>
    <cellStyle name="Comma 4 2 2 4 2 4" xfId="9245" xr:uid="{719ED42E-1ECD-4A1A-BDF3-ABD779B16E46}"/>
    <cellStyle name="Comma 4 2 2 4 2 5" xfId="17683" xr:uid="{5AADBF5F-1254-4767-8A66-C365FD90CFA8}"/>
    <cellStyle name="Comma 4 2 2 4 2 6" xfId="26120" xr:uid="{D6228FA6-59E2-4352-9FAF-F9F0ED395928}"/>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1BB71B61-C020-49A8-A263-B1B1FB3291ED}"/>
    <cellStyle name="Comma 4 2 2 4 3 2 2 3" xfId="24458" xr:uid="{A9E59C45-60F6-48DC-83A9-59D9D6D3DFF5}"/>
    <cellStyle name="Comma 4 2 2 4 3 2 2 4" xfId="32895" xr:uid="{E09BC83D-B214-4F0C-BFFC-FCA7006C43AF}"/>
    <cellStyle name="Comma 4 2 2 4 3 2 3" xfId="11803" xr:uid="{A796F881-CAE1-43C6-BFC8-A61E13CAD0D5}"/>
    <cellStyle name="Comma 4 2 2 4 3 2 4" xfId="20241" xr:uid="{9EDEB320-52CB-4D52-9021-61D629B9A128}"/>
    <cellStyle name="Comma 4 2 2 4 3 2 5" xfId="28678" xr:uid="{E39E50D1-70D1-442C-9E9E-4FA5E40620C5}"/>
    <cellStyle name="Comma 4 2 2 4 3 3" xfId="5434" xr:uid="{00000000-0005-0000-0000-000032080000}"/>
    <cellStyle name="Comma 4 2 2 4 3 3 2" xfId="13876" xr:uid="{004B50A9-F0A5-438E-BBE4-CAA8DEAFC9F2}"/>
    <cellStyle name="Comma 4 2 2 4 3 3 3" xfId="22313" xr:uid="{43F84D0F-143B-4014-8238-DD25258D1FD3}"/>
    <cellStyle name="Comma 4 2 2 4 3 3 4" xfId="30750" xr:uid="{8BD78DD3-3606-41AD-8608-204A1B4940D3}"/>
    <cellStyle name="Comma 4 2 2 4 3 4" xfId="9658" xr:uid="{B811C340-EB67-45D7-9A9E-B14CA3288125}"/>
    <cellStyle name="Comma 4 2 2 4 3 5" xfId="18096" xr:uid="{6E5C3139-CFA8-460C-A4EA-B2B79A786679}"/>
    <cellStyle name="Comma 4 2 2 4 3 6" xfId="26533" xr:uid="{91AF2A78-2702-499D-8EC3-AB410A18EF4F}"/>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63306AE9-5417-45A8-AEFC-E7C5744EA7F7}"/>
    <cellStyle name="Comma 4 2 2 4 4 2 2 3" xfId="24871" xr:uid="{371D6014-83D3-40AB-A470-77A9FAC97D00}"/>
    <cellStyle name="Comma 4 2 2 4 4 2 2 4" xfId="33308" xr:uid="{BBC13DC1-6325-4784-902F-80DDB46B1C2B}"/>
    <cellStyle name="Comma 4 2 2 4 4 2 3" xfId="12216" xr:uid="{3B4D8A65-D6DD-4D07-A520-C40879B5384F}"/>
    <cellStyle name="Comma 4 2 2 4 4 2 4" xfId="20654" xr:uid="{48BE3001-7F08-4C8C-A670-6AFD6841FCDD}"/>
    <cellStyle name="Comma 4 2 2 4 4 2 5" xfId="29091" xr:uid="{9E8E1A69-7DCA-4FC1-9D74-D5E8FDE1C911}"/>
    <cellStyle name="Comma 4 2 2 4 4 3" xfId="5847" xr:uid="{00000000-0005-0000-0000-000036080000}"/>
    <cellStyle name="Comma 4 2 2 4 4 3 2" xfId="14289" xr:uid="{2282A108-CE46-48A0-A7E3-D22EFFCC3CDE}"/>
    <cellStyle name="Comma 4 2 2 4 4 3 3" xfId="22726" xr:uid="{C1914262-510C-4492-AA77-E9D51C1B4EC9}"/>
    <cellStyle name="Comma 4 2 2 4 4 3 4" xfId="31163" xr:uid="{E027C77A-5CE5-4A83-9D49-6D7C1753016A}"/>
    <cellStyle name="Comma 4 2 2 4 4 4" xfId="10071" xr:uid="{A2D184ED-2984-4384-B6E9-6866AA353F1E}"/>
    <cellStyle name="Comma 4 2 2 4 4 5" xfId="18509" xr:uid="{99B2EDE3-71DA-4BF6-AF28-C62596A842C8}"/>
    <cellStyle name="Comma 4 2 2 4 4 6" xfId="26946" xr:uid="{5F498C80-4E45-4222-A737-2C7FA869A2C1}"/>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C6C5CED4-9E2C-4D6E-9AEB-52BE009E76F8}"/>
    <cellStyle name="Comma 4 2 2 4 5 2 2 3" xfId="25284" xr:uid="{16C23D3C-97C2-4610-8AF2-21EDB9CD0A90}"/>
    <cellStyle name="Comma 4 2 2 4 5 2 2 4" xfId="33721" xr:uid="{6EA6F984-125E-4362-9945-713D766F35E9}"/>
    <cellStyle name="Comma 4 2 2 4 5 2 3" xfId="12629" xr:uid="{59A8025B-0F44-4365-8F50-D7E5574D0257}"/>
    <cellStyle name="Comma 4 2 2 4 5 2 4" xfId="21067" xr:uid="{38D67467-2C56-4D25-867F-53081ACEEE5C}"/>
    <cellStyle name="Comma 4 2 2 4 5 2 5" xfId="29504" xr:uid="{11B1799D-2648-4D3D-9898-7E01C150CF72}"/>
    <cellStyle name="Comma 4 2 2 4 5 3" xfId="6260" xr:uid="{00000000-0005-0000-0000-00003A080000}"/>
    <cellStyle name="Comma 4 2 2 4 5 3 2" xfId="14702" xr:uid="{E18AE2B7-C60C-4ED3-9262-BA9AB595B96A}"/>
    <cellStyle name="Comma 4 2 2 4 5 3 3" xfId="23139" xr:uid="{8B03C24D-66C3-4236-8372-DDEA23B8C858}"/>
    <cellStyle name="Comma 4 2 2 4 5 3 4" xfId="31576" xr:uid="{029A9D5A-148E-46BC-8B00-AE5F8893C364}"/>
    <cellStyle name="Comma 4 2 2 4 5 4" xfId="10484" xr:uid="{0FE98D3E-DE83-42AE-8610-7A549F38B7B4}"/>
    <cellStyle name="Comma 4 2 2 4 5 5" xfId="18922" xr:uid="{D038586C-1C29-4FFD-9E8F-0A496BF42B77}"/>
    <cellStyle name="Comma 4 2 2 4 5 6" xfId="27359" xr:uid="{DE860651-6CD4-4D56-8D4E-CCC3EE101382}"/>
    <cellStyle name="Comma 4 2 2 4 6" xfId="2388" xr:uid="{00000000-0005-0000-0000-00003B080000}"/>
    <cellStyle name="Comma 4 2 2 4 6 2" xfId="6673" xr:uid="{00000000-0005-0000-0000-00003C080000}"/>
    <cellStyle name="Comma 4 2 2 4 6 2 2" xfId="15115" xr:uid="{8A82995B-630D-4686-9661-2D1A585DB89D}"/>
    <cellStyle name="Comma 4 2 2 4 6 2 3" xfId="23552" xr:uid="{B199B500-5FEC-4AAC-B9A5-1BDA28CAACB4}"/>
    <cellStyle name="Comma 4 2 2 4 6 2 4" xfId="31989" xr:uid="{0CA80BC1-D977-44E3-B2AA-1E4420EBDBA4}"/>
    <cellStyle name="Comma 4 2 2 4 6 3" xfId="10897" xr:uid="{C3D76E72-E133-4A5F-979D-1ADF632310AA}"/>
    <cellStyle name="Comma 4 2 2 4 6 4" xfId="19335" xr:uid="{638D008C-EA22-470D-8F13-A9D0D23A03A2}"/>
    <cellStyle name="Comma 4 2 2 4 6 5" xfId="27772" xr:uid="{A74E55DF-6E6A-4787-B48F-CBA9AB4511C3}"/>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343EB58D-C311-4CAD-83AA-B2D7B1F3F832}"/>
    <cellStyle name="Comma 4 2 2 4 8 2 3" xfId="23869" xr:uid="{D737E4E2-A213-4116-91E8-503D9007B469}"/>
    <cellStyle name="Comma 4 2 2 4 8 2 4" xfId="32306" xr:uid="{259A6FB6-1638-48B7-A1B1-7A39DC0F2FDA}"/>
    <cellStyle name="Comma 4 2 2 4 8 3" xfId="11214" xr:uid="{E1569889-E6C5-4717-BD1C-B1811105EDDE}"/>
    <cellStyle name="Comma 4 2 2 4 8 4" xfId="19652" xr:uid="{3657390E-F1ED-4FDC-9F7A-EBF39BD92374}"/>
    <cellStyle name="Comma 4 2 2 4 8 5" xfId="28089" xr:uid="{FB95755E-5171-4AC5-A7B8-DC73FEDFFC1A}"/>
    <cellStyle name="Comma 4 2 2 4 9" xfId="4607" xr:uid="{00000000-0005-0000-0000-000040080000}"/>
    <cellStyle name="Comma 4 2 2 4 9 2" xfId="13049" xr:uid="{3B0C1EB0-98BD-46C3-A763-FC3892DA940C}"/>
    <cellStyle name="Comma 4 2 2 4 9 3" xfId="21486" xr:uid="{53943FFB-61BB-4C1B-8879-6CE7D6EEFCD3}"/>
    <cellStyle name="Comma 4 2 2 4 9 4" xfId="29923" xr:uid="{F8A587C0-3EAA-4D0F-9EDF-567204B49BB5}"/>
    <cellStyle name="Comma 4 2 2 5" xfId="135" xr:uid="{00000000-0005-0000-0000-000041080000}"/>
    <cellStyle name="Comma 4 2 2 5 10" xfId="8832" xr:uid="{16A8DEA2-49F6-4E7E-93FA-077576018220}"/>
    <cellStyle name="Comma 4 2 2 5 11" xfId="17270" xr:uid="{6251F7B3-BB65-4F51-B94E-52DFA557C202}"/>
    <cellStyle name="Comma 4 2 2 5 12" xfId="25707" xr:uid="{558C1904-609C-4DC6-9310-A3E5FFAB550F}"/>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14EE4A00-3B13-4CF3-A447-E54E3B829360}"/>
    <cellStyle name="Comma 4 2 2 5 2 2 2 3" xfId="24046" xr:uid="{4D0DA9A8-9654-4987-833B-DA043E2BC10E}"/>
    <cellStyle name="Comma 4 2 2 5 2 2 2 4" xfId="32483" xr:uid="{656E2977-9B48-4952-B3B8-69F6F0AC29C4}"/>
    <cellStyle name="Comma 4 2 2 5 2 2 3" xfId="11391" xr:uid="{C7FAC80F-4533-4A10-BAD8-44B2690A1A5C}"/>
    <cellStyle name="Comma 4 2 2 5 2 2 4" xfId="19829" xr:uid="{A7557B90-B733-4905-BBA8-8E235E04ABAA}"/>
    <cellStyle name="Comma 4 2 2 5 2 2 5" xfId="28266" xr:uid="{9CBCE42D-42BA-4068-BF5D-B18B5A98013C}"/>
    <cellStyle name="Comma 4 2 2 5 2 3" xfId="5022" xr:uid="{00000000-0005-0000-0000-000045080000}"/>
    <cellStyle name="Comma 4 2 2 5 2 3 2" xfId="13464" xr:uid="{D90A8389-9968-48F5-9B1E-CC97DD025F3D}"/>
    <cellStyle name="Comma 4 2 2 5 2 3 3" xfId="21901" xr:uid="{6F92251B-ED87-4649-9D82-D0FC12EE384C}"/>
    <cellStyle name="Comma 4 2 2 5 2 3 4" xfId="30338" xr:uid="{5F95BA6A-B7D6-4165-B955-B0396C45CA79}"/>
    <cellStyle name="Comma 4 2 2 5 2 4" xfId="9246" xr:uid="{46FCC4F9-6690-4F25-A2E0-789E4AE15905}"/>
    <cellStyle name="Comma 4 2 2 5 2 5" xfId="17684" xr:uid="{703FB17F-5E20-4383-977F-E2AC556D1A27}"/>
    <cellStyle name="Comma 4 2 2 5 2 6" xfId="26121" xr:uid="{BA79EF64-223C-4E33-A2ED-94326A2C9D4F}"/>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8A8E0CD4-4AFF-4C86-850F-E9F19D5ECB20}"/>
    <cellStyle name="Comma 4 2 2 5 3 2 2 3" xfId="24459" xr:uid="{80E6F49A-D4FF-4A37-A937-2AB71CB4BBCF}"/>
    <cellStyle name="Comma 4 2 2 5 3 2 2 4" xfId="32896" xr:uid="{2779930B-3546-4BEE-90EA-4E573F8DFD4C}"/>
    <cellStyle name="Comma 4 2 2 5 3 2 3" xfId="11804" xr:uid="{DA282F24-C0EF-4BCC-B97D-86E0CBD3AD00}"/>
    <cellStyle name="Comma 4 2 2 5 3 2 4" xfId="20242" xr:uid="{AC89D77B-A2B3-4E25-B650-CC2034037A37}"/>
    <cellStyle name="Comma 4 2 2 5 3 2 5" xfId="28679" xr:uid="{D0DAACBF-95AF-4582-B323-9A802C1E7CE8}"/>
    <cellStyle name="Comma 4 2 2 5 3 3" xfId="5435" xr:uid="{00000000-0005-0000-0000-000049080000}"/>
    <cellStyle name="Comma 4 2 2 5 3 3 2" xfId="13877" xr:uid="{514F7287-0B8A-412D-8604-F7B4F2589C75}"/>
    <cellStyle name="Comma 4 2 2 5 3 3 3" xfId="22314" xr:uid="{D883AA6D-491C-4B21-9006-B83CF3DDDEA9}"/>
    <cellStyle name="Comma 4 2 2 5 3 3 4" xfId="30751" xr:uid="{7D87DF2D-D2A2-4F21-88FE-93FFF052C73B}"/>
    <cellStyle name="Comma 4 2 2 5 3 4" xfId="9659" xr:uid="{49BB4160-CB89-4814-B2A0-DC81B20AC2A4}"/>
    <cellStyle name="Comma 4 2 2 5 3 5" xfId="18097" xr:uid="{FA3047E6-DD33-43DE-B5A8-E88C0FBFF56E}"/>
    <cellStyle name="Comma 4 2 2 5 3 6" xfId="26534" xr:uid="{781470BF-84BA-404F-BBD2-27C35B76B836}"/>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328C52EA-5E27-47C9-95E6-DDE8D94CDD68}"/>
    <cellStyle name="Comma 4 2 2 5 4 2 2 3" xfId="24872" xr:uid="{47E53067-A1ED-43B5-A934-27A10B3580BF}"/>
    <cellStyle name="Comma 4 2 2 5 4 2 2 4" xfId="33309" xr:uid="{1AEDBE1D-C0F5-402D-9170-02DB1DBB88F8}"/>
    <cellStyle name="Comma 4 2 2 5 4 2 3" xfId="12217" xr:uid="{5E96E447-4355-40E4-BACD-A168940B3892}"/>
    <cellStyle name="Comma 4 2 2 5 4 2 4" xfId="20655" xr:uid="{3ED8BC4E-9304-4DB8-A9FC-222B468909E9}"/>
    <cellStyle name="Comma 4 2 2 5 4 2 5" xfId="29092" xr:uid="{81D575AB-74D6-4C86-A21D-2DAF88AE378F}"/>
    <cellStyle name="Comma 4 2 2 5 4 3" xfId="5848" xr:uid="{00000000-0005-0000-0000-00004D080000}"/>
    <cellStyle name="Comma 4 2 2 5 4 3 2" xfId="14290" xr:uid="{2FD904B6-B99E-472A-B14D-53BC77BC72C1}"/>
    <cellStyle name="Comma 4 2 2 5 4 3 3" xfId="22727" xr:uid="{7FCBC345-068D-4676-8184-4D28FABB0B4C}"/>
    <cellStyle name="Comma 4 2 2 5 4 3 4" xfId="31164" xr:uid="{DC3F706D-AB96-4F64-87E6-38A10F7D31D6}"/>
    <cellStyle name="Comma 4 2 2 5 4 4" xfId="10072" xr:uid="{26F407E4-CDC5-4960-BB6E-AF1540D963B0}"/>
    <cellStyle name="Comma 4 2 2 5 4 5" xfId="18510" xr:uid="{6363FC9F-FC79-4534-923E-D34AF1B3EA15}"/>
    <cellStyle name="Comma 4 2 2 5 4 6" xfId="26947" xr:uid="{D954EECC-2F26-4393-A37C-341D995CB4C0}"/>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071026DB-1580-4CC6-B211-4EC9FCD2BA6E}"/>
    <cellStyle name="Comma 4 2 2 5 5 2 2 3" xfId="25285" xr:uid="{CA5F13A1-5CA5-4F67-A395-64EFDE9B3A00}"/>
    <cellStyle name="Comma 4 2 2 5 5 2 2 4" xfId="33722" xr:uid="{E1B6872E-00F0-463F-9A07-CB33C2881CBD}"/>
    <cellStyle name="Comma 4 2 2 5 5 2 3" xfId="12630" xr:uid="{4E603B17-46B6-4E74-97EF-EC30A1F847F6}"/>
    <cellStyle name="Comma 4 2 2 5 5 2 4" xfId="21068" xr:uid="{2A485DFB-0B7E-4CD7-B714-D7FDEDC8580F}"/>
    <cellStyle name="Comma 4 2 2 5 5 2 5" xfId="29505" xr:uid="{D173B699-3B5D-46FD-AEA5-10A1C3560839}"/>
    <cellStyle name="Comma 4 2 2 5 5 3" xfId="6261" xr:uid="{00000000-0005-0000-0000-000051080000}"/>
    <cellStyle name="Comma 4 2 2 5 5 3 2" xfId="14703" xr:uid="{300C5BCA-7A0B-420B-9F12-0BAD8884342D}"/>
    <cellStyle name="Comma 4 2 2 5 5 3 3" xfId="23140" xr:uid="{BC35A93E-6561-42FD-AE03-F1A578AFAAA8}"/>
    <cellStyle name="Comma 4 2 2 5 5 3 4" xfId="31577" xr:uid="{5ADE9E58-A6F9-4D8D-9846-35682B3B49D3}"/>
    <cellStyle name="Comma 4 2 2 5 5 4" xfId="10485" xr:uid="{E056F2DB-5DCC-40B4-816B-D5EDB664D876}"/>
    <cellStyle name="Comma 4 2 2 5 5 5" xfId="18923" xr:uid="{489BF372-E4EA-4037-9844-D3448E74726E}"/>
    <cellStyle name="Comma 4 2 2 5 5 6" xfId="27360" xr:uid="{B5B0F1C2-F140-4985-94E7-EC7BD79304EB}"/>
    <cellStyle name="Comma 4 2 2 5 6" xfId="2389" xr:uid="{00000000-0005-0000-0000-000052080000}"/>
    <cellStyle name="Comma 4 2 2 5 6 2" xfId="6674" xr:uid="{00000000-0005-0000-0000-000053080000}"/>
    <cellStyle name="Comma 4 2 2 5 6 2 2" xfId="15116" xr:uid="{256BE1B4-51D9-4A54-8C55-DD9F92277400}"/>
    <cellStyle name="Comma 4 2 2 5 6 2 3" xfId="23553" xr:uid="{1234D90E-70B4-4C62-804B-079E97934E48}"/>
    <cellStyle name="Comma 4 2 2 5 6 2 4" xfId="31990" xr:uid="{BE6E6875-665D-4D72-8820-7B4D6CEC60CA}"/>
    <cellStyle name="Comma 4 2 2 5 6 3" xfId="10898" xr:uid="{AE9FEF2A-5F6D-4C9E-B75A-D036FE69918C}"/>
    <cellStyle name="Comma 4 2 2 5 6 4" xfId="19336" xr:uid="{3ABCBCA8-9B07-460A-AEE1-14FBE1202B84}"/>
    <cellStyle name="Comma 4 2 2 5 6 5" xfId="27773" xr:uid="{34E9D119-176A-44F9-81EB-7A7F09211C1F}"/>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F2F0FAEB-0B1D-4FE5-B75A-88C8D57C3C51}"/>
    <cellStyle name="Comma 4 2 2 5 8 2 3" xfId="23870" xr:uid="{588D371F-FBEC-4164-A15C-50EEB1C94982}"/>
    <cellStyle name="Comma 4 2 2 5 8 2 4" xfId="32307" xr:uid="{4788B3A2-0B33-44C1-BC4C-86CCA8B04B5E}"/>
    <cellStyle name="Comma 4 2 2 5 8 3" xfId="11215" xr:uid="{3338209A-3649-40F2-BA11-4CEB67F514EF}"/>
    <cellStyle name="Comma 4 2 2 5 8 4" xfId="19653" xr:uid="{ABD6D0C3-C1C9-4593-8259-2EACA78BA3F7}"/>
    <cellStyle name="Comma 4 2 2 5 8 5" xfId="28090" xr:uid="{1FC0071D-1C7E-4C51-919E-79C607BB980E}"/>
    <cellStyle name="Comma 4 2 2 5 9" xfId="4608" xr:uid="{00000000-0005-0000-0000-000057080000}"/>
    <cellStyle name="Comma 4 2 2 5 9 2" xfId="13050" xr:uid="{EB9F2EFB-EEFE-4224-8861-6919E15F4027}"/>
    <cellStyle name="Comma 4 2 2 5 9 3" xfId="21487" xr:uid="{0210F201-3EA3-455E-8D73-6F07AC154C58}"/>
    <cellStyle name="Comma 4 2 2 5 9 4" xfId="29924" xr:uid="{BFDBFB22-68A0-464B-8EF5-03DA4450DB1D}"/>
    <cellStyle name="Comma 4 2 3" xfId="136" xr:uid="{00000000-0005-0000-0000-000058080000}"/>
    <cellStyle name="Comma 4 2 3 10" xfId="2768" xr:uid="{00000000-0005-0000-0000-000059080000}"/>
    <cellStyle name="Comma 4 2 3 10 2" xfId="6992" xr:uid="{00000000-0005-0000-0000-00005A080000}"/>
    <cellStyle name="Comma 4 2 3 10 2 2" xfId="15434" xr:uid="{F3466BA9-3784-4647-9570-DDBE9D7EC223}"/>
    <cellStyle name="Comma 4 2 3 10 2 3" xfId="23871" xr:uid="{D6760917-3FC3-4674-A6A8-E0E4071F6D1D}"/>
    <cellStyle name="Comma 4 2 3 10 2 4" xfId="32308" xr:uid="{8F225D98-7FE6-449F-976A-DDF59855F3A5}"/>
    <cellStyle name="Comma 4 2 3 10 3" xfId="11216" xr:uid="{9C97C9A9-527E-42B3-A7BC-9772C3E4B699}"/>
    <cellStyle name="Comma 4 2 3 10 4" xfId="19654" xr:uid="{73B1D73A-EDCA-4F79-B8EF-BB02FB85C2C0}"/>
    <cellStyle name="Comma 4 2 3 10 5" xfId="28091" xr:uid="{07E78827-6627-4839-B352-9D456A0AB737}"/>
    <cellStyle name="Comma 4 2 3 11" xfId="4609" xr:uid="{00000000-0005-0000-0000-00005B080000}"/>
    <cellStyle name="Comma 4 2 3 11 2" xfId="13051" xr:uid="{4B3131E1-355F-443B-917F-500E2F1786F8}"/>
    <cellStyle name="Comma 4 2 3 11 3" xfId="21488" xr:uid="{80817BE5-8AC4-4AF1-8047-4FC046355D6B}"/>
    <cellStyle name="Comma 4 2 3 11 4" xfId="29925" xr:uid="{09FF37C5-B9C5-4332-9ADA-88470AB8FE7A}"/>
    <cellStyle name="Comma 4 2 3 12" xfId="8833" xr:uid="{49D54A9B-E08A-485E-B1BE-E6002DF3154C}"/>
    <cellStyle name="Comma 4 2 3 13" xfId="17271" xr:uid="{12BCBDD4-DCF6-4059-8870-9E8C7BC8AC5C}"/>
    <cellStyle name="Comma 4 2 3 14" xfId="25708" xr:uid="{F19934C0-690F-4ABC-820C-EC8AF643C873}"/>
    <cellStyle name="Comma 4 2 3 2" xfId="137" xr:uid="{00000000-0005-0000-0000-00005C080000}"/>
    <cellStyle name="Comma 4 2 3 2 10" xfId="4610" xr:uid="{00000000-0005-0000-0000-00005D080000}"/>
    <cellStyle name="Comma 4 2 3 2 10 2" xfId="13052" xr:uid="{29805AFC-A2CC-4CB9-9B4E-6BF81F9A4564}"/>
    <cellStyle name="Comma 4 2 3 2 10 3" xfId="21489" xr:uid="{CE52D2C9-DAEE-47C9-8BAB-798F31036FFA}"/>
    <cellStyle name="Comma 4 2 3 2 10 4" xfId="29926" xr:uid="{5F42700F-D825-4F8C-9505-210231A938F1}"/>
    <cellStyle name="Comma 4 2 3 2 11" xfId="8834" xr:uid="{E9AFED7F-1AB5-49CE-8798-D4E9C99B6BC4}"/>
    <cellStyle name="Comma 4 2 3 2 12" xfId="17272" xr:uid="{542E67DD-0489-46F9-A719-568280B763CE}"/>
    <cellStyle name="Comma 4 2 3 2 13" xfId="25709" xr:uid="{1C269276-A376-4464-922A-D40FFE14F643}"/>
    <cellStyle name="Comma 4 2 3 2 2" xfId="138" xr:uid="{00000000-0005-0000-0000-00005E080000}"/>
    <cellStyle name="Comma 4 2 3 2 2 10" xfId="8835" xr:uid="{424A559E-9B31-40F1-B622-8A2D6ED003E3}"/>
    <cellStyle name="Comma 4 2 3 2 2 11" xfId="17273" xr:uid="{19532E2A-D8B6-4865-88D5-41671FA16EEB}"/>
    <cellStyle name="Comma 4 2 3 2 2 12" xfId="25710" xr:uid="{A7E75338-0CCF-4AD7-B3FA-F5CA2B6E0CFB}"/>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40FB4BE1-5649-4D4F-AEC6-209F5A2AA806}"/>
    <cellStyle name="Comma 4 2 3 2 2 2 2 2 3" xfId="24049" xr:uid="{A8C8641D-4322-4CF1-BC5E-D3EC8190CB34}"/>
    <cellStyle name="Comma 4 2 3 2 2 2 2 2 4" xfId="32486" xr:uid="{303CF42F-E6B4-476C-88C4-7F9393AB9525}"/>
    <cellStyle name="Comma 4 2 3 2 2 2 2 3" xfId="11394" xr:uid="{6CED101A-8AAB-40C9-8FC3-2876C2AC73FC}"/>
    <cellStyle name="Comma 4 2 3 2 2 2 2 4" xfId="19832" xr:uid="{38825F6F-AB9B-4A01-B5CA-C617A08C01DC}"/>
    <cellStyle name="Comma 4 2 3 2 2 2 2 5" xfId="28269" xr:uid="{06F01E72-3741-41F9-BC8D-829D2E970B3C}"/>
    <cellStyle name="Comma 4 2 3 2 2 2 3" xfId="5025" xr:uid="{00000000-0005-0000-0000-000062080000}"/>
    <cellStyle name="Comma 4 2 3 2 2 2 3 2" xfId="13467" xr:uid="{F62E7296-EA82-4FBE-B1DD-9D3055316AB1}"/>
    <cellStyle name="Comma 4 2 3 2 2 2 3 3" xfId="21904" xr:uid="{B94B749A-E5CA-454A-A864-F51C8DD4F25D}"/>
    <cellStyle name="Comma 4 2 3 2 2 2 3 4" xfId="30341" xr:uid="{E19888B2-CB5F-459B-AA82-2DBEC57C1C70}"/>
    <cellStyle name="Comma 4 2 3 2 2 2 4" xfId="9249" xr:uid="{AAC87A1E-50F9-4734-91B3-160DD514067D}"/>
    <cellStyle name="Comma 4 2 3 2 2 2 5" xfId="17687" xr:uid="{922BA670-72FC-47F2-8684-3B6DC243D197}"/>
    <cellStyle name="Comma 4 2 3 2 2 2 6" xfId="26124" xr:uid="{D6E3FBA2-DEC5-4633-9542-B2880C6609D8}"/>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DFD0E088-7832-4804-B94C-12279B1F1DCA}"/>
    <cellStyle name="Comma 4 2 3 2 2 3 2 2 3" xfId="24462" xr:uid="{E899FE04-49AD-4D66-99CE-2E2899BA03EA}"/>
    <cellStyle name="Comma 4 2 3 2 2 3 2 2 4" xfId="32899" xr:uid="{9FA61C21-9075-401C-A21E-F195B110845B}"/>
    <cellStyle name="Comma 4 2 3 2 2 3 2 3" xfId="11807" xr:uid="{6D62085D-9CC6-48E9-9A0E-65E7575C6A34}"/>
    <cellStyle name="Comma 4 2 3 2 2 3 2 4" xfId="20245" xr:uid="{D9BFDF54-1E7D-4025-BCC8-05E4D1D07151}"/>
    <cellStyle name="Comma 4 2 3 2 2 3 2 5" xfId="28682" xr:uid="{9FD3BE11-493A-4928-97C4-D11199F7C064}"/>
    <cellStyle name="Comma 4 2 3 2 2 3 3" xfId="5438" xr:uid="{00000000-0005-0000-0000-000066080000}"/>
    <cellStyle name="Comma 4 2 3 2 2 3 3 2" xfId="13880" xr:uid="{8196B3B0-A936-4AEB-809F-540FB00789AD}"/>
    <cellStyle name="Comma 4 2 3 2 2 3 3 3" xfId="22317" xr:uid="{D3EFE012-14E6-4759-834A-9F536DBC460B}"/>
    <cellStyle name="Comma 4 2 3 2 2 3 3 4" xfId="30754" xr:uid="{2B1D6965-0226-4FEE-939E-2267FE0DD3CD}"/>
    <cellStyle name="Comma 4 2 3 2 2 3 4" xfId="9662" xr:uid="{28E2C892-7D4F-4D5C-BE04-644734981A9A}"/>
    <cellStyle name="Comma 4 2 3 2 2 3 5" xfId="18100" xr:uid="{8FEAD02E-5320-4811-8C22-0EFF278F268B}"/>
    <cellStyle name="Comma 4 2 3 2 2 3 6" xfId="26537" xr:uid="{55F5B88A-B039-4E13-BC50-D09376135967}"/>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905B823A-4DE0-49C0-9908-F272267BAEA1}"/>
    <cellStyle name="Comma 4 2 3 2 2 4 2 2 3" xfId="24875" xr:uid="{A29A6FDA-47AC-449C-AF8A-4861516414BB}"/>
    <cellStyle name="Comma 4 2 3 2 2 4 2 2 4" xfId="33312" xr:uid="{9827E0AC-698E-4DF0-AA12-1EBA0F31A746}"/>
    <cellStyle name="Comma 4 2 3 2 2 4 2 3" xfId="12220" xr:uid="{6236C53D-73BF-454C-B648-B97B14B09AFE}"/>
    <cellStyle name="Comma 4 2 3 2 2 4 2 4" xfId="20658" xr:uid="{93DBD6BF-CDDC-416F-AF69-97410B3FD9A9}"/>
    <cellStyle name="Comma 4 2 3 2 2 4 2 5" xfId="29095" xr:uid="{ACCF2E1D-75E4-46C5-8C53-14FFE235ED4F}"/>
    <cellStyle name="Comma 4 2 3 2 2 4 3" xfId="5851" xr:uid="{00000000-0005-0000-0000-00006A080000}"/>
    <cellStyle name="Comma 4 2 3 2 2 4 3 2" xfId="14293" xr:uid="{E9CA1016-1AFE-4991-8692-F82B28242050}"/>
    <cellStyle name="Comma 4 2 3 2 2 4 3 3" xfId="22730" xr:uid="{97F80034-E1B5-4514-8CA2-36063D76DFFE}"/>
    <cellStyle name="Comma 4 2 3 2 2 4 3 4" xfId="31167" xr:uid="{D9BCDA39-79F1-4E4C-8EA1-F71190FD76FB}"/>
    <cellStyle name="Comma 4 2 3 2 2 4 4" xfId="10075" xr:uid="{1071C0A3-2828-4F25-A1BF-D61270F4E9AC}"/>
    <cellStyle name="Comma 4 2 3 2 2 4 5" xfId="18513" xr:uid="{2DFB522A-CEFF-46F3-8B4A-C98B05D1176E}"/>
    <cellStyle name="Comma 4 2 3 2 2 4 6" xfId="26950" xr:uid="{F90BECEF-2E0C-46B8-B455-FAD385040F65}"/>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9A35AB21-D55A-453D-9D42-07FB54281A1F}"/>
    <cellStyle name="Comma 4 2 3 2 2 5 2 2 3" xfId="25288" xr:uid="{DD448C35-73E4-4700-86DE-4C22BA498E97}"/>
    <cellStyle name="Comma 4 2 3 2 2 5 2 2 4" xfId="33725" xr:uid="{500E1837-3D3A-4B6B-B1A5-3001D7FCD24B}"/>
    <cellStyle name="Comma 4 2 3 2 2 5 2 3" xfId="12633" xr:uid="{6627D7B5-992A-49E9-8B18-CC99F28F4F84}"/>
    <cellStyle name="Comma 4 2 3 2 2 5 2 4" xfId="21071" xr:uid="{52D195C8-7C07-48D7-880F-085EEF45A666}"/>
    <cellStyle name="Comma 4 2 3 2 2 5 2 5" xfId="29508" xr:uid="{60923E2B-382D-441A-88FC-B52E7DD386A4}"/>
    <cellStyle name="Comma 4 2 3 2 2 5 3" xfId="6264" xr:uid="{00000000-0005-0000-0000-00006E080000}"/>
    <cellStyle name="Comma 4 2 3 2 2 5 3 2" xfId="14706" xr:uid="{4BDE9499-43CC-4899-8C5F-03ADEDF073E1}"/>
    <cellStyle name="Comma 4 2 3 2 2 5 3 3" xfId="23143" xr:uid="{DE0C4279-5054-48F5-A57E-B791A6978EA9}"/>
    <cellStyle name="Comma 4 2 3 2 2 5 3 4" xfId="31580" xr:uid="{420E968D-ADBA-436F-A056-6FAF918A4B0F}"/>
    <cellStyle name="Comma 4 2 3 2 2 5 4" xfId="10488" xr:uid="{91A95212-26D6-420F-BCC2-F9D01D08C0E0}"/>
    <cellStyle name="Comma 4 2 3 2 2 5 5" xfId="18926" xr:uid="{C23683C3-DDB4-463F-9670-CA0A757A10BA}"/>
    <cellStyle name="Comma 4 2 3 2 2 5 6" xfId="27363" xr:uid="{74E506CE-54AD-432B-91BD-3B525D7A76A4}"/>
    <cellStyle name="Comma 4 2 3 2 2 6" xfId="2392" xr:uid="{00000000-0005-0000-0000-00006F080000}"/>
    <cellStyle name="Comma 4 2 3 2 2 6 2" xfId="6677" xr:uid="{00000000-0005-0000-0000-000070080000}"/>
    <cellStyle name="Comma 4 2 3 2 2 6 2 2" xfId="15119" xr:uid="{328DBFE6-328F-4CEB-976E-A02006B7BEE6}"/>
    <cellStyle name="Comma 4 2 3 2 2 6 2 3" xfId="23556" xr:uid="{8349940A-C76F-4831-820C-102D49FF2717}"/>
    <cellStyle name="Comma 4 2 3 2 2 6 2 4" xfId="31993" xr:uid="{77307313-B2EA-44AC-90A7-6F6E557B0574}"/>
    <cellStyle name="Comma 4 2 3 2 2 6 3" xfId="10901" xr:uid="{CC350373-5DB3-499B-8863-284F8BE26578}"/>
    <cellStyle name="Comma 4 2 3 2 2 6 4" xfId="19339" xr:uid="{31EB3BCC-F7E1-4F95-8CE0-C7CB8AB3A1C5}"/>
    <cellStyle name="Comma 4 2 3 2 2 6 5" xfId="27776" xr:uid="{43185B9B-E1B1-4289-A6D3-4D97FEA2B77B}"/>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F688EEDF-A5D7-4447-81C6-483318F20D06}"/>
    <cellStyle name="Comma 4 2 3 2 2 8 2 3" xfId="23873" xr:uid="{34C1A7C3-9E2F-4B4B-9397-8F8E014977CD}"/>
    <cellStyle name="Comma 4 2 3 2 2 8 2 4" xfId="32310" xr:uid="{AD46C75D-8EC7-43E0-9F66-9D36C9E834F0}"/>
    <cellStyle name="Comma 4 2 3 2 2 8 3" xfId="11218" xr:uid="{AA76C766-FE3A-4393-9E2F-B592DB5C86B9}"/>
    <cellStyle name="Comma 4 2 3 2 2 8 4" xfId="19656" xr:uid="{07FE3682-943C-43B2-96AF-30CC59F19CC7}"/>
    <cellStyle name="Comma 4 2 3 2 2 8 5" xfId="28093" xr:uid="{066E337F-75B9-43C4-B98B-C52FFCCA76E4}"/>
    <cellStyle name="Comma 4 2 3 2 2 9" xfId="4611" xr:uid="{00000000-0005-0000-0000-000074080000}"/>
    <cellStyle name="Comma 4 2 3 2 2 9 2" xfId="13053" xr:uid="{D85C7435-E1BA-4525-BB2A-38165F62216E}"/>
    <cellStyle name="Comma 4 2 3 2 2 9 3" xfId="21490" xr:uid="{37B542D8-EC6D-43BC-A2AD-041C75C7DA78}"/>
    <cellStyle name="Comma 4 2 3 2 2 9 4" xfId="29927" xr:uid="{F13B121C-EFDD-4079-B717-076932C9C7DC}"/>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A22A864C-ADE1-46EE-995A-C987F59F061E}"/>
    <cellStyle name="Comma 4 2 3 2 3 2 2 3" xfId="24048" xr:uid="{B9E0ACD6-676B-4652-8623-B2FF61D69001}"/>
    <cellStyle name="Comma 4 2 3 2 3 2 2 4" xfId="32485" xr:uid="{E57B76F9-AF38-4781-A53A-200D15826049}"/>
    <cellStyle name="Comma 4 2 3 2 3 2 3" xfId="11393" xr:uid="{11B7733B-5D8A-4568-A3DC-436501881446}"/>
    <cellStyle name="Comma 4 2 3 2 3 2 4" xfId="19831" xr:uid="{B28F831B-45B3-4891-B581-7F3033443C67}"/>
    <cellStyle name="Comma 4 2 3 2 3 2 5" xfId="28268" xr:uid="{9B707911-4247-454B-83E6-0047E4BABEBF}"/>
    <cellStyle name="Comma 4 2 3 2 3 3" xfId="5024" xr:uid="{00000000-0005-0000-0000-000078080000}"/>
    <cellStyle name="Comma 4 2 3 2 3 3 2" xfId="13466" xr:uid="{2FFFD325-165A-4997-A614-1A9C5620975A}"/>
    <cellStyle name="Comma 4 2 3 2 3 3 3" xfId="21903" xr:uid="{FAF3BF9F-C9FF-4659-8FB1-A5CF14141285}"/>
    <cellStyle name="Comma 4 2 3 2 3 3 4" xfId="30340" xr:uid="{AC15557F-C81C-4CF4-BC0F-1FAD014E1E4B}"/>
    <cellStyle name="Comma 4 2 3 2 3 4" xfId="9248" xr:uid="{63DE3B38-BB64-4DE2-BF1E-52381C493B68}"/>
    <cellStyle name="Comma 4 2 3 2 3 5" xfId="17686" xr:uid="{9972734F-7FF7-4F14-86D8-199F0F4544A8}"/>
    <cellStyle name="Comma 4 2 3 2 3 6" xfId="26123" xr:uid="{555DC8FF-629D-439F-850F-3C45DFFAEEFB}"/>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870531B7-2603-44F6-8B04-C6A55BCBCF0D}"/>
    <cellStyle name="Comma 4 2 3 2 4 2 2 3" xfId="24461" xr:uid="{B41280A4-10C2-4C88-9374-6AC04B4A2827}"/>
    <cellStyle name="Comma 4 2 3 2 4 2 2 4" xfId="32898" xr:uid="{1B04EE1F-E160-468B-8AFC-9CFE04F0D018}"/>
    <cellStyle name="Comma 4 2 3 2 4 2 3" xfId="11806" xr:uid="{1B7A00A7-403A-428F-B569-9C71E7EB7F0B}"/>
    <cellStyle name="Comma 4 2 3 2 4 2 4" xfId="20244" xr:uid="{6A454165-5ED7-4F0A-889A-DC67BB293F64}"/>
    <cellStyle name="Comma 4 2 3 2 4 2 5" xfId="28681" xr:uid="{BB235807-0183-45AF-8F5E-08DBDC058B40}"/>
    <cellStyle name="Comma 4 2 3 2 4 3" xfId="5437" xr:uid="{00000000-0005-0000-0000-00007C080000}"/>
    <cellStyle name="Comma 4 2 3 2 4 3 2" xfId="13879" xr:uid="{07329610-BA9E-44D3-AB44-0FAF3D3D37C7}"/>
    <cellStyle name="Comma 4 2 3 2 4 3 3" xfId="22316" xr:uid="{610ABB8E-9575-4F5F-A523-820166B83927}"/>
    <cellStyle name="Comma 4 2 3 2 4 3 4" xfId="30753" xr:uid="{375C64BD-E220-43F1-8D51-78B4C7E060C9}"/>
    <cellStyle name="Comma 4 2 3 2 4 4" xfId="9661" xr:uid="{8A570981-EB6F-449A-85A8-941E16A92383}"/>
    <cellStyle name="Comma 4 2 3 2 4 5" xfId="18099" xr:uid="{36E0A297-5E59-43D8-838E-9A1C3DF78113}"/>
    <cellStyle name="Comma 4 2 3 2 4 6" xfId="26536" xr:uid="{9D008AFE-DD7E-45BB-8B05-FFF9E4A6EDF6}"/>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9F9EE8DD-BFBE-442B-8619-D7A88D84924F}"/>
    <cellStyle name="Comma 4 2 3 2 5 2 2 3" xfId="24874" xr:uid="{F65F7367-5F55-48E4-95B7-6EAC5BBE5FB1}"/>
    <cellStyle name="Comma 4 2 3 2 5 2 2 4" xfId="33311" xr:uid="{D3849FC6-3EEE-4A82-BE25-1F4369E51C01}"/>
    <cellStyle name="Comma 4 2 3 2 5 2 3" xfId="12219" xr:uid="{3A973544-AB8E-49AD-82A9-DDDFAD05244B}"/>
    <cellStyle name="Comma 4 2 3 2 5 2 4" xfId="20657" xr:uid="{6AB96EE8-37C5-4040-A1E6-6773856AD0E6}"/>
    <cellStyle name="Comma 4 2 3 2 5 2 5" xfId="29094" xr:uid="{6418F56B-BF88-4B21-8FF5-65F715873FCC}"/>
    <cellStyle name="Comma 4 2 3 2 5 3" xfId="5850" xr:uid="{00000000-0005-0000-0000-000080080000}"/>
    <cellStyle name="Comma 4 2 3 2 5 3 2" xfId="14292" xr:uid="{4B3A6EC1-014D-4C97-A086-347D339B1204}"/>
    <cellStyle name="Comma 4 2 3 2 5 3 3" xfId="22729" xr:uid="{0DE2E962-9E0B-464D-9144-376FBC378532}"/>
    <cellStyle name="Comma 4 2 3 2 5 3 4" xfId="31166" xr:uid="{E4AF3BCC-A994-49B4-A169-FA3FC12E9C75}"/>
    <cellStyle name="Comma 4 2 3 2 5 4" xfId="10074" xr:uid="{8A2431E7-9DD8-466A-B0AA-3E71EAD0A98F}"/>
    <cellStyle name="Comma 4 2 3 2 5 5" xfId="18512" xr:uid="{41BA0D72-7C42-45BB-9B0F-FB954BDC5C4C}"/>
    <cellStyle name="Comma 4 2 3 2 5 6" xfId="26949" xr:uid="{2826D3A4-F2AE-4EE7-AF41-56F087A96B91}"/>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33D77A17-4624-4413-8023-DA6778B53B01}"/>
    <cellStyle name="Comma 4 2 3 2 6 2 2 3" xfId="25287" xr:uid="{F69E1D9F-F5B4-48CB-91E4-C8120D026653}"/>
    <cellStyle name="Comma 4 2 3 2 6 2 2 4" xfId="33724" xr:uid="{BD73E764-73D8-45EF-A354-F74FFEBD7A2F}"/>
    <cellStyle name="Comma 4 2 3 2 6 2 3" xfId="12632" xr:uid="{1C775E10-5942-45D8-A8F1-32C9CAFC958E}"/>
    <cellStyle name="Comma 4 2 3 2 6 2 4" xfId="21070" xr:uid="{82040016-BBDE-4ABE-8A95-34C1D54C3419}"/>
    <cellStyle name="Comma 4 2 3 2 6 2 5" xfId="29507" xr:uid="{B97599BF-B682-41C1-BBAD-55CFA685898F}"/>
    <cellStyle name="Comma 4 2 3 2 6 3" xfId="6263" xr:uid="{00000000-0005-0000-0000-000084080000}"/>
    <cellStyle name="Comma 4 2 3 2 6 3 2" xfId="14705" xr:uid="{1BD64EA1-FAB5-447C-B342-CEAA69157D7D}"/>
    <cellStyle name="Comma 4 2 3 2 6 3 3" xfId="23142" xr:uid="{5D53E092-0DF2-44CE-8002-1CE4A99ADF68}"/>
    <cellStyle name="Comma 4 2 3 2 6 3 4" xfId="31579" xr:uid="{13CAD0D9-55F3-4C9E-B140-254E5174065D}"/>
    <cellStyle name="Comma 4 2 3 2 6 4" xfId="10487" xr:uid="{9429AA4A-DEBE-40C1-B222-FF0DBC56333A}"/>
    <cellStyle name="Comma 4 2 3 2 6 5" xfId="18925" xr:uid="{DE205DBC-2458-4BD5-921B-4E79E8D24E1C}"/>
    <cellStyle name="Comma 4 2 3 2 6 6" xfId="27362" xr:uid="{1AAC9878-538A-4867-B4C3-0E2C8E35656D}"/>
    <cellStyle name="Comma 4 2 3 2 7" xfId="2391" xr:uid="{00000000-0005-0000-0000-000085080000}"/>
    <cellStyle name="Comma 4 2 3 2 7 2" xfId="6676" xr:uid="{00000000-0005-0000-0000-000086080000}"/>
    <cellStyle name="Comma 4 2 3 2 7 2 2" xfId="15118" xr:uid="{F4E63883-6D18-4015-8970-407A2A895E2B}"/>
    <cellStyle name="Comma 4 2 3 2 7 2 3" xfId="23555" xr:uid="{8A4E850B-B1B4-4976-99BA-29BE1F0CB4D3}"/>
    <cellStyle name="Comma 4 2 3 2 7 2 4" xfId="31992" xr:uid="{9447CAA6-323A-4608-A713-A898E9381566}"/>
    <cellStyle name="Comma 4 2 3 2 7 3" xfId="10900" xr:uid="{76385A5F-F352-4CE2-BA52-22ED1FA3683D}"/>
    <cellStyle name="Comma 4 2 3 2 7 4" xfId="19338" xr:uid="{C7EEA206-B762-4259-A9CF-8C4A6C4B711D}"/>
    <cellStyle name="Comma 4 2 3 2 7 5" xfId="27775" xr:uid="{69C3255F-9774-48B7-B17D-4BCAC2FA9D1E}"/>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E87B2365-93D0-4E2F-992E-71F00A122B32}"/>
    <cellStyle name="Comma 4 2 3 2 9 2 3" xfId="23872" xr:uid="{657DE9CE-C471-4758-8D89-26DA4D6A840E}"/>
    <cellStyle name="Comma 4 2 3 2 9 2 4" xfId="32309" xr:uid="{C81069BB-27D4-4BCA-A4B8-91D19AAE19D4}"/>
    <cellStyle name="Comma 4 2 3 2 9 3" xfId="11217" xr:uid="{D00EEB91-F02F-4683-8D9D-81318DD2D484}"/>
    <cellStyle name="Comma 4 2 3 2 9 4" xfId="19655" xr:uid="{6D651C94-115A-44FB-9C44-A42EEBC41034}"/>
    <cellStyle name="Comma 4 2 3 2 9 5" xfId="28092" xr:uid="{B547AF7C-7F7D-46FF-ADF7-1C88C19DEA8A}"/>
    <cellStyle name="Comma 4 2 3 3" xfId="139" xr:uid="{00000000-0005-0000-0000-00008A080000}"/>
    <cellStyle name="Comma 4 2 3 3 10" xfId="8836" xr:uid="{F7F73BCA-D640-42E0-835A-6321F47003AF}"/>
    <cellStyle name="Comma 4 2 3 3 11" xfId="17274" xr:uid="{FF7FF19E-BB9E-4181-9D5A-0E56F015688B}"/>
    <cellStyle name="Comma 4 2 3 3 12" xfId="25711" xr:uid="{278A53AA-5391-48FB-A6DF-35BBC49D9700}"/>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066D657C-3B9F-407C-8C53-E82AB8912FE9}"/>
    <cellStyle name="Comma 4 2 3 3 2 2 2 3" xfId="24050" xr:uid="{7CAEA493-4DF3-438F-92C4-9AA1CE46C266}"/>
    <cellStyle name="Comma 4 2 3 3 2 2 2 4" xfId="32487" xr:uid="{4C3DD354-4924-4BE4-8C2F-0642073D8C56}"/>
    <cellStyle name="Comma 4 2 3 3 2 2 3" xfId="11395" xr:uid="{BA44DDFC-EB6C-48B9-8BB9-E49C5A59C990}"/>
    <cellStyle name="Comma 4 2 3 3 2 2 4" xfId="19833" xr:uid="{2ACBC379-DDA1-4D44-9AC7-6914634533D2}"/>
    <cellStyle name="Comma 4 2 3 3 2 2 5" xfId="28270" xr:uid="{0AB13245-3345-48C0-AA88-C2011292C220}"/>
    <cellStyle name="Comma 4 2 3 3 2 3" xfId="5026" xr:uid="{00000000-0005-0000-0000-00008E080000}"/>
    <cellStyle name="Comma 4 2 3 3 2 3 2" xfId="13468" xr:uid="{2D7090BB-A653-43D8-91E5-C7F40FA88CF9}"/>
    <cellStyle name="Comma 4 2 3 3 2 3 3" xfId="21905" xr:uid="{E0198AE9-C596-46B0-9DED-89AC1005A4C2}"/>
    <cellStyle name="Comma 4 2 3 3 2 3 4" xfId="30342" xr:uid="{36AFEB4E-44E2-4EF4-B8AB-531DC848478C}"/>
    <cellStyle name="Comma 4 2 3 3 2 4" xfId="9250" xr:uid="{722B231D-B768-4330-9987-D4AFF3ACC6B9}"/>
    <cellStyle name="Comma 4 2 3 3 2 5" xfId="17688" xr:uid="{61F42CBB-7D62-45CE-854C-BB2080F9BBF9}"/>
    <cellStyle name="Comma 4 2 3 3 2 6" xfId="26125" xr:uid="{EFF1E2D7-8E0A-4F1B-A37F-FA1741E59EE3}"/>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416D97A4-C1B3-42DD-849B-F4427418D4F2}"/>
    <cellStyle name="Comma 4 2 3 3 3 2 2 3" xfId="24463" xr:uid="{623F2DA8-E30C-4A96-AEA4-178CD64A2C21}"/>
    <cellStyle name="Comma 4 2 3 3 3 2 2 4" xfId="32900" xr:uid="{1896F082-02EE-43CC-885F-2B89981973ED}"/>
    <cellStyle name="Comma 4 2 3 3 3 2 3" xfId="11808" xr:uid="{EE45FD7D-6A69-480B-BD55-916EB09FB1B6}"/>
    <cellStyle name="Comma 4 2 3 3 3 2 4" xfId="20246" xr:uid="{94F8CA26-9428-44A8-AA47-4954DE8CE16B}"/>
    <cellStyle name="Comma 4 2 3 3 3 2 5" xfId="28683" xr:uid="{7788B9C4-C402-4428-B373-09A86BED7C61}"/>
    <cellStyle name="Comma 4 2 3 3 3 3" xfId="5439" xr:uid="{00000000-0005-0000-0000-000092080000}"/>
    <cellStyle name="Comma 4 2 3 3 3 3 2" xfId="13881" xr:uid="{3F5A4ECA-5FE0-4090-9993-7B6F6F5A6185}"/>
    <cellStyle name="Comma 4 2 3 3 3 3 3" xfId="22318" xr:uid="{F824A978-E93B-4EF6-8A0A-BD42A928739F}"/>
    <cellStyle name="Comma 4 2 3 3 3 3 4" xfId="30755" xr:uid="{D21C7FDF-BD5E-4AD8-A906-084DC78C3971}"/>
    <cellStyle name="Comma 4 2 3 3 3 4" xfId="9663" xr:uid="{98D24EF1-06D5-4277-AD83-E112B6E28E6A}"/>
    <cellStyle name="Comma 4 2 3 3 3 5" xfId="18101" xr:uid="{05550EDF-7CE6-4BB5-952F-62142E219AFE}"/>
    <cellStyle name="Comma 4 2 3 3 3 6" xfId="26538" xr:uid="{A48A4D56-7261-4497-ADEE-0CFC7CFE69CC}"/>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80E1AA14-17FB-4585-A8C7-C801CC5FC227}"/>
    <cellStyle name="Comma 4 2 3 3 4 2 2 3" xfId="24876" xr:uid="{AB2B8AC5-3FAB-47CD-ADA2-96246BF8F15D}"/>
    <cellStyle name="Comma 4 2 3 3 4 2 2 4" xfId="33313" xr:uid="{B867A004-BE4D-404C-AFB7-1E03285896BF}"/>
    <cellStyle name="Comma 4 2 3 3 4 2 3" xfId="12221" xr:uid="{0EA8E332-9E07-4899-9E9D-35383F8F69A0}"/>
    <cellStyle name="Comma 4 2 3 3 4 2 4" xfId="20659" xr:uid="{1E0BD3CE-20FC-4B9E-AB6F-590A1BD98115}"/>
    <cellStyle name="Comma 4 2 3 3 4 2 5" xfId="29096" xr:uid="{6F91BB8A-E002-4B8A-AE68-CF0C9AFF2CF0}"/>
    <cellStyle name="Comma 4 2 3 3 4 3" xfId="5852" xr:uid="{00000000-0005-0000-0000-000096080000}"/>
    <cellStyle name="Comma 4 2 3 3 4 3 2" xfId="14294" xr:uid="{4D71E806-275E-4EE6-ABC4-3E21EB09E9D3}"/>
    <cellStyle name="Comma 4 2 3 3 4 3 3" xfId="22731" xr:uid="{7DF14B78-A48D-4727-91E3-9AE4463CBD46}"/>
    <cellStyle name="Comma 4 2 3 3 4 3 4" xfId="31168" xr:uid="{70BFECD0-6551-4D04-882C-CDD769FA4087}"/>
    <cellStyle name="Comma 4 2 3 3 4 4" xfId="10076" xr:uid="{9FDF9A34-11C3-447A-AED6-F8BF7BFD5921}"/>
    <cellStyle name="Comma 4 2 3 3 4 5" xfId="18514" xr:uid="{B74CF82C-8892-4D52-BC24-ED9A0E0CC37E}"/>
    <cellStyle name="Comma 4 2 3 3 4 6" xfId="26951" xr:uid="{B72290C2-CD5E-435B-9C48-6AAEF00B2921}"/>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9C59659D-AB85-4D4E-8C9D-E0A566801D61}"/>
    <cellStyle name="Comma 4 2 3 3 5 2 2 3" xfId="25289" xr:uid="{C768FFC3-FDFC-4FBA-94DD-3BB94540F686}"/>
    <cellStyle name="Comma 4 2 3 3 5 2 2 4" xfId="33726" xr:uid="{CA2A564C-9269-4A97-B81B-568ED0BF4AB3}"/>
    <cellStyle name="Comma 4 2 3 3 5 2 3" xfId="12634" xr:uid="{05F1F0E3-A662-4C0E-BE96-9E1CA36A5203}"/>
    <cellStyle name="Comma 4 2 3 3 5 2 4" xfId="21072" xr:uid="{B025C744-1E70-4F59-97E6-AED3A446D371}"/>
    <cellStyle name="Comma 4 2 3 3 5 2 5" xfId="29509" xr:uid="{3C0009D0-B780-440A-B4AF-7D54C8D8B84C}"/>
    <cellStyle name="Comma 4 2 3 3 5 3" xfId="6265" xr:uid="{00000000-0005-0000-0000-00009A080000}"/>
    <cellStyle name="Comma 4 2 3 3 5 3 2" xfId="14707" xr:uid="{ADAC38E7-FDCE-4004-B839-C9DFBD7D5910}"/>
    <cellStyle name="Comma 4 2 3 3 5 3 3" xfId="23144" xr:uid="{05E2E292-82D8-44A7-B432-AE00CED07EE5}"/>
    <cellStyle name="Comma 4 2 3 3 5 3 4" xfId="31581" xr:uid="{C36D1922-30C1-44DA-B22D-AA77F0508A5E}"/>
    <cellStyle name="Comma 4 2 3 3 5 4" xfId="10489" xr:uid="{B3332E98-0A53-4F65-8D24-05E30C147AA5}"/>
    <cellStyle name="Comma 4 2 3 3 5 5" xfId="18927" xr:uid="{41A79A22-94AE-4BA7-9A24-CBB51EB95906}"/>
    <cellStyle name="Comma 4 2 3 3 5 6" xfId="27364" xr:uid="{E3CB541E-9A50-469B-83FE-4535AE87F455}"/>
    <cellStyle name="Comma 4 2 3 3 6" xfId="2393" xr:uid="{00000000-0005-0000-0000-00009B080000}"/>
    <cellStyle name="Comma 4 2 3 3 6 2" xfId="6678" xr:uid="{00000000-0005-0000-0000-00009C080000}"/>
    <cellStyle name="Comma 4 2 3 3 6 2 2" xfId="15120" xr:uid="{74419915-8006-475D-87DD-D2AFA0E41B3C}"/>
    <cellStyle name="Comma 4 2 3 3 6 2 3" xfId="23557" xr:uid="{E2A90D28-BF99-44BA-9A35-B4898AF65A25}"/>
    <cellStyle name="Comma 4 2 3 3 6 2 4" xfId="31994" xr:uid="{8ADCC3E7-287A-4F98-A45C-624ED5142C69}"/>
    <cellStyle name="Comma 4 2 3 3 6 3" xfId="10902" xr:uid="{0F657E77-E5F9-4E4A-9296-CD87C8003326}"/>
    <cellStyle name="Comma 4 2 3 3 6 4" xfId="19340" xr:uid="{90179982-86A0-429C-B1C0-22E04792C3B2}"/>
    <cellStyle name="Comma 4 2 3 3 6 5" xfId="27777" xr:uid="{7576A9F3-BAD0-45B3-A071-78EF0BF31758}"/>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C43633F0-93B3-45CF-B7CF-9F442F70AD4F}"/>
    <cellStyle name="Comma 4 2 3 3 8 2 3" xfId="23874" xr:uid="{6230E94F-715B-4ACE-8FE6-FD2CE86CCD46}"/>
    <cellStyle name="Comma 4 2 3 3 8 2 4" xfId="32311" xr:uid="{34DE5B91-284A-4B80-831B-E5FB950BDDE4}"/>
    <cellStyle name="Comma 4 2 3 3 8 3" xfId="11219" xr:uid="{61C367EB-12E0-446A-97C8-410E32AB5B49}"/>
    <cellStyle name="Comma 4 2 3 3 8 4" xfId="19657" xr:uid="{902ED9AE-492F-43D8-91CE-3F9E6AB32DF4}"/>
    <cellStyle name="Comma 4 2 3 3 8 5" xfId="28094" xr:uid="{6CA0BCE2-C9A0-4593-A1A6-7B5FA7BC12A3}"/>
    <cellStyle name="Comma 4 2 3 3 9" xfId="4612" xr:uid="{00000000-0005-0000-0000-0000A0080000}"/>
    <cellStyle name="Comma 4 2 3 3 9 2" xfId="13054" xr:uid="{F50E3972-81C4-4805-9D71-D9CC79BBB13D}"/>
    <cellStyle name="Comma 4 2 3 3 9 3" xfId="21491" xr:uid="{172B2D77-AFA3-4260-969B-FCBF07EBB747}"/>
    <cellStyle name="Comma 4 2 3 3 9 4" xfId="29928" xr:uid="{33A2DE2C-71B6-44BB-9A62-51D4F32C1ABD}"/>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7D05CE38-9B48-4194-86FF-8B8D330B4ED9}"/>
    <cellStyle name="Comma 4 2 3 4 2 2 3" xfId="24047" xr:uid="{203E3FCC-13BB-4368-BB9B-0FE71452F1DD}"/>
    <cellStyle name="Comma 4 2 3 4 2 2 4" xfId="32484" xr:uid="{0DAB4BA8-9355-469C-808E-3472F01AF58C}"/>
    <cellStyle name="Comma 4 2 3 4 2 3" xfId="11392" xr:uid="{BCE36C0D-4BCB-4174-9CFF-9B6B2FB75DEC}"/>
    <cellStyle name="Comma 4 2 3 4 2 4" xfId="19830" xr:uid="{E592933B-292E-4FA9-95B7-BAD301638C2B}"/>
    <cellStyle name="Comma 4 2 3 4 2 5" xfId="28267" xr:uid="{EF58CD00-EF7F-4DD3-A3E9-E1C381D0F1C9}"/>
    <cellStyle name="Comma 4 2 3 4 3" xfId="5023" xr:uid="{00000000-0005-0000-0000-0000A4080000}"/>
    <cellStyle name="Comma 4 2 3 4 3 2" xfId="13465" xr:uid="{4C7BA204-E0E5-4079-941F-6D991F705582}"/>
    <cellStyle name="Comma 4 2 3 4 3 3" xfId="21902" xr:uid="{658D69B4-33EA-4CBA-AEA6-8FAA5D6E3D3F}"/>
    <cellStyle name="Comma 4 2 3 4 3 4" xfId="30339" xr:uid="{85A49627-BEAC-44FA-93AB-4109785A1D70}"/>
    <cellStyle name="Comma 4 2 3 4 4" xfId="9247" xr:uid="{DD08AA49-A502-4A87-9294-A027F8584B33}"/>
    <cellStyle name="Comma 4 2 3 4 5" xfId="17685" xr:uid="{F6197A93-7CFB-475E-BA13-FC15335F1140}"/>
    <cellStyle name="Comma 4 2 3 4 6" xfId="26122" xr:uid="{88ABD342-7EEF-4B31-BA4E-DAE8E4FE552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FDE89E51-E1DD-4E74-B60D-447C07B6D7ED}"/>
    <cellStyle name="Comma 4 2 3 5 2 2 3" xfId="24460" xr:uid="{384A3309-5914-4CAE-BBC5-99C30C51FF9F}"/>
    <cellStyle name="Comma 4 2 3 5 2 2 4" xfId="32897" xr:uid="{6177B53A-4506-4562-93E2-781ABE0EFCD0}"/>
    <cellStyle name="Comma 4 2 3 5 2 3" xfId="11805" xr:uid="{57F9897E-EACF-444A-BB5E-ABC0990A231E}"/>
    <cellStyle name="Comma 4 2 3 5 2 4" xfId="20243" xr:uid="{43A4001B-28FC-4B8A-866A-1C9F28951FEC}"/>
    <cellStyle name="Comma 4 2 3 5 2 5" xfId="28680" xr:uid="{01DEEABC-BE7B-44C6-B328-24B554EE5D3D}"/>
    <cellStyle name="Comma 4 2 3 5 3" xfId="5436" xr:uid="{00000000-0005-0000-0000-0000A8080000}"/>
    <cellStyle name="Comma 4 2 3 5 3 2" xfId="13878" xr:uid="{2D1415AD-E812-4B76-B8D2-21B8BA79172C}"/>
    <cellStyle name="Comma 4 2 3 5 3 3" xfId="22315" xr:uid="{A5A09F86-4FD4-4202-8143-B829E7874EEE}"/>
    <cellStyle name="Comma 4 2 3 5 3 4" xfId="30752" xr:uid="{9D543F1D-B6E3-448B-AE3D-66B109214665}"/>
    <cellStyle name="Comma 4 2 3 5 4" xfId="9660" xr:uid="{3221AAC5-A53F-4673-824D-3C84C0EC8A59}"/>
    <cellStyle name="Comma 4 2 3 5 5" xfId="18098" xr:uid="{C7B3FF16-20DE-4F69-8D87-C4C6F1025E70}"/>
    <cellStyle name="Comma 4 2 3 5 6" xfId="26535" xr:uid="{89D928B9-DD6A-4C9E-A1F6-F3D62BE3C49C}"/>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A25788A0-5055-4692-A4BB-1C5024594B07}"/>
    <cellStyle name="Comma 4 2 3 6 2 2 3" xfId="24873" xr:uid="{3964AD90-5A35-496B-8747-ECEC34448F8C}"/>
    <cellStyle name="Comma 4 2 3 6 2 2 4" xfId="33310" xr:uid="{DAF41A72-3909-470A-B60A-C4E5AFA95037}"/>
    <cellStyle name="Comma 4 2 3 6 2 3" xfId="12218" xr:uid="{7145F5BE-5C11-49B1-9E83-51F8EC101EA5}"/>
    <cellStyle name="Comma 4 2 3 6 2 4" xfId="20656" xr:uid="{15D87E71-B02A-4009-8648-870162CAD3DE}"/>
    <cellStyle name="Comma 4 2 3 6 2 5" xfId="29093" xr:uid="{317DB271-2EA0-47FB-82FB-C5CD52B0BB36}"/>
    <cellStyle name="Comma 4 2 3 6 3" xfId="5849" xr:uid="{00000000-0005-0000-0000-0000AC080000}"/>
    <cellStyle name="Comma 4 2 3 6 3 2" xfId="14291" xr:uid="{CFBDCCF9-25FB-4BA6-8AE9-7ED3114837D2}"/>
    <cellStyle name="Comma 4 2 3 6 3 3" xfId="22728" xr:uid="{38ADB5B8-A3A6-498E-9372-65EA5A159DE5}"/>
    <cellStyle name="Comma 4 2 3 6 3 4" xfId="31165" xr:uid="{1B2CD54F-0F53-4CB9-BCBB-9BB06E474E1B}"/>
    <cellStyle name="Comma 4 2 3 6 4" xfId="10073" xr:uid="{3F1605F8-6D28-4455-ACE5-8799916EA258}"/>
    <cellStyle name="Comma 4 2 3 6 5" xfId="18511" xr:uid="{29A2AF4E-3584-4C10-9D68-82B92359BB6E}"/>
    <cellStyle name="Comma 4 2 3 6 6" xfId="26948" xr:uid="{7EDEE8BC-EA4C-4AE8-968D-6B0F22814948}"/>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35797119-BC4B-40BD-8ADC-0EFC6C718190}"/>
    <cellStyle name="Comma 4 2 3 7 2 2 3" xfId="25286" xr:uid="{B35A09D2-2B18-4B74-AFFB-1D28478E536F}"/>
    <cellStyle name="Comma 4 2 3 7 2 2 4" xfId="33723" xr:uid="{54A2DA55-0155-4806-80D1-BF4319B38281}"/>
    <cellStyle name="Comma 4 2 3 7 2 3" xfId="12631" xr:uid="{50EECB3B-D140-4582-946D-A35CAAC29974}"/>
    <cellStyle name="Comma 4 2 3 7 2 4" xfId="21069" xr:uid="{20C05DC2-66E3-4657-9FCB-049613AE8AAD}"/>
    <cellStyle name="Comma 4 2 3 7 2 5" xfId="29506" xr:uid="{E9B3BB3B-E2A3-4A84-B3D2-7467BC026088}"/>
    <cellStyle name="Comma 4 2 3 7 3" xfId="6262" xr:uid="{00000000-0005-0000-0000-0000B0080000}"/>
    <cellStyle name="Comma 4 2 3 7 3 2" xfId="14704" xr:uid="{C216A34B-375A-4310-AB8E-A5B264CFA686}"/>
    <cellStyle name="Comma 4 2 3 7 3 3" xfId="23141" xr:uid="{DEFA69E2-48D8-4E5A-A199-12A28951958B}"/>
    <cellStyle name="Comma 4 2 3 7 3 4" xfId="31578" xr:uid="{980197A0-E889-4B86-9992-BDEBA1CFD3D7}"/>
    <cellStyle name="Comma 4 2 3 7 4" xfId="10486" xr:uid="{2FCE2E91-B9A7-44A3-93A5-AC47987A4B69}"/>
    <cellStyle name="Comma 4 2 3 7 5" xfId="18924" xr:uid="{3DD168F7-C87D-4C98-A9A9-618950177AB3}"/>
    <cellStyle name="Comma 4 2 3 7 6" xfId="27361" xr:uid="{9C1FEC28-2706-4AF0-B520-9A4B23036ADF}"/>
    <cellStyle name="Comma 4 2 3 8" xfId="2390" xr:uid="{00000000-0005-0000-0000-0000B1080000}"/>
    <cellStyle name="Comma 4 2 3 8 2" xfId="6675" xr:uid="{00000000-0005-0000-0000-0000B2080000}"/>
    <cellStyle name="Comma 4 2 3 8 2 2" xfId="15117" xr:uid="{F808EB73-D5F1-4FC4-827A-671B1C3BC73C}"/>
    <cellStyle name="Comma 4 2 3 8 2 3" xfId="23554" xr:uid="{86E867C8-4919-4A8C-80DB-C21721C442CB}"/>
    <cellStyle name="Comma 4 2 3 8 2 4" xfId="31991" xr:uid="{CE036AFA-44EE-40E2-840D-D90331D7C1B8}"/>
    <cellStyle name="Comma 4 2 3 8 3" xfId="10899" xr:uid="{C4AA2135-9793-4866-92C2-8F86048D3AD1}"/>
    <cellStyle name="Comma 4 2 3 8 4" xfId="19337" xr:uid="{D6CAB469-297A-44C5-BDD8-8A588EE68154}"/>
    <cellStyle name="Comma 4 2 3 8 5" xfId="27774" xr:uid="{F81568F7-AC8A-428E-B7F1-91027BE07A5D}"/>
    <cellStyle name="Comma 4 2 3 9" xfId="2373" xr:uid="{00000000-0005-0000-0000-0000B3080000}"/>
    <cellStyle name="Comma 4 2 4" xfId="140" xr:uid="{00000000-0005-0000-0000-0000B4080000}"/>
    <cellStyle name="Comma 4 2 4 10" xfId="4613" xr:uid="{00000000-0005-0000-0000-0000B5080000}"/>
    <cellStyle name="Comma 4 2 4 10 2" xfId="13055" xr:uid="{8CA109E9-77CC-4C58-ACF4-AE1CE3D616C5}"/>
    <cellStyle name="Comma 4 2 4 10 3" xfId="21492" xr:uid="{00FCE51B-2626-4ACF-937A-1B00A716FB5E}"/>
    <cellStyle name="Comma 4 2 4 10 4" xfId="29929" xr:uid="{116DF55C-3833-40DA-9B86-AA82D2E3366A}"/>
    <cellStyle name="Comma 4 2 4 11" xfId="8837" xr:uid="{D0D35341-46D5-43C5-9CA5-F284E5E9AC27}"/>
    <cellStyle name="Comma 4 2 4 12" xfId="17275" xr:uid="{B354ADC0-EA21-4F07-89BD-757FA00E10BA}"/>
    <cellStyle name="Comma 4 2 4 13" xfId="25712" xr:uid="{97A7F91F-DAF2-47FC-A741-E82CA2C380AD}"/>
    <cellStyle name="Comma 4 2 4 2" xfId="141" xr:uid="{00000000-0005-0000-0000-0000B6080000}"/>
    <cellStyle name="Comma 4 2 4 2 10" xfId="8838" xr:uid="{91CF8BD8-0A7D-4BA2-9C90-EFAC1131A853}"/>
    <cellStyle name="Comma 4 2 4 2 11" xfId="17276" xr:uid="{DF33D543-5918-41B9-A4DA-6B7ED69DE44D}"/>
    <cellStyle name="Comma 4 2 4 2 12" xfId="25713" xr:uid="{C300D611-3031-4E18-92E5-41A0648924E7}"/>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2A654349-44F4-46B9-9495-43D0993E3DC7}"/>
    <cellStyle name="Comma 4 2 4 2 2 2 2 3" xfId="24052" xr:uid="{B163062D-E46A-47A9-96C8-607A5F610814}"/>
    <cellStyle name="Comma 4 2 4 2 2 2 2 4" xfId="32489" xr:uid="{21F98EBA-7963-4018-AD8F-1502442F1C0D}"/>
    <cellStyle name="Comma 4 2 4 2 2 2 3" xfId="11397" xr:uid="{AABFE8A5-7C8B-432C-8D1B-AA5CB4A43B25}"/>
    <cellStyle name="Comma 4 2 4 2 2 2 4" xfId="19835" xr:uid="{F228EFA0-7238-478B-8EAF-EB56346CFF90}"/>
    <cellStyle name="Comma 4 2 4 2 2 2 5" xfId="28272" xr:uid="{0CC2F45A-9FB3-4C42-B2D9-526A153DB366}"/>
    <cellStyle name="Comma 4 2 4 2 2 3" xfId="5028" xr:uid="{00000000-0005-0000-0000-0000BA080000}"/>
    <cellStyle name="Comma 4 2 4 2 2 3 2" xfId="13470" xr:uid="{233760FB-0428-47F5-9D61-75C1B5CA7DC9}"/>
    <cellStyle name="Comma 4 2 4 2 2 3 3" xfId="21907" xr:uid="{A8EBABCE-854F-48BF-A7C1-06668B88EAF2}"/>
    <cellStyle name="Comma 4 2 4 2 2 3 4" xfId="30344" xr:uid="{A95416DA-E36D-46FF-8265-3AEAF5389988}"/>
    <cellStyle name="Comma 4 2 4 2 2 4" xfId="9252" xr:uid="{12D2FCFE-BE19-446F-95DB-29152B180A37}"/>
    <cellStyle name="Comma 4 2 4 2 2 5" xfId="17690" xr:uid="{BD9182BC-4562-443B-80F3-596D6BE3DA64}"/>
    <cellStyle name="Comma 4 2 4 2 2 6" xfId="26127" xr:uid="{C881AB09-6249-4C44-93CB-A0830A57B843}"/>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B14EE53F-DC75-4C6F-88DA-39479E3B9BC5}"/>
    <cellStyle name="Comma 4 2 4 2 3 2 2 3" xfId="24465" xr:uid="{26124ABD-C50E-402A-8279-56B6D2065268}"/>
    <cellStyle name="Comma 4 2 4 2 3 2 2 4" xfId="32902" xr:uid="{77C63451-67B2-4D9A-8353-29A704C6D205}"/>
    <cellStyle name="Comma 4 2 4 2 3 2 3" xfId="11810" xr:uid="{2DDC6181-38C9-4D7B-94B1-C0E57602AD7D}"/>
    <cellStyle name="Comma 4 2 4 2 3 2 4" xfId="20248" xr:uid="{73B00BA6-64BF-4B6E-91B3-6988CCDCFFBA}"/>
    <cellStyle name="Comma 4 2 4 2 3 2 5" xfId="28685" xr:uid="{C5E302BE-B78A-474A-A2D2-2E44939BC341}"/>
    <cellStyle name="Comma 4 2 4 2 3 3" xfId="5441" xr:uid="{00000000-0005-0000-0000-0000BE080000}"/>
    <cellStyle name="Comma 4 2 4 2 3 3 2" xfId="13883" xr:uid="{7C1B6868-B79B-4648-B25D-5B5639856826}"/>
    <cellStyle name="Comma 4 2 4 2 3 3 3" xfId="22320" xr:uid="{EF0D08E4-EB2E-481D-BEA7-90925DC6C704}"/>
    <cellStyle name="Comma 4 2 4 2 3 3 4" xfId="30757" xr:uid="{CC6DDDFD-DBCC-4C35-BE8E-628543562FF7}"/>
    <cellStyle name="Comma 4 2 4 2 3 4" xfId="9665" xr:uid="{A65874FF-4B80-4899-844B-CCF465510B2E}"/>
    <cellStyle name="Comma 4 2 4 2 3 5" xfId="18103" xr:uid="{AE947EF2-CB44-4E7A-8C17-2DDE8B3B1127}"/>
    <cellStyle name="Comma 4 2 4 2 3 6" xfId="26540" xr:uid="{654CFD16-B248-4842-87DB-0BC0F7879420}"/>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A053C3EB-1953-44AD-9F0D-4707EAF83BE4}"/>
    <cellStyle name="Comma 4 2 4 2 4 2 2 3" xfId="24878" xr:uid="{428E1F6C-C2B3-4E95-98CF-04EA5F71734E}"/>
    <cellStyle name="Comma 4 2 4 2 4 2 2 4" xfId="33315" xr:uid="{07AE9FB8-6F64-478D-B373-77185F086476}"/>
    <cellStyle name="Comma 4 2 4 2 4 2 3" xfId="12223" xr:uid="{5EA7857C-2E0E-4599-A734-BB7277731786}"/>
    <cellStyle name="Comma 4 2 4 2 4 2 4" xfId="20661" xr:uid="{D2C12CC3-E884-44CF-B1D3-D64AC974EF4C}"/>
    <cellStyle name="Comma 4 2 4 2 4 2 5" xfId="29098" xr:uid="{98406C06-362C-4A20-B241-DE9E6233F01A}"/>
    <cellStyle name="Comma 4 2 4 2 4 3" xfId="5854" xr:uid="{00000000-0005-0000-0000-0000C2080000}"/>
    <cellStyle name="Comma 4 2 4 2 4 3 2" xfId="14296" xr:uid="{55A62330-B5E2-49F7-9E41-FF35B838507C}"/>
    <cellStyle name="Comma 4 2 4 2 4 3 3" xfId="22733" xr:uid="{B2D24D85-7BA2-44D6-9B77-EA2231FEF61C}"/>
    <cellStyle name="Comma 4 2 4 2 4 3 4" xfId="31170" xr:uid="{1F25801F-2E20-4ADD-A758-CC449510AB89}"/>
    <cellStyle name="Comma 4 2 4 2 4 4" xfId="10078" xr:uid="{2C711E4A-527F-4F13-8C09-133C92A914B6}"/>
    <cellStyle name="Comma 4 2 4 2 4 5" xfId="18516" xr:uid="{60617A86-D2AB-4DFA-A03D-D95DDF5BB0BE}"/>
    <cellStyle name="Comma 4 2 4 2 4 6" xfId="26953" xr:uid="{DC6AD48D-5797-4121-9FB1-C9E5E8B42A7B}"/>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D19F678D-E1E6-4A9E-B32D-E0BBF29BC8C4}"/>
    <cellStyle name="Comma 4 2 4 2 5 2 2 3" xfId="25291" xr:uid="{DA98ED0C-5FF0-4C45-B80D-5E79CB3C4F16}"/>
    <cellStyle name="Comma 4 2 4 2 5 2 2 4" xfId="33728" xr:uid="{F9EC2FA1-455F-48ED-B651-A78B96B3BB10}"/>
    <cellStyle name="Comma 4 2 4 2 5 2 3" xfId="12636" xr:uid="{779C5F68-233B-4034-8552-C125F470E444}"/>
    <cellStyle name="Comma 4 2 4 2 5 2 4" xfId="21074" xr:uid="{B768B773-999A-499C-A5EA-86B11C377327}"/>
    <cellStyle name="Comma 4 2 4 2 5 2 5" xfId="29511" xr:uid="{6F944EEE-1BEE-4E92-A106-0B1B138D9F84}"/>
    <cellStyle name="Comma 4 2 4 2 5 3" xfId="6267" xr:uid="{00000000-0005-0000-0000-0000C6080000}"/>
    <cellStyle name="Comma 4 2 4 2 5 3 2" xfId="14709" xr:uid="{0F57F7D9-86E2-469C-A34F-79A60B41967B}"/>
    <cellStyle name="Comma 4 2 4 2 5 3 3" xfId="23146" xr:uid="{81457658-BB2D-4766-A12A-A1991673B32A}"/>
    <cellStyle name="Comma 4 2 4 2 5 3 4" xfId="31583" xr:uid="{4E066ADF-C399-49FD-815B-BB03075834E3}"/>
    <cellStyle name="Comma 4 2 4 2 5 4" xfId="10491" xr:uid="{9D43CBD1-9590-44F2-8529-E1A9BE40A6C7}"/>
    <cellStyle name="Comma 4 2 4 2 5 5" xfId="18929" xr:uid="{EE42F33C-DF85-43CF-9BE1-914B576D6756}"/>
    <cellStyle name="Comma 4 2 4 2 5 6" xfId="27366" xr:uid="{447A6FD0-6D45-41F4-A8CF-A25FA1A6961E}"/>
    <cellStyle name="Comma 4 2 4 2 6" xfId="2395" xr:uid="{00000000-0005-0000-0000-0000C7080000}"/>
    <cellStyle name="Comma 4 2 4 2 6 2" xfId="6680" xr:uid="{00000000-0005-0000-0000-0000C8080000}"/>
    <cellStyle name="Comma 4 2 4 2 6 2 2" xfId="15122" xr:uid="{D28BFB80-0A4D-4BF0-99D7-9CD1D7E4D197}"/>
    <cellStyle name="Comma 4 2 4 2 6 2 3" xfId="23559" xr:uid="{106CE283-6825-4F1A-8336-73C5AD16E494}"/>
    <cellStyle name="Comma 4 2 4 2 6 2 4" xfId="31996" xr:uid="{0157FC88-7380-4374-92DE-4C5E86D61CAD}"/>
    <cellStyle name="Comma 4 2 4 2 6 3" xfId="10904" xr:uid="{AC52BFCD-C847-42F0-BCED-9D8FD52455AC}"/>
    <cellStyle name="Comma 4 2 4 2 6 4" xfId="19342" xr:uid="{1F5917A8-F7B2-4C93-81DC-4BA53FFABF3F}"/>
    <cellStyle name="Comma 4 2 4 2 6 5" xfId="27779" xr:uid="{9D595118-8A37-4391-990C-DAC0193DA626}"/>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6C03CAEC-3718-49FF-A980-AF880C3C278B}"/>
    <cellStyle name="Comma 4 2 4 2 8 2 3" xfId="23876" xr:uid="{4361ABF0-9337-4F81-84C4-DA553108C793}"/>
    <cellStyle name="Comma 4 2 4 2 8 2 4" xfId="32313" xr:uid="{436465BA-9A5E-4F38-B5F2-A4CACC544819}"/>
    <cellStyle name="Comma 4 2 4 2 8 3" xfId="11221" xr:uid="{725593A2-41FC-419A-AC3C-8A7B7D366F60}"/>
    <cellStyle name="Comma 4 2 4 2 8 4" xfId="19659" xr:uid="{45366AC2-5734-4DB3-9684-BB6D4F635753}"/>
    <cellStyle name="Comma 4 2 4 2 8 5" xfId="28096" xr:uid="{37D3CFE3-3B38-4B12-A874-555A078BCD0C}"/>
    <cellStyle name="Comma 4 2 4 2 9" xfId="4614" xr:uid="{00000000-0005-0000-0000-0000CC080000}"/>
    <cellStyle name="Comma 4 2 4 2 9 2" xfId="13056" xr:uid="{1EF72782-B2D3-405F-A477-EF47843CD3C8}"/>
    <cellStyle name="Comma 4 2 4 2 9 3" xfId="21493" xr:uid="{26A3EB1E-02A2-4BF4-AACA-2008534FD549}"/>
    <cellStyle name="Comma 4 2 4 2 9 4" xfId="29930" xr:uid="{A938A665-09C9-4CC2-93E2-E4F2CA19360E}"/>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151067AE-CD01-4A75-A1AF-6DF30E68973A}"/>
    <cellStyle name="Comma 4 2 4 3 2 2 3" xfId="24051" xr:uid="{1D4748E0-6372-49F3-9EA1-17E95C51EEB4}"/>
    <cellStyle name="Comma 4 2 4 3 2 2 4" xfId="32488" xr:uid="{E9B6EDE4-318C-4CE7-941A-19F8CA155817}"/>
    <cellStyle name="Comma 4 2 4 3 2 3" xfId="11396" xr:uid="{3ACB5F18-546E-421A-8A0D-E2BB53394FFF}"/>
    <cellStyle name="Comma 4 2 4 3 2 4" xfId="19834" xr:uid="{B5C667D5-D42D-4C3A-956D-8130DEC6DA88}"/>
    <cellStyle name="Comma 4 2 4 3 2 5" xfId="28271" xr:uid="{BA6217B6-6804-4ACE-BED2-4479AA0DFECD}"/>
    <cellStyle name="Comma 4 2 4 3 3" xfId="5027" xr:uid="{00000000-0005-0000-0000-0000D0080000}"/>
    <cellStyle name="Comma 4 2 4 3 3 2" xfId="13469" xr:uid="{FD662C24-D60E-4FD5-99BB-964B9BC7FEC1}"/>
    <cellStyle name="Comma 4 2 4 3 3 3" xfId="21906" xr:uid="{DF2513DE-C040-466A-9E99-11F89CE36C21}"/>
    <cellStyle name="Comma 4 2 4 3 3 4" xfId="30343" xr:uid="{5D3BAF2A-4892-46D7-9FCD-4B160279929C}"/>
    <cellStyle name="Comma 4 2 4 3 4" xfId="9251" xr:uid="{C580DE39-C8CD-4909-88B7-4A1E70D07E8B}"/>
    <cellStyle name="Comma 4 2 4 3 5" xfId="17689" xr:uid="{3A1591A0-389E-44BB-A6A9-A15241A6B25A}"/>
    <cellStyle name="Comma 4 2 4 3 6" xfId="26126" xr:uid="{5763072A-AF3D-4BC3-AF6F-3E914ECF15C0}"/>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916D5610-1F5E-4E5C-8908-DB352EE9545A}"/>
    <cellStyle name="Comma 4 2 4 4 2 2 3" xfId="24464" xr:uid="{73BE3DA2-B459-44CE-AABC-FC87A3C3E069}"/>
    <cellStyle name="Comma 4 2 4 4 2 2 4" xfId="32901" xr:uid="{FD47A40E-6729-4AA9-93FF-0695867260F6}"/>
    <cellStyle name="Comma 4 2 4 4 2 3" xfId="11809" xr:uid="{EDEDBD2C-1F4A-4731-B050-F813B00E8DFC}"/>
    <cellStyle name="Comma 4 2 4 4 2 4" xfId="20247" xr:uid="{08207380-0ECD-4670-993E-C801FBC3E00F}"/>
    <cellStyle name="Comma 4 2 4 4 2 5" xfId="28684" xr:uid="{C42B0469-2D50-4D4A-8B93-8321876003FF}"/>
    <cellStyle name="Comma 4 2 4 4 3" xfId="5440" xr:uid="{00000000-0005-0000-0000-0000D4080000}"/>
    <cellStyle name="Comma 4 2 4 4 3 2" xfId="13882" xr:uid="{58D547F0-E2AE-4CC4-8E0A-30F48E4960F4}"/>
    <cellStyle name="Comma 4 2 4 4 3 3" xfId="22319" xr:uid="{AC542374-265B-41AD-946D-9832AC36E583}"/>
    <cellStyle name="Comma 4 2 4 4 3 4" xfId="30756" xr:uid="{A8B35841-C29B-4035-86BC-F2F152BA42B1}"/>
    <cellStyle name="Comma 4 2 4 4 4" xfId="9664" xr:uid="{3E25379B-8093-4A7F-B873-F708E25B9332}"/>
    <cellStyle name="Comma 4 2 4 4 5" xfId="18102" xr:uid="{6BDAA562-BE6B-4F8A-B9F6-3DAB1505AE2C}"/>
    <cellStyle name="Comma 4 2 4 4 6" xfId="26539" xr:uid="{75F49CEA-7A4D-4666-B22B-906355750100}"/>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A13DD1D5-1C65-41B6-9E8D-88C31BC2E741}"/>
    <cellStyle name="Comma 4 2 4 5 2 2 3" xfId="24877" xr:uid="{AE99C8EA-1ABD-4402-9253-B88BEFCF687A}"/>
    <cellStyle name="Comma 4 2 4 5 2 2 4" xfId="33314" xr:uid="{F8F236CE-7B00-44CB-A450-7D6C57113516}"/>
    <cellStyle name="Comma 4 2 4 5 2 3" xfId="12222" xr:uid="{EE75B72A-F1CA-415F-A88D-F661A2A7A9A0}"/>
    <cellStyle name="Comma 4 2 4 5 2 4" xfId="20660" xr:uid="{C4320F08-61D3-4576-B09F-2D4221D744B3}"/>
    <cellStyle name="Comma 4 2 4 5 2 5" xfId="29097" xr:uid="{AC1A8D45-30D1-477E-96CE-1D7AEBCF13D7}"/>
    <cellStyle name="Comma 4 2 4 5 3" xfId="5853" xr:uid="{00000000-0005-0000-0000-0000D8080000}"/>
    <cellStyle name="Comma 4 2 4 5 3 2" xfId="14295" xr:uid="{98D1C4C8-7B95-4222-BD91-0EDDA96AD8A6}"/>
    <cellStyle name="Comma 4 2 4 5 3 3" xfId="22732" xr:uid="{216FE7AC-D486-43B1-9939-9814E784E7F2}"/>
    <cellStyle name="Comma 4 2 4 5 3 4" xfId="31169" xr:uid="{B7FC7EAC-BCB1-4598-AA47-E2FAFAFB55AA}"/>
    <cellStyle name="Comma 4 2 4 5 4" xfId="10077" xr:uid="{9783452E-B0FA-4E61-A210-8BF49918AEC3}"/>
    <cellStyle name="Comma 4 2 4 5 5" xfId="18515" xr:uid="{E4B18A0B-10D4-44C8-89D1-DA2ADEDCD1BD}"/>
    <cellStyle name="Comma 4 2 4 5 6" xfId="26952" xr:uid="{4628F047-1DA7-4658-9F46-BD7AE79034AE}"/>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68B41C2D-1D55-4514-B2F1-29AEC7F04314}"/>
    <cellStyle name="Comma 4 2 4 6 2 2 3" xfId="25290" xr:uid="{080A7608-9AF2-4758-8583-591E8B7F4E5F}"/>
    <cellStyle name="Comma 4 2 4 6 2 2 4" xfId="33727" xr:uid="{EADF6F61-EEBB-4087-A07E-81FBED818236}"/>
    <cellStyle name="Comma 4 2 4 6 2 3" xfId="12635" xr:uid="{32E24F97-902A-45EB-BA41-BEEFB08905F4}"/>
    <cellStyle name="Comma 4 2 4 6 2 4" xfId="21073" xr:uid="{4A66EFD5-EAA4-4BFE-870B-D07968157D59}"/>
    <cellStyle name="Comma 4 2 4 6 2 5" xfId="29510" xr:uid="{3ECAE67C-C459-479C-A6E7-8876DA66D9D7}"/>
    <cellStyle name="Comma 4 2 4 6 3" xfId="6266" xr:uid="{00000000-0005-0000-0000-0000DC080000}"/>
    <cellStyle name="Comma 4 2 4 6 3 2" xfId="14708" xr:uid="{FE3CBDC7-2603-48E1-8876-CF4CBCFB4D7C}"/>
    <cellStyle name="Comma 4 2 4 6 3 3" xfId="23145" xr:uid="{8182E16A-B7DB-4AC4-B57F-06593EAB0558}"/>
    <cellStyle name="Comma 4 2 4 6 3 4" xfId="31582" xr:uid="{831F24AE-E7EB-44F1-9C8B-E0C1226CC2D0}"/>
    <cellStyle name="Comma 4 2 4 6 4" xfId="10490" xr:uid="{5B1407CF-E3AC-4184-87FB-FD8BAF53B308}"/>
    <cellStyle name="Comma 4 2 4 6 5" xfId="18928" xr:uid="{10026744-DB44-4941-A966-4E96AF0C7A90}"/>
    <cellStyle name="Comma 4 2 4 6 6" xfId="27365" xr:uid="{9F09D6F1-5363-4458-AF0B-BFF093D0E052}"/>
    <cellStyle name="Comma 4 2 4 7" xfId="2394" xr:uid="{00000000-0005-0000-0000-0000DD080000}"/>
    <cellStyle name="Comma 4 2 4 7 2" xfId="6679" xr:uid="{00000000-0005-0000-0000-0000DE080000}"/>
    <cellStyle name="Comma 4 2 4 7 2 2" xfId="15121" xr:uid="{5164BB13-CD3E-442A-9C6F-9C773E7392D3}"/>
    <cellStyle name="Comma 4 2 4 7 2 3" xfId="23558" xr:uid="{18AD5887-2F02-41B8-8473-3C39F82D34D6}"/>
    <cellStyle name="Comma 4 2 4 7 2 4" xfId="31995" xr:uid="{6FA8CB41-6C58-47A9-B7CD-8622987BA94D}"/>
    <cellStyle name="Comma 4 2 4 7 3" xfId="10903" xr:uid="{D92E683C-3951-4E49-98CE-F9894B1DC169}"/>
    <cellStyle name="Comma 4 2 4 7 4" xfId="19341" xr:uid="{B2A42035-402A-423E-BAA4-53D8D2472A7E}"/>
    <cellStyle name="Comma 4 2 4 7 5" xfId="27778" xr:uid="{A688E929-C1A3-469D-9563-0B0D39EDE91A}"/>
    <cellStyle name="Comma 4 2 4 8" xfId="2369" xr:uid="{00000000-0005-0000-0000-0000DF080000}"/>
    <cellStyle name="Comma 4 2 4 9" xfId="2772" xr:uid="{00000000-0005-0000-0000-0000E0080000}"/>
    <cellStyle name="Comma 4 2 4 9 2" xfId="6996" xr:uid="{00000000-0005-0000-0000-0000E1080000}"/>
    <cellStyle name="Comma 4 2 4 9 2 2" xfId="15438" xr:uid="{9C254A5F-4094-4EB0-9449-5A907D970722}"/>
    <cellStyle name="Comma 4 2 4 9 2 3" xfId="23875" xr:uid="{56413066-F915-443A-BAFC-AC2CA7B66B31}"/>
    <cellStyle name="Comma 4 2 4 9 2 4" xfId="32312" xr:uid="{6E18F167-62A0-481E-A11F-F6CCA9664DD1}"/>
    <cellStyle name="Comma 4 2 4 9 3" xfId="11220" xr:uid="{78B39B72-CADC-49FE-ABC2-91F70E82BA1F}"/>
    <cellStyle name="Comma 4 2 4 9 4" xfId="19658" xr:uid="{0D92C112-F6BE-4A6E-968A-40E5901F2E71}"/>
    <cellStyle name="Comma 4 2 4 9 5" xfId="28095" xr:uid="{3A1D7731-9841-4C86-8713-1ADFB6D8893F}"/>
    <cellStyle name="Comma 4 2 5" xfId="142" xr:uid="{00000000-0005-0000-0000-0000E2080000}"/>
    <cellStyle name="Comma 4 2 5 10" xfId="8839" xr:uid="{52E75823-C6F5-4584-866E-2C884BC899F2}"/>
    <cellStyle name="Comma 4 2 5 11" xfId="17277" xr:uid="{DCC32E59-BC2E-45F1-B8FF-41F99BD89AE6}"/>
    <cellStyle name="Comma 4 2 5 12" xfId="25714" xr:uid="{90322EEE-DD85-499A-B3A8-65A7A46561B1}"/>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57E69C0D-26A7-48B1-815D-7619A3C0CDB2}"/>
    <cellStyle name="Comma 4 2 5 2 2 2 3" xfId="24053" xr:uid="{F2F41472-0154-4F53-8A62-C891E3810FAE}"/>
    <cellStyle name="Comma 4 2 5 2 2 2 4" xfId="32490" xr:uid="{A1EBEDA5-2C81-4F8E-9459-EA38EAA07EE1}"/>
    <cellStyle name="Comma 4 2 5 2 2 3" xfId="11398" xr:uid="{097CAF1B-D308-46C8-A12E-2FE9D7B5B181}"/>
    <cellStyle name="Comma 4 2 5 2 2 4" xfId="19836" xr:uid="{990D4868-EEAF-414E-8206-55C342E1D230}"/>
    <cellStyle name="Comma 4 2 5 2 2 5" xfId="28273" xr:uid="{F8321283-B81C-47B4-9810-91BAB080FC9A}"/>
    <cellStyle name="Comma 4 2 5 2 3" xfId="5029" xr:uid="{00000000-0005-0000-0000-0000E6080000}"/>
    <cellStyle name="Comma 4 2 5 2 3 2" xfId="13471" xr:uid="{6D4E5DCD-E98C-4CBA-A27D-C57231246DB1}"/>
    <cellStyle name="Comma 4 2 5 2 3 3" xfId="21908" xr:uid="{35658143-6C8C-4716-B5DA-D9A830EC37CC}"/>
    <cellStyle name="Comma 4 2 5 2 3 4" xfId="30345" xr:uid="{0D659A82-A53D-41F6-A06C-715B9D4251E7}"/>
    <cellStyle name="Comma 4 2 5 2 4" xfId="9253" xr:uid="{50C57385-EE2A-4ACF-987C-E67869969BB3}"/>
    <cellStyle name="Comma 4 2 5 2 5" xfId="17691" xr:uid="{B434B026-78F8-4E82-89E3-CD87C4877B5B}"/>
    <cellStyle name="Comma 4 2 5 2 6" xfId="26128" xr:uid="{A65A356E-0CBC-4C24-9660-175B63B4B17C}"/>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7F74CEB1-2F4A-4D12-A736-D46CA4761D2D}"/>
    <cellStyle name="Comma 4 2 5 3 2 2 3" xfId="24466" xr:uid="{8D8D9B74-B769-4199-824E-CBB47E5B18C1}"/>
    <cellStyle name="Comma 4 2 5 3 2 2 4" xfId="32903" xr:uid="{FC9BAA33-ACD4-47E4-9735-BD99A8931FD2}"/>
    <cellStyle name="Comma 4 2 5 3 2 3" xfId="11811" xr:uid="{07C2A69E-4202-47E0-952E-F516B1EFA717}"/>
    <cellStyle name="Comma 4 2 5 3 2 4" xfId="20249" xr:uid="{DCB96365-49F8-4760-8ABA-09F759A6503C}"/>
    <cellStyle name="Comma 4 2 5 3 2 5" xfId="28686" xr:uid="{4A7F0748-29C5-435D-9F11-C1F9F62F4653}"/>
    <cellStyle name="Comma 4 2 5 3 3" xfId="5442" xr:uid="{00000000-0005-0000-0000-0000EA080000}"/>
    <cellStyle name="Comma 4 2 5 3 3 2" xfId="13884" xr:uid="{D0F2E34E-2588-43F8-91CE-4B02D5389BAF}"/>
    <cellStyle name="Comma 4 2 5 3 3 3" xfId="22321" xr:uid="{A3902D4C-DB6A-4F1F-BFE0-83BB5804D5CF}"/>
    <cellStyle name="Comma 4 2 5 3 3 4" xfId="30758" xr:uid="{B6407065-254E-4734-9FA4-B451B7F833EA}"/>
    <cellStyle name="Comma 4 2 5 3 4" xfId="9666" xr:uid="{61B97B14-7009-47FB-A2A8-AD4D3FB673C2}"/>
    <cellStyle name="Comma 4 2 5 3 5" xfId="18104" xr:uid="{C610218F-DC03-4177-8E11-EFC6F20B7CCA}"/>
    <cellStyle name="Comma 4 2 5 3 6" xfId="26541" xr:uid="{A7E00CA3-1B77-4260-A6E6-1B332785D290}"/>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D235A7FD-5619-403E-BF13-EB65C7402F72}"/>
    <cellStyle name="Comma 4 2 5 4 2 2 3" xfId="24879" xr:uid="{F3034367-4CCE-4CB3-B708-57E1EA9FBE53}"/>
    <cellStyle name="Comma 4 2 5 4 2 2 4" xfId="33316" xr:uid="{41731DB1-9BB7-41A8-BEAC-12B9F8116C85}"/>
    <cellStyle name="Comma 4 2 5 4 2 3" xfId="12224" xr:uid="{BBCCEF90-043D-4E92-9B4C-14E0560845FF}"/>
    <cellStyle name="Comma 4 2 5 4 2 4" xfId="20662" xr:uid="{2AA38484-AE24-42FD-89EB-5B8DA3D36DF1}"/>
    <cellStyle name="Comma 4 2 5 4 2 5" xfId="29099" xr:uid="{DA6184B2-EEEF-471D-A581-C7726F8872DC}"/>
    <cellStyle name="Comma 4 2 5 4 3" xfId="5855" xr:uid="{00000000-0005-0000-0000-0000EE080000}"/>
    <cellStyle name="Comma 4 2 5 4 3 2" xfId="14297" xr:uid="{8CDBD28F-A250-4E07-B126-974A3AFDE55D}"/>
    <cellStyle name="Comma 4 2 5 4 3 3" xfId="22734" xr:uid="{A3CC88A4-7EFD-4103-8AC4-87A5585B717F}"/>
    <cellStyle name="Comma 4 2 5 4 3 4" xfId="31171" xr:uid="{0E1E3083-7634-4E27-9A79-D965D3DABE29}"/>
    <cellStyle name="Comma 4 2 5 4 4" xfId="10079" xr:uid="{904A1621-3358-4758-8EEE-7BE4C1C40D83}"/>
    <cellStyle name="Comma 4 2 5 4 5" xfId="18517" xr:uid="{A84639C2-A32A-4252-8DFE-3B9EB4024859}"/>
    <cellStyle name="Comma 4 2 5 4 6" xfId="26954" xr:uid="{5B7AB7EC-623C-48CF-A1E0-9ABCA75388F3}"/>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2736AA40-8FA0-4E21-BB83-9F649D1501D2}"/>
    <cellStyle name="Comma 4 2 5 5 2 2 3" xfId="25292" xr:uid="{DA6C4CA7-F080-4933-8C1C-9473AFD605FC}"/>
    <cellStyle name="Comma 4 2 5 5 2 2 4" xfId="33729" xr:uid="{1A4AD217-ACA6-4CAB-B9F1-F61118301205}"/>
    <cellStyle name="Comma 4 2 5 5 2 3" xfId="12637" xr:uid="{EFCD6496-A927-4228-BAC5-767C6EB73448}"/>
    <cellStyle name="Comma 4 2 5 5 2 4" xfId="21075" xr:uid="{F6054C9C-80CB-4B6B-A66E-019A23FD1752}"/>
    <cellStyle name="Comma 4 2 5 5 2 5" xfId="29512" xr:uid="{14AA3A80-4A59-43D5-A508-E7BD61D6EF6B}"/>
    <cellStyle name="Comma 4 2 5 5 3" xfId="6268" xr:uid="{00000000-0005-0000-0000-0000F2080000}"/>
    <cellStyle name="Comma 4 2 5 5 3 2" xfId="14710" xr:uid="{33C84F93-573F-42E5-860C-E3763A932141}"/>
    <cellStyle name="Comma 4 2 5 5 3 3" xfId="23147" xr:uid="{61C642AD-B626-4E79-9FB9-2AA74B9393FC}"/>
    <cellStyle name="Comma 4 2 5 5 3 4" xfId="31584" xr:uid="{D10FD0CF-912D-4F75-9E48-5BBD20848D9A}"/>
    <cellStyle name="Comma 4 2 5 5 4" xfId="10492" xr:uid="{A2CB570E-46E5-49E9-A45B-4C65BDAD383B}"/>
    <cellStyle name="Comma 4 2 5 5 5" xfId="18930" xr:uid="{00C3AF65-0D17-40EF-91B6-C596B1509F65}"/>
    <cellStyle name="Comma 4 2 5 5 6" xfId="27367" xr:uid="{97D79A7C-39C7-4CB5-8446-382353CD9A65}"/>
    <cellStyle name="Comma 4 2 5 6" xfId="2396" xr:uid="{00000000-0005-0000-0000-0000F3080000}"/>
    <cellStyle name="Comma 4 2 5 6 2" xfId="6681" xr:uid="{00000000-0005-0000-0000-0000F4080000}"/>
    <cellStyle name="Comma 4 2 5 6 2 2" xfId="15123" xr:uid="{3A52E9F0-B768-480F-AC6C-E87661300583}"/>
    <cellStyle name="Comma 4 2 5 6 2 3" xfId="23560" xr:uid="{913D46AC-559D-4990-9FAF-EF7B57E280C7}"/>
    <cellStyle name="Comma 4 2 5 6 2 4" xfId="31997" xr:uid="{3B02771C-0636-4986-98D7-4A94744D3A48}"/>
    <cellStyle name="Comma 4 2 5 6 3" xfId="10905" xr:uid="{5C57AA50-77FC-4EA9-89DA-345E5D51F5E7}"/>
    <cellStyle name="Comma 4 2 5 6 4" xfId="19343" xr:uid="{C32B4168-5B12-4587-AF46-3D1E03B045B9}"/>
    <cellStyle name="Comma 4 2 5 6 5" xfId="27780" xr:uid="{AECA3398-0CD0-4CEE-ABC2-A01BAA744A3D}"/>
    <cellStyle name="Comma 4 2 5 7" xfId="2367" xr:uid="{00000000-0005-0000-0000-0000F5080000}"/>
    <cellStyle name="Comma 4 2 5 8" xfId="2774" xr:uid="{00000000-0005-0000-0000-0000F6080000}"/>
    <cellStyle name="Comma 4 2 5 8 2" xfId="6998" xr:uid="{00000000-0005-0000-0000-0000F7080000}"/>
    <cellStyle name="Comma 4 2 5 8 2 2" xfId="15440" xr:uid="{A6A289E2-BC48-4FF1-9BBB-8BF2EA3FC466}"/>
    <cellStyle name="Comma 4 2 5 8 2 3" xfId="23877" xr:uid="{3DF7937C-BBDD-4692-8805-B41C1DEC804D}"/>
    <cellStyle name="Comma 4 2 5 8 2 4" xfId="32314" xr:uid="{24560546-4981-4247-B346-FAB715B1B77A}"/>
    <cellStyle name="Comma 4 2 5 8 3" xfId="11222" xr:uid="{DCF83228-EA5B-470B-96E8-50E89D6FB537}"/>
    <cellStyle name="Comma 4 2 5 8 4" xfId="19660" xr:uid="{4E5F74D9-75E6-4677-BCE7-79410B227455}"/>
    <cellStyle name="Comma 4 2 5 8 5" xfId="28097" xr:uid="{A52F8B24-C2EF-4253-9B3A-35FA9D34071C}"/>
    <cellStyle name="Comma 4 2 5 9" xfId="4615" xr:uid="{00000000-0005-0000-0000-0000F8080000}"/>
    <cellStyle name="Comma 4 2 5 9 2" xfId="13057" xr:uid="{3AB276EC-9BB5-4614-9DF8-A07D34C52107}"/>
    <cellStyle name="Comma 4 2 5 9 3" xfId="21494" xr:uid="{D6A7C42C-2636-4C0D-874E-41270A756534}"/>
    <cellStyle name="Comma 4 2 5 9 4" xfId="29931" xr:uid="{359A66EA-B6C1-43C5-AE51-BA53B710AFBB}"/>
    <cellStyle name="Comma 4 2 6" xfId="143" xr:uid="{00000000-0005-0000-0000-0000F9080000}"/>
    <cellStyle name="Comma 4 2 6 10" xfId="8840" xr:uid="{740C4B73-CE94-4EDF-97B6-A7F9488635D2}"/>
    <cellStyle name="Comma 4 2 6 11" xfId="17278" xr:uid="{ECD2D921-ABE7-44AE-9552-A0DA647DE449}"/>
    <cellStyle name="Comma 4 2 6 12" xfId="25715" xr:uid="{478A8601-59CA-4358-8CFF-B3006DD65EC5}"/>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7DDA17A3-C108-4D86-932B-AB2756C1840B}"/>
    <cellStyle name="Comma 4 2 6 2 2 2 3" xfId="24054" xr:uid="{904CF128-735B-4B08-89E8-13B32CFA8326}"/>
    <cellStyle name="Comma 4 2 6 2 2 2 4" xfId="32491" xr:uid="{9F773D7A-F9F7-49E6-ABC7-5EE05AAEFC40}"/>
    <cellStyle name="Comma 4 2 6 2 2 3" xfId="11399" xr:uid="{3B651CF1-B7E8-4B14-AFBC-9346D26C5DC8}"/>
    <cellStyle name="Comma 4 2 6 2 2 4" xfId="19837" xr:uid="{9A9995D0-281F-4BC9-95DE-AC5F824B5398}"/>
    <cellStyle name="Comma 4 2 6 2 2 5" xfId="28274" xr:uid="{3884FA6F-A821-41CF-BC41-EE2F28E55720}"/>
    <cellStyle name="Comma 4 2 6 2 3" xfId="5030" xr:uid="{00000000-0005-0000-0000-0000FD080000}"/>
    <cellStyle name="Comma 4 2 6 2 3 2" xfId="13472" xr:uid="{7ECEA596-0FC6-40A0-A1EC-3B19E4839404}"/>
    <cellStyle name="Comma 4 2 6 2 3 3" xfId="21909" xr:uid="{027173EF-5B06-4FB3-B5BC-468D58543C2A}"/>
    <cellStyle name="Comma 4 2 6 2 3 4" xfId="30346" xr:uid="{33F24D8A-C812-47CE-868A-32CB29D39203}"/>
    <cellStyle name="Comma 4 2 6 2 4" xfId="9254" xr:uid="{93EEC81A-7576-4951-AE83-9FF2AF214685}"/>
    <cellStyle name="Comma 4 2 6 2 5" xfId="17692" xr:uid="{F234071C-8345-4B38-A166-B149D5AD94D0}"/>
    <cellStyle name="Comma 4 2 6 2 6" xfId="26129" xr:uid="{EB7945C4-B574-476E-947F-D4E6E5F9C52B}"/>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103E333D-9009-4655-AE67-A2852DA3EFE4}"/>
    <cellStyle name="Comma 4 2 6 3 2 2 3" xfId="24467" xr:uid="{52F43070-A8D2-400E-9939-C29A820DD39F}"/>
    <cellStyle name="Comma 4 2 6 3 2 2 4" xfId="32904" xr:uid="{784CE705-7D34-415A-86AD-556F126E9878}"/>
    <cellStyle name="Comma 4 2 6 3 2 3" xfId="11812" xr:uid="{5C23DA71-2853-455D-8D3A-CB454DF8A2AA}"/>
    <cellStyle name="Comma 4 2 6 3 2 4" xfId="20250" xr:uid="{0BB9D5B9-21EF-4878-8B11-770CEAC767C8}"/>
    <cellStyle name="Comma 4 2 6 3 2 5" xfId="28687" xr:uid="{562DFF75-2593-4A65-A1E6-0526E9BB1077}"/>
    <cellStyle name="Comma 4 2 6 3 3" xfId="5443" xr:uid="{00000000-0005-0000-0000-000001090000}"/>
    <cellStyle name="Comma 4 2 6 3 3 2" xfId="13885" xr:uid="{6801C906-FC27-4B07-B731-B04A3AF16675}"/>
    <cellStyle name="Comma 4 2 6 3 3 3" xfId="22322" xr:uid="{FB0866FE-7E0F-4FA6-A7F8-9863A816185E}"/>
    <cellStyle name="Comma 4 2 6 3 3 4" xfId="30759" xr:uid="{DF098E76-4640-45AB-A7D4-5F35212A35E6}"/>
    <cellStyle name="Comma 4 2 6 3 4" xfId="9667" xr:uid="{11201E36-2596-4394-A0DB-98F3DB17FEDC}"/>
    <cellStyle name="Comma 4 2 6 3 5" xfId="18105" xr:uid="{816D629A-DBE3-4E20-A49C-EADD8463E9AB}"/>
    <cellStyle name="Comma 4 2 6 3 6" xfId="26542" xr:uid="{143D8BFE-4681-463C-8790-7D13EB117CF8}"/>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5F7195DA-7CBB-426C-BB95-53A738427DCC}"/>
    <cellStyle name="Comma 4 2 6 4 2 2 3" xfId="24880" xr:uid="{3A5D2312-7A4A-4B82-808B-A2FCB7A3A170}"/>
    <cellStyle name="Comma 4 2 6 4 2 2 4" xfId="33317" xr:uid="{4931CC17-6642-441A-9B61-EBB628755273}"/>
    <cellStyle name="Comma 4 2 6 4 2 3" xfId="12225" xr:uid="{28E99D1B-D6F5-4849-9D65-886466E93999}"/>
    <cellStyle name="Comma 4 2 6 4 2 4" xfId="20663" xr:uid="{D300127B-1663-49FB-9F96-717E287B6F7F}"/>
    <cellStyle name="Comma 4 2 6 4 2 5" xfId="29100" xr:uid="{5725A276-9D61-4A27-B80D-2AEB7910E13A}"/>
    <cellStyle name="Comma 4 2 6 4 3" xfId="5856" xr:uid="{00000000-0005-0000-0000-000005090000}"/>
    <cellStyle name="Comma 4 2 6 4 3 2" xfId="14298" xr:uid="{3642D286-F013-4170-BDE9-A2F28E4A48EE}"/>
    <cellStyle name="Comma 4 2 6 4 3 3" xfId="22735" xr:uid="{C2BFD2D4-E5DD-4C99-86FE-848EF6DE6E4D}"/>
    <cellStyle name="Comma 4 2 6 4 3 4" xfId="31172" xr:uid="{32A52055-9AB6-4688-A902-98E310E28D3E}"/>
    <cellStyle name="Comma 4 2 6 4 4" xfId="10080" xr:uid="{F0F42911-5CCC-45A7-A6B6-09526DC23DCB}"/>
    <cellStyle name="Comma 4 2 6 4 5" xfId="18518" xr:uid="{538BA392-ABF3-43AA-B63E-75CFA21EE27D}"/>
    <cellStyle name="Comma 4 2 6 4 6" xfId="26955" xr:uid="{AEDA7E31-5203-4E76-BDB9-8B47872967EA}"/>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B5D73F15-E449-45F3-B26B-F116CCEE7053}"/>
    <cellStyle name="Comma 4 2 6 5 2 2 3" xfId="25293" xr:uid="{8E1DC287-4837-45D9-97A6-7F66B5B587D3}"/>
    <cellStyle name="Comma 4 2 6 5 2 2 4" xfId="33730" xr:uid="{6611167F-9D7C-465C-A1AD-427B4652A91B}"/>
    <cellStyle name="Comma 4 2 6 5 2 3" xfId="12638" xr:uid="{8F232C88-D91A-4751-96C3-599B0814ECE6}"/>
    <cellStyle name="Comma 4 2 6 5 2 4" xfId="21076" xr:uid="{A5BAB029-FDA3-496E-A320-76518B604447}"/>
    <cellStyle name="Comma 4 2 6 5 2 5" xfId="29513" xr:uid="{509EA481-F368-4F1B-8602-2C6F9F1CBD68}"/>
    <cellStyle name="Comma 4 2 6 5 3" xfId="6269" xr:uid="{00000000-0005-0000-0000-000009090000}"/>
    <cellStyle name="Comma 4 2 6 5 3 2" xfId="14711" xr:uid="{65F4B276-1743-4E8F-A7E1-797341B954AD}"/>
    <cellStyle name="Comma 4 2 6 5 3 3" xfId="23148" xr:uid="{F810D85F-9489-49DD-BDB2-59BE9B1D91F5}"/>
    <cellStyle name="Comma 4 2 6 5 3 4" xfId="31585" xr:uid="{49B49087-7064-4399-A278-0B27F3DAC9D0}"/>
    <cellStyle name="Comma 4 2 6 5 4" xfId="10493" xr:uid="{BEC38DFE-3575-481D-97B0-62B3CC11B858}"/>
    <cellStyle name="Comma 4 2 6 5 5" xfId="18931" xr:uid="{5E8A02EF-1B75-447E-870F-80752616B5FA}"/>
    <cellStyle name="Comma 4 2 6 5 6" xfId="27368" xr:uid="{68559DC3-7176-4518-843D-5E1586D15EEA}"/>
    <cellStyle name="Comma 4 2 6 6" xfId="2397" xr:uid="{00000000-0005-0000-0000-00000A090000}"/>
    <cellStyle name="Comma 4 2 6 6 2" xfId="6682" xr:uid="{00000000-0005-0000-0000-00000B090000}"/>
    <cellStyle name="Comma 4 2 6 6 2 2" xfId="15124" xr:uid="{51E88C17-0AEF-42AF-98D0-7D1B4ACBCF58}"/>
    <cellStyle name="Comma 4 2 6 6 2 3" xfId="23561" xr:uid="{3604F620-86BF-42CA-A385-7C9D02EC5BF9}"/>
    <cellStyle name="Comma 4 2 6 6 2 4" xfId="31998" xr:uid="{6658030B-343D-4893-B1A4-7C8E0A6E4602}"/>
    <cellStyle name="Comma 4 2 6 6 3" xfId="10906" xr:uid="{3AC1F523-815E-4D80-90B8-2E602D59891C}"/>
    <cellStyle name="Comma 4 2 6 6 4" xfId="19344" xr:uid="{7A5C7A79-52E9-4255-BC2E-74792EC1BF4A}"/>
    <cellStyle name="Comma 4 2 6 6 5" xfId="27781" xr:uid="{51700562-F74D-4467-9821-1C6EB885C111}"/>
    <cellStyle name="Comma 4 2 6 7" xfId="2366" xr:uid="{00000000-0005-0000-0000-00000C090000}"/>
    <cellStyle name="Comma 4 2 6 8" xfId="2775" xr:uid="{00000000-0005-0000-0000-00000D090000}"/>
    <cellStyle name="Comma 4 2 6 8 2" xfId="6999" xr:uid="{00000000-0005-0000-0000-00000E090000}"/>
    <cellStyle name="Comma 4 2 6 8 2 2" xfId="15441" xr:uid="{0F899575-336A-47F8-860B-C742E9C4DD7D}"/>
    <cellStyle name="Comma 4 2 6 8 2 3" xfId="23878" xr:uid="{5E68781B-D2CD-47FA-8F1E-B66D9532CA6C}"/>
    <cellStyle name="Comma 4 2 6 8 2 4" xfId="32315" xr:uid="{E5A26AAA-5159-444D-8B34-26C1E5E176AC}"/>
    <cellStyle name="Comma 4 2 6 8 3" xfId="11223" xr:uid="{7730BC5A-D4AC-4D88-A478-6E064D71275E}"/>
    <cellStyle name="Comma 4 2 6 8 4" xfId="19661" xr:uid="{9DED2C7C-AFBB-4148-A204-EB9A861547DE}"/>
    <cellStyle name="Comma 4 2 6 8 5" xfId="28098" xr:uid="{B0BEC0D7-8A6F-45AD-8C14-07A370ADDD26}"/>
    <cellStyle name="Comma 4 2 6 9" xfId="4616" xr:uid="{00000000-0005-0000-0000-00000F090000}"/>
    <cellStyle name="Comma 4 2 6 9 2" xfId="13058" xr:uid="{1C9F0C3E-E717-4517-A45E-9048B32EF5D8}"/>
    <cellStyle name="Comma 4 2 6 9 3" xfId="21495" xr:uid="{380A9656-8D35-43D0-8884-3D7A48B8B67A}"/>
    <cellStyle name="Comma 4 2 6 9 4" xfId="29932" xr:uid="{B3B1A9D2-C91B-4988-AD79-E76BA9750ED6}"/>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2FA0C06C-3BA4-48B2-9532-B99430D95F3D}"/>
    <cellStyle name="Comma 4 3 2 10 2 3" xfId="23879" xr:uid="{BC948E46-A465-45F8-8CA6-ABE2EA8C623D}"/>
    <cellStyle name="Comma 4 3 2 10 2 4" xfId="32316" xr:uid="{2906044C-56E1-463B-B6BA-424634E863DA}"/>
    <cellStyle name="Comma 4 3 2 10 3" xfId="11224" xr:uid="{26AC235A-9B49-454D-AC9F-6DB17FAE1AF8}"/>
    <cellStyle name="Comma 4 3 2 10 4" xfId="19662" xr:uid="{55A765E4-ED29-4CF7-9A47-3612E210C81B}"/>
    <cellStyle name="Comma 4 3 2 10 5" xfId="28099" xr:uid="{38FF6B93-F9E9-40FE-AD06-847ED9C4C793}"/>
    <cellStyle name="Comma 4 3 2 11" xfId="4617" xr:uid="{00000000-0005-0000-0000-000014090000}"/>
    <cellStyle name="Comma 4 3 2 11 2" xfId="13059" xr:uid="{9D23CC6C-80C5-4E08-B0C9-9A34DB8636F7}"/>
    <cellStyle name="Comma 4 3 2 11 3" xfId="21496" xr:uid="{313BAD8B-50CC-4B64-A54C-1F1312BDAE35}"/>
    <cellStyle name="Comma 4 3 2 11 4" xfId="29933" xr:uid="{B2D0F75A-C743-4FAB-8BA0-258E24450491}"/>
    <cellStyle name="Comma 4 3 2 12" xfId="8841" xr:uid="{391C62F0-1FC0-4755-8B65-FA9C5F0768AF}"/>
    <cellStyle name="Comma 4 3 2 13" xfId="17279" xr:uid="{9F38C277-E874-43B2-879F-A7F42BD347A6}"/>
    <cellStyle name="Comma 4 3 2 14" xfId="25716" xr:uid="{24B27904-C1E6-4439-944C-E63FF9E81D3D}"/>
    <cellStyle name="Comma 4 3 2 2" xfId="146" xr:uid="{00000000-0005-0000-0000-000015090000}"/>
    <cellStyle name="Comma 4 3 2 2 10" xfId="4618" xr:uid="{00000000-0005-0000-0000-000016090000}"/>
    <cellStyle name="Comma 4 3 2 2 10 2" xfId="13060" xr:uid="{2362CEF5-9B81-46BA-AC4D-81C9E9CE2885}"/>
    <cellStyle name="Comma 4 3 2 2 10 3" xfId="21497" xr:uid="{23A12442-3412-4A1C-94B5-5D97A309FD70}"/>
    <cellStyle name="Comma 4 3 2 2 10 4" xfId="29934" xr:uid="{CC93743D-34C2-43BF-B7A9-6E7666F3E7B0}"/>
    <cellStyle name="Comma 4 3 2 2 11" xfId="8842" xr:uid="{85A77F2E-75A3-4042-8EA0-A67265E4F8F9}"/>
    <cellStyle name="Comma 4 3 2 2 12" xfId="17280" xr:uid="{8B8AC24B-B5CA-4416-8979-7054CCC2996A}"/>
    <cellStyle name="Comma 4 3 2 2 13" xfId="25717" xr:uid="{7E32516F-B945-40F8-B460-56F0B6B1A76A}"/>
    <cellStyle name="Comma 4 3 2 2 2" xfId="147" xr:uid="{00000000-0005-0000-0000-000017090000}"/>
    <cellStyle name="Comma 4 3 2 2 2 10" xfId="8843" xr:uid="{E346D399-D966-4ECA-91D3-7BE3E3AB94C0}"/>
    <cellStyle name="Comma 4 3 2 2 2 11" xfId="17281" xr:uid="{ABFAB826-7B37-4B7F-9220-B84675084703}"/>
    <cellStyle name="Comma 4 3 2 2 2 12" xfId="25718" xr:uid="{1B9BA551-AC58-469A-87EA-6B0D490A8BF3}"/>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ED04B9C3-AE13-401D-A53F-C2997C6F3E4F}"/>
    <cellStyle name="Comma 4 3 2 2 2 2 2 2 3" xfId="24057" xr:uid="{C99F3FFE-63CC-40EB-84A0-A097E3C44DEE}"/>
    <cellStyle name="Comma 4 3 2 2 2 2 2 2 4" xfId="32494" xr:uid="{AFE5B491-3E40-41D9-9FF7-7BC199C4986F}"/>
    <cellStyle name="Comma 4 3 2 2 2 2 2 3" xfId="11402" xr:uid="{0CB15182-1F3F-4B8E-9E32-2991D6A6B998}"/>
    <cellStyle name="Comma 4 3 2 2 2 2 2 4" xfId="19840" xr:uid="{F7C256FC-4787-4875-8C91-52149D7EA08F}"/>
    <cellStyle name="Comma 4 3 2 2 2 2 2 5" xfId="28277" xr:uid="{1F52E0D6-7B48-4343-9713-5DD4BD5BF691}"/>
    <cellStyle name="Comma 4 3 2 2 2 2 3" xfId="5033" xr:uid="{00000000-0005-0000-0000-00001B090000}"/>
    <cellStyle name="Comma 4 3 2 2 2 2 3 2" xfId="13475" xr:uid="{93CEC2E2-92E6-4F35-8CAD-B4FA5A1FD1EC}"/>
    <cellStyle name="Comma 4 3 2 2 2 2 3 3" xfId="21912" xr:uid="{4AF27E81-7D3C-4BEB-92B0-F8294EEC3334}"/>
    <cellStyle name="Comma 4 3 2 2 2 2 3 4" xfId="30349" xr:uid="{3BCD4E79-EF22-4882-A16D-CCDC3A04696E}"/>
    <cellStyle name="Comma 4 3 2 2 2 2 4" xfId="9257" xr:uid="{94D5A4A5-D1DE-4AB0-8C8A-60261EFCF1C4}"/>
    <cellStyle name="Comma 4 3 2 2 2 2 5" xfId="17695" xr:uid="{A7D3DCFD-26A6-44AA-A5E9-301519232EEB}"/>
    <cellStyle name="Comma 4 3 2 2 2 2 6" xfId="26132" xr:uid="{142293AA-87CD-42EE-814D-A8658DB1B5DD}"/>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B57DEC3A-CF10-4062-9426-8B21D8460948}"/>
    <cellStyle name="Comma 4 3 2 2 2 3 2 2 3" xfId="24470" xr:uid="{48F3C1BB-9CE4-4BB1-B38E-B3E2F9FF3289}"/>
    <cellStyle name="Comma 4 3 2 2 2 3 2 2 4" xfId="32907" xr:uid="{BC135800-F9A8-4F4A-B96F-3699814C706A}"/>
    <cellStyle name="Comma 4 3 2 2 2 3 2 3" xfId="11815" xr:uid="{652EAC5A-9C30-4BC9-ADFD-BAA9DB16ED5A}"/>
    <cellStyle name="Comma 4 3 2 2 2 3 2 4" xfId="20253" xr:uid="{A4FCE708-E489-4F7D-A249-077963B007EE}"/>
    <cellStyle name="Comma 4 3 2 2 2 3 2 5" xfId="28690" xr:uid="{812339A9-1709-4B52-81AF-A696B860B4F4}"/>
    <cellStyle name="Comma 4 3 2 2 2 3 3" xfId="5446" xr:uid="{00000000-0005-0000-0000-00001F090000}"/>
    <cellStyle name="Comma 4 3 2 2 2 3 3 2" xfId="13888" xr:uid="{D2ED66B5-3D63-467C-A369-4CDD8D4D7265}"/>
    <cellStyle name="Comma 4 3 2 2 2 3 3 3" xfId="22325" xr:uid="{B1A93993-B9A5-48D2-9C65-49A88A947E5D}"/>
    <cellStyle name="Comma 4 3 2 2 2 3 3 4" xfId="30762" xr:uid="{0BB70C17-BD34-4174-93E6-ACD4F7EB8488}"/>
    <cellStyle name="Comma 4 3 2 2 2 3 4" xfId="9670" xr:uid="{22700A16-45AE-48AC-8DAC-53A42D425D61}"/>
    <cellStyle name="Comma 4 3 2 2 2 3 5" xfId="18108" xr:uid="{9489D774-5C01-4CBA-A97B-BC411AC36DBE}"/>
    <cellStyle name="Comma 4 3 2 2 2 3 6" xfId="26545" xr:uid="{1F7E8B48-445F-482E-AB00-7CE5660C19F8}"/>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AFBDCB0A-9EF3-4CFF-B159-D25EEE2090BB}"/>
    <cellStyle name="Comma 4 3 2 2 2 4 2 2 3" xfId="24883" xr:uid="{1F404296-B2D1-4DEE-8EFB-8B0685C48DD3}"/>
    <cellStyle name="Comma 4 3 2 2 2 4 2 2 4" xfId="33320" xr:uid="{24A80760-225C-4259-8D36-C0659280D8B4}"/>
    <cellStyle name="Comma 4 3 2 2 2 4 2 3" xfId="12228" xr:uid="{2B086F18-60AD-42BE-A1BD-14B865F287FD}"/>
    <cellStyle name="Comma 4 3 2 2 2 4 2 4" xfId="20666" xr:uid="{BD1A5051-E7D5-422A-9028-6DDE44C6453F}"/>
    <cellStyle name="Comma 4 3 2 2 2 4 2 5" xfId="29103" xr:uid="{BAF323BA-86E4-4FAD-A9EC-F31CDD241A1F}"/>
    <cellStyle name="Comma 4 3 2 2 2 4 3" xfId="5859" xr:uid="{00000000-0005-0000-0000-000023090000}"/>
    <cellStyle name="Comma 4 3 2 2 2 4 3 2" xfId="14301" xr:uid="{343DE453-48D3-4463-B440-4B1B21995645}"/>
    <cellStyle name="Comma 4 3 2 2 2 4 3 3" xfId="22738" xr:uid="{88F4D260-FC11-49D4-A067-7134BE0ED6A4}"/>
    <cellStyle name="Comma 4 3 2 2 2 4 3 4" xfId="31175" xr:uid="{3B29277D-BDE0-45AC-BB60-89B4737D6894}"/>
    <cellStyle name="Comma 4 3 2 2 2 4 4" xfId="10083" xr:uid="{2A8E673D-76E9-4EB6-BED9-BDD51DDCD19E}"/>
    <cellStyle name="Comma 4 3 2 2 2 4 5" xfId="18521" xr:uid="{410F7F7E-BC0B-4999-9F82-F580FEAAEE4B}"/>
    <cellStyle name="Comma 4 3 2 2 2 4 6" xfId="26958" xr:uid="{476D818C-74FD-4E79-B3D2-4FC1A9A1FAFB}"/>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6166C938-F10E-467D-9B93-A2457E1BF128}"/>
    <cellStyle name="Comma 4 3 2 2 2 5 2 2 3" xfId="25296" xr:uid="{7C9115D5-105D-4EDB-BE27-B1F131374E3B}"/>
    <cellStyle name="Comma 4 3 2 2 2 5 2 2 4" xfId="33733" xr:uid="{759DB0CF-C033-495B-8D84-3DF1E3A271DD}"/>
    <cellStyle name="Comma 4 3 2 2 2 5 2 3" xfId="12641" xr:uid="{5A4428F4-A929-4A67-9E8D-9AE01D61FF4B}"/>
    <cellStyle name="Comma 4 3 2 2 2 5 2 4" xfId="21079" xr:uid="{71F7D047-0ACA-41B7-9C48-435AA6D89E72}"/>
    <cellStyle name="Comma 4 3 2 2 2 5 2 5" xfId="29516" xr:uid="{BDD7DBD8-070C-4021-A1A3-E5F1A65A70D9}"/>
    <cellStyle name="Comma 4 3 2 2 2 5 3" xfId="6272" xr:uid="{00000000-0005-0000-0000-000027090000}"/>
    <cellStyle name="Comma 4 3 2 2 2 5 3 2" xfId="14714" xr:uid="{6AA3D635-E2B7-445F-B5E2-3D9F16E57B1F}"/>
    <cellStyle name="Comma 4 3 2 2 2 5 3 3" xfId="23151" xr:uid="{AE51D464-3397-4CD5-951E-9311633DFB1B}"/>
    <cellStyle name="Comma 4 3 2 2 2 5 3 4" xfId="31588" xr:uid="{2A074D8C-8E6C-424B-A675-377D1B33602E}"/>
    <cellStyle name="Comma 4 3 2 2 2 5 4" xfId="10496" xr:uid="{BC39C3B1-DD6F-4FA4-9516-0190C7B8CB09}"/>
    <cellStyle name="Comma 4 3 2 2 2 5 5" xfId="18934" xr:uid="{D850D3B8-6564-40E2-952A-C05AB0326FA2}"/>
    <cellStyle name="Comma 4 3 2 2 2 5 6" xfId="27371" xr:uid="{73780B19-3F81-488B-8EE1-57253AC68DEC}"/>
    <cellStyle name="Comma 4 3 2 2 2 6" xfId="2400" xr:uid="{00000000-0005-0000-0000-000028090000}"/>
    <cellStyle name="Comma 4 3 2 2 2 6 2" xfId="6685" xr:uid="{00000000-0005-0000-0000-000029090000}"/>
    <cellStyle name="Comma 4 3 2 2 2 6 2 2" xfId="15127" xr:uid="{37981697-EA31-4DF2-9E6F-8FFE53A242E4}"/>
    <cellStyle name="Comma 4 3 2 2 2 6 2 3" xfId="23564" xr:uid="{75AC2423-1497-4A80-8134-CA9AFB76B897}"/>
    <cellStyle name="Comma 4 3 2 2 2 6 2 4" xfId="32001" xr:uid="{BF24F9D5-85EF-4A1B-9C88-FF5025258595}"/>
    <cellStyle name="Comma 4 3 2 2 2 6 3" xfId="10909" xr:uid="{EF20F4A0-9A4A-4A82-8C7B-1CD628BED371}"/>
    <cellStyle name="Comma 4 3 2 2 2 6 4" xfId="19347" xr:uid="{4D41F8CD-BE5F-4225-A88C-9B63D5B8E234}"/>
    <cellStyle name="Comma 4 3 2 2 2 6 5" xfId="27784" xr:uid="{82FCAEDC-A496-440E-8F50-4614D79E688A}"/>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515FCEF5-8E83-4FC5-AD11-5589B5C040A4}"/>
    <cellStyle name="Comma 4 3 2 2 2 8 2 3" xfId="23881" xr:uid="{8D2B380D-1D74-4ACE-ABED-8F1390ED1539}"/>
    <cellStyle name="Comma 4 3 2 2 2 8 2 4" xfId="32318" xr:uid="{B07EE543-33E0-4142-9387-06C1BD3223C6}"/>
    <cellStyle name="Comma 4 3 2 2 2 8 3" xfId="11226" xr:uid="{AC79F8D7-C904-4091-A4DC-409D76023284}"/>
    <cellStyle name="Comma 4 3 2 2 2 8 4" xfId="19664" xr:uid="{E3CCCE5C-3B6B-4286-8184-EEE5BD611DCB}"/>
    <cellStyle name="Comma 4 3 2 2 2 8 5" xfId="28101" xr:uid="{620547FD-3537-4959-B69D-A2AB78BC5B7B}"/>
    <cellStyle name="Comma 4 3 2 2 2 9" xfId="4619" xr:uid="{00000000-0005-0000-0000-00002D090000}"/>
    <cellStyle name="Comma 4 3 2 2 2 9 2" xfId="13061" xr:uid="{4CF0A34B-63DF-4D4D-B227-9FAA972FB246}"/>
    <cellStyle name="Comma 4 3 2 2 2 9 3" xfId="21498" xr:uid="{B27F9A74-E2F5-464E-88A2-9B5270D08FB1}"/>
    <cellStyle name="Comma 4 3 2 2 2 9 4" xfId="29935" xr:uid="{B6DA09B8-3946-44CF-B518-FBF477A70EFF}"/>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2AD3DB8D-2835-4126-B86A-A43B721AE84F}"/>
    <cellStyle name="Comma 4 3 2 2 3 2 2 3" xfId="24056" xr:uid="{32A39722-7276-4DDC-BDBB-D4191341D34A}"/>
    <cellStyle name="Comma 4 3 2 2 3 2 2 4" xfId="32493" xr:uid="{6076AC12-BE9A-4065-B7D6-C599529A82F2}"/>
    <cellStyle name="Comma 4 3 2 2 3 2 3" xfId="11401" xr:uid="{628E4236-03BB-481C-9E18-12787D369A9F}"/>
    <cellStyle name="Comma 4 3 2 2 3 2 4" xfId="19839" xr:uid="{D245F9C6-BFCB-4807-A2DE-E1B44151001D}"/>
    <cellStyle name="Comma 4 3 2 2 3 2 5" xfId="28276" xr:uid="{FF903F45-75D5-45A4-BC11-59E8338F9FE7}"/>
    <cellStyle name="Comma 4 3 2 2 3 3" xfId="5032" xr:uid="{00000000-0005-0000-0000-000031090000}"/>
    <cellStyle name="Comma 4 3 2 2 3 3 2" xfId="13474" xr:uid="{BA05312E-442C-4AF9-9FA1-0121F5A6B35B}"/>
    <cellStyle name="Comma 4 3 2 2 3 3 3" xfId="21911" xr:uid="{02E7545B-DB9D-4277-AFD8-5E4714DAED49}"/>
    <cellStyle name="Comma 4 3 2 2 3 3 4" xfId="30348" xr:uid="{9EB20990-BD51-47D1-94A4-F98F86C9C31D}"/>
    <cellStyle name="Comma 4 3 2 2 3 4" xfId="9256" xr:uid="{1B3E152E-2577-4FEA-B4DD-6C4225FD0F29}"/>
    <cellStyle name="Comma 4 3 2 2 3 5" xfId="17694" xr:uid="{416D6B5A-3CDA-4BD8-9F06-2F8BFC67C3FA}"/>
    <cellStyle name="Comma 4 3 2 2 3 6" xfId="26131" xr:uid="{95AB2BC8-D9A9-4896-84E9-7EF2BA858D64}"/>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C2C4DD86-CEDD-419C-A2F1-E56E3392721C}"/>
    <cellStyle name="Comma 4 3 2 2 4 2 2 3" xfId="24469" xr:uid="{3000FECA-D1D5-4720-9E4F-DB9FEA44C26C}"/>
    <cellStyle name="Comma 4 3 2 2 4 2 2 4" xfId="32906" xr:uid="{B9E8E6AE-DE03-4F78-87BC-440E16187BD1}"/>
    <cellStyle name="Comma 4 3 2 2 4 2 3" xfId="11814" xr:uid="{9DC0DE51-F538-41EE-8451-EA92741B655A}"/>
    <cellStyle name="Comma 4 3 2 2 4 2 4" xfId="20252" xr:uid="{E04A9AE6-736B-4DBB-A9C4-105F8248BC2E}"/>
    <cellStyle name="Comma 4 3 2 2 4 2 5" xfId="28689" xr:uid="{0279208A-B1C3-4BCD-997E-D8BFEEB3AA24}"/>
    <cellStyle name="Comma 4 3 2 2 4 3" xfId="5445" xr:uid="{00000000-0005-0000-0000-000035090000}"/>
    <cellStyle name="Comma 4 3 2 2 4 3 2" xfId="13887" xr:uid="{FDDF1FE2-5D08-43A1-A65C-4363CE2A50DA}"/>
    <cellStyle name="Comma 4 3 2 2 4 3 3" xfId="22324" xr:uid="{4A7E1828-C9B6-477C-88DE-7B94AB9920EB}"/>
    <cellStyle name="Comma 4 3 2 2 4 3 4" xfId="30761" xr:uid="{F5FD5960-53DD-4327-BAA8-FCC6A1F10D95}"/>
    <cellStyle name="Comma 4 3 2 2 4 4" xfId="9669" xr:uid="{A043CE45-2A28-4AFB-A6B3-82216088F7B5}"/>
    <cellStyle name="Comma 4 3 2 2 4 5" xfId="18107" xr:uid="{E38FEA1A-8FE1-495D-A17D-17493FEE9A52}"/>
    <cellStyle name="Comma 4 3 2 2 4 6" xfId="26544" xr:uid="{4337E26B-001A-4980-A56D-CE3986490C4F}"/>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1455D681-4B52-4F15-861E-987202D308B4}"/>
    <cellStyle name="Comma 4 3 2 2 5 2 2 3" xfId="24882" xr:uid="{33077FED-448D-4550-B179-D99B5366A1ED}"/>
    <cellStyle name="Comma 4 3 2 2 5 2 2 4" xfId="33319" xr:uid="{FD0C0CD3-498D-4BD5-BEC3-29BCF01E45A6}"/>
    <cellStyle name="Comma 4 3 2 2 5 2 3" xfId="12227" xr:uid="{CB1D97F5-45B8-4009-9ACC-F96583B2DE4F}"/>
    <cellStyle name="Comma 4 3 2 2 5 2 4" xfId="20665" xr:uid="{1E1D0BDD-DEEB-4682-8966-CE50A2FBF6AA}"/>
    <cellStyle name="Comma 4 3 2 2 5 2 5" xfId="29102" xr:uid="{3F84127B-ED65-4405-BF5E-FEC88D6C0F78}"/>
    <cellStyle name="Comma 4 3 2 2 5 3" xfId="5858" xr:uid="{00000000-0005-0000-0000-000039090000}"/>
    <cellStyle name="Comma 4 3 2 2 5 3 2" xfId="14300" xr:uid="{B9093387-70BF-4829-8E75-B7F920BC7ECC}"/>
    <cellStyle name="Comma 4 3 2 2 5 3 3" xfId="22737" xr:uid="{6F3AADED-564B-4C66-A7D3-86743AF7A7F3}"/>
    <cellStyle name="Comma 4 3 2 2 5 3 4" xfId="31174" xr:uid="{226BDE01-2A11-4F7C-A313-24B96637339D}"/>
    <cellStyle name="Comma 4 3 2 2 5 4" xfId="10082" xr:uid="{660CF9A3-2ACD-45AA-A58C-EF5C65D66473}"/>
    <cellStyle name="Comma 4 3 2 2 5 5" xfId="18520" xr:uid="{803AC7E8-02DD-4B01-9A56-BD4E289EBF8C}"/>
    <cellStyle name="Comma 4 3 2 2 5 6" xfId="26957" xr:uid="{46F0C92B-6334-4310-8807-F4EEF1176493}"/>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989D66E6-DDAE-4E75-8814-FF4B60B227B5}"/>
    <cellStyle name="Comma 4 3 2 2 6 2 2 3" xfId="25295" xr:uid="{33D5360E-4F60-4D27-A3C4-F0CD83A4658E}"/>
    <cellStyle name="Comma 4 3 2 2 6 2 2 4" xfId="33732" xr:uid="{A2CDF502-2F5B-41E0-894B-3D5906159E3B}"/>
    <cellStyle name="Comma 4 3 2 2 6 2 3" xfId="12640" xr:uid="{68B275AD-4EC0-4582-8F15-88ACE48D6FF0}"/>
    <cellStyle name="Comma 4 3 2 2 6 2 4" xfId="21078" xr:uid="{36CA67FE-02A7-4BBB-AC28-D5D6D16D8829}"/>
    <cellStyle name="Comma 4 3 2 2 6 2 5" xfId="29515" xr:uid="{3C6F0218-F67F-4E95-AFEC-36C96F0198CE}"/>
    <cellStyle name="Comma 4 3 2 2 6 3" xfId="6271" xr:uid="{00000000-0005-0000-0000-00003D090000}"/>
    <cellStyle name="Comma 4 3 2 2 6 3 2" xfId="14713" xr:uid="{B66130A1-B71B-4081-A122-8533B5456751}"/>
    <cellStyle name="Comma 4 3 2 2 6 3 3" xfId="23150" xr:uid="{A88CFAB8-7A3E-4AE5-AD69-FA60F7D101D6}"/>
    <cellStyle name="Comma 4 3 2 2 6 3 4" xfId="31587" xr:uid="{A684C9E9-0314-4454-9D69-E1ADC1E71276}"/>
    <cellStyle name="Comma 4 3 2 2 6 4" xfId="10495" xr:uid="{09CF4EC8-B9AB-4ABC-A5EF-2556467A5CF1}"/>
    <cellStyle name="Comma 4 3 2 2 6 5" xfId="18933" xr:uid="{76FE9E4B-277A-41F6-AD54-9E9EC8BB8643}"/>
    <cellStyle name="Comma 4 3 2 2 6 6" xfId="27370" xr:uid="{968E4EBB-7A32-423C-BFDA-27D1CD99E43B}"/>
    <cellStyle name="Comma 4 3 2 2 7" xfId="2399" xr:uid="{00000000-0005-0000-0000-00003E090000}"/>
    <cellStyle name="Comma 4 3 2 2 7 2" xfId="6684" xr:uid="{00000000-0005-0000-0000-00003F090000}"/>
    <cellStyle name="Comma 4 3 2 2 7 2 2" xfId="15126" xr:uid="{3D41719D-ADC2-4AA4-A26D-4960BDE3EBA5}"/>
    <cellStyle name="Comma 4 3 2 2 7 2 3" xfId="23563" xr:uid="{67E8AFBC-7EA5-489C-B295-CCCF73BEF494}"/>
    <cellStyle name="Comma 4 3 2 2 7 2 4" xfId="32000" xr:uid="{F28689D7-DD79-482C-8B49-53913D8794F6}"/>
    <cellStyle name="Comma 4 3 2 2 7 3" xfId="10908" xr:uid="{5429D29F-EFB5-4709-9D89-047F2606825B}"/>
    <cellStyle name="Comma 4 3 2 2 7 4" xfId="19346" xr:uid="{DCF00757-5CF9-46E7-A6B2-E29E3F7DA334}"/>
    <cellStyle name="Comma 4 3 2 2 7 5" xfId="27783" xr:uid="{DA6E1F7F-B4CE-4A99-BE8F-AC65F15D3FF3}"/>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369F3B00-66F6-4FE5-A8FC-2F955D692AAB}"/>
    <cellStyle name="Comma 4 3 2 2 9 2 3" xfId="23880" xr:uid="{CEB02FFD-1637-4AED-BA1C-84DA78CFCE79}"/>
    <cellStyle name="Comma 4 3 2 2 9 2 4" xfId="32317" xr:uid="{F379C6FC-2F84-42BF-8BFC-D9889406A4EC}"/>
    <cellStyle name="Comma 4 3 2 2 9 3" xfId="11225" xr:uid="{06E7BD79-AF15-44DF-82FF-443C16A68400}"/>
    <cellStyle name="Comma 4 3 2 2 9 4" xfId="19663" xr:uid="{E0FB2D67-042F-463F-AE34-D3CC8F9068D9}"/>
    <cellStyle name="Comma 4 3 2 2 9 5" xfId="28100" xr:uid="{F8DA3495-8BA8-4133-9269-3BC392FA0099}"/>
    <cellStyle name="Comma 4 3 2 3" xfId="148" xr:uid="{00000000-0005-0000-0000-000043090000}"/>
    <cellStyle name="Comma 4 3 2 3 10" xfId="8844" xr:uid="{831FC606-9D09-4D27-9DEF-2DA0AC5C6AC6}"/>
    <cellStyle name="Comma 4 3 2 3 11" xfId="17282" xr:uid="{0111E06A-B3E5-4A9F-84E7-8A280AA77AC9}"/>
    <cellStyle name="Comma 4 3 2 3 12" xfId="25719" xr:uid="{0A1F983B-7DDF-454F-8248-34CAF708EC23}"/>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1CCDE13A-1DDA-4F86-B82A-C7573DB916C3}"/>
    <cellStyle name="Comma 4 3 2 3 2 2 2 3" xfId="24058" xr:uid="{427A196F-625C-47B0-B61D-3C7662CCB8F7}"/>
    <cellStyle name="Comma 4 3 2 3 2 2 2 4" xfId="32495" xr:uid="{43B516B4-323A-428E-80F5-D0488AF421F5}"/>
    <cellStyle name="Comma 4 3 2 3 2 2 3" xfId="11403" xr:uid="{35241E07-3DB8-4907-BB00-AB106CE20122}"/>
    <cellStyle name="Comma 4 3 2 3 2 2 4" xfId="19841" xr:uid="{17D0B46C-95D9-4151-B7B0-8C6C5A2880EF}"/>
    <cellStyle name="Comma 4 3 2 3 2 2 5" xfId="28278" xr:uid="{71D67D0F-89C8-461A-BADB-C2383D0F948B}"/>
    <cellStyle name="Comma 4 3 2 3 2 3" xfId="5034" xr:uid="{00000000-0005-0000-0000-000047090000}"/>
    <cellStyle name="Comma 4 3 2 3 2 3 2" xfId="13476" xr:uid="{1833B7FC-6288-488A-A1A8-6843C2AECA9D}"/>
    <cellStyle name="Comma 4 3 2 3 2 3 3" xfId="21913" xr:uid="{71D67B4A-5A2B-47CD-B82E-A1B349E57D86}"/>
    <cellStyle name="Comma 4 3 2 3 2 3 4" xfId="30350" xr:uid="{B82B3236-CF47-46E2-BBA9-F37A0D74B82D}"/>
    <cellStyle name="Comma 4 3 2 3 2 4" xfId="9258" xr:uid="{921A8F23-55FC-4EB4-8AD9-42994DDEA2D2}"/>
    <cellStyle name="Comma 4 3 2 3 2 5" xfId="17696" xr:uid="{B60AA02A-626F-496A-AFEB-DC4FB0E0EE7C}"/>
    <cellStyle name="Comma 4 3 2 3 2 6" xfId="26133" xr:uid="{8FA3F185-8B22-42D3-B738-E7A087D83816}"/>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55049E02-D932-4840-8A67-13FDEAA8B909}"/>
    <cellStyle name="Comma 4 3 2 3 3 2 2 3" xfId="24471" xr:uid="{661247F8-FD3C-4ED0-B055-A673A8B8BC2A}"/>
    <cellStyle name="Comma 4 3 2 3 3 2 2 4" xfId="32908" xr:uid="{651E3E9B-E2A4-43A6-BECF-3B6BB06F4B29}"/>
    <cellStyle name="Comma 4 3 2 3 3 2 3" xfId="11816" xr:uid="{4D33B0A7-8C5A-43B0-B1E2-7D341761C125}"/>
    <cellStyle name="Comma 4 3 2 3 3 2 4" xfId="20254" xr:uid="{03132547-E7C2-4EF1-AA35-C98F23862372}"/>
    <cellStyle name="Comma 4 3 2 3 3 2 5" xfId="28691" xr:uid="{56C31076-EF2A-41DF-BCC4-F199E1B298D2}"/>
    <cellStyle name="Comma 4 3 2 3 3 3" xfId="5447" xr:uid="{00000000-0005-0000-0000-00004B090000}"/>
    <cellStyle name="Comma 4 3 2 3 3 3 2" xfId="13889" xr:uid="{FCEEBC59-A41B-4F07-80CA-D51FC48E4F3C}"/>
    <cellStyle name="Comma 4 3 2 3 3 3 3" xfId="22326" xr:uid="{C9518950-4DF9-4A67-A298-82DCCF16B0EC}"/>
    <cellStyle name="Comma 4 3 2 3 3 3 4" xfId="30763" xr:uid="{E5576428-DCBD-45E5-BA43-E114DF6B5406}"/>
    <cellStyle name="Comma 4 3 2 3 3 4" xfId="9671" xr:uid="{A5DB3DA4-3F62-458E-A905-81E99325D07E}"/>
    <cellStyle name="Comma 4 3 2 3 3 5" xfId="18109" xr:uid="{800C9126-41FD-4760-868B-852C036675E6}"/>
    <cellStyle name="Comma 4 3 2 3 3 6" xfId="26546" xr:uid="{FD74816B-E5DC-4305-A2CF-F44C467F85D4}"/>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422E9E26-840D-4AD4-8A76-D6037EFAD456}"/>
    <cellStyle name="Comma 4 3 2 3 4 2 2 3" xfId="24884" xr:uid="{A38982C1-210D-4195-892F-3ACB30F7404F}"/>
    <cellStyle name="Comma 4 3 2 3 4 2 2 4" xfId="33321" xr:uid="{D520002C-3C22-4623-ACFD-0C2DD6A26BA4}"/>
    <cellStyle name="Comma 4 3 2 3 4 2 3" xfId="12229" xr:uid="{71CE21B7-FB54-4142-8061-4C83915DD621}"/>
    <cellStyle name="Comma 4 3 2 3 4 2 4" xfId="20667" xr:uid="{58AAFB5E-CFC4-4838-B0DB-7A73CCE9B883}"/>
    <cellStyle name="Comma 4 3 2 3 4 2 5" xfId="29104" xr:uid="{276F26D1-C6E9-499F-ADE5-A2D80FDA7A16}"/>
    <cellStyle name="Comma 4 3 2 3 4 3" xfId="5860" xr:uid="{00000000-0005-0000-0000-00004F090000}"/>
    <cellStyle name="Comma 4 3 2 3 4 3 2" xfId="14302" xr:uid="{78E4DA07-C8DC-4BF2-9B80-8AA3A08D9931}"/>
    <cellStyle name="Comma 4 3 2 3 4 3 3" xfId="22739" xr:uid="{6B3A64DD-6481-4599-AAFF-4BB3D72A6CD5}"/>
    <cellStyle name="Comma 4 3 2 3 4 3 4" xfId="31176" xr:uid="{36CA3C30-41E5-4422-94ED-E0641EF0A1A0}"/>
    <cellStyle name="Comma 4 3 2 3 4 4" xfId="10084" xr:uid="{8926C509-276E-4F86-8410-2AB3D736E739}"/>
    <cellStyle name="Comma 4 3 2 3 4 5" xfId="18522" xr:uid="{21E86FC1-5DD4-4225-8EA4-E58E400D0E1A}"/>
    <cellStyle name="Comma 4 3 2 3 4 6" xfId="26959" xr:uid="{32E4F44E-A08B-4367-B3F8-E3984746ABEB}"/>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04BBC3C0-C044-48E1-9BD6-DCA8A62B7A63}"/>
    <cellStyle name="Comma 4 3 2 3 5 2 2 3" xfId="25297" xr:uid="{36BD4C91-C5B7-4747-AA5C-5EDC52EA2433}"/>
    <cellStyle name="Comma 4 3 2 3 5 2 2 4" xfId="33734" xr:uid="{608B3160-2B52-4E22-9062-83CCA9110870}"/>
    <cellStyle name="Comma 4 3 2 3 5 2 3" xfId="12642" xr:uid="{B09B9014-760E-4826-81E4-76112CAA081F}"/>
    <cellStyle name="Comma 4 3 2 3 5 2 4" xfId="21080" xr:uid="{4C6F32FF-B0B3-4560-8541-C44894A59508}"/>
    <cellStyle name="Comma 4 3 2 3 5 2 5" xfId="29517" xr:uid="{11965A15-501B-4C0B-9A72-30A2A8459C2B}"/>
    <cellStyle name="Comma 4 3 2 3 5 3" xfId="6273" xr:uid="{00000000-0005-0000-0000-000053090000}"/>
    <cellStyle name="Comma 4 3 2 3 5 3 2" xfId="14715" xr:uid="{776016E1-D396-486C-A7DC-02D5A9D70A1B}"/>
    <cellStyle name="Comma 4 3 2 3 5 3 3" xfId="23152" xr:uid="{DAEB0475-8606-4A09-9F69-0D321F925B2D}"/>
    <cellStyle name="Comma 4 3 2 3 5 3 4" xfId="31589" xr:uid="{B9007DCA-3B8A-42E3-808E-FC0967FFDD59}"/>
    <cellStyle name="Comma 4 3 2 3 5 4" xfId="10497" xr:uid="{D9B681C7-336E-44E1-B62C-7FEFA3758B91}"/>
    <cellStyle name="Comma 4 3 2 3 5 5" xfId="18935" xr:uid="{F871B461-CCB0-4198-8603-061AA05F2750}"/>
    <cellStyle name="Comma 4 3 2 3 5 6" xfId="27372" xr:uid="{7BE48720-2644-439D-9F6D-F75C77883BEE}"/>
    <cellStyle name="Comma 4 3 2 3 6" xfId="2401" xr:uid="{00000000-0005-0000-0000-000054090000}"/>
    <cellStyle name="Comma 4 3 2 3 6 2" xfId="6686" xr:uid="{00000000-0005-0000-0000-000055090000}"/>
    <cellStyle name="Comma 4 3 2 3 6 2 2" xfId="15128" xr:uid="{70AB13CD-4845-4E95-A112-5FDFAAA75969}"/>
    <cellStyle name="Comma 4 3 2 3 6 2 3" xfId="23565" xr:uid="{1CB686C9-7327-4F0C-9991-CA7D532707D5}"/>
    <cellStyle name="Comma 4 3 2 3 6 2 4" xfId="32002" xr:uid="{DA410132-A103-4D8E-9FEB-E13BE2FD7AC7}"/>
    <cellStyle name="Comma 4 3 2 3 6 3" xfId="10910" xr:uid="{A76F9C01-BB55-4FDA-AF7A-9E535A6A63FE}"/>
    <cellStyle name="Comma 4 3 2 3 6 4" xfId="19348" xr:uid="{DB82E00F-1A2A-43EC-830A-236380EFF708}"/>
    <cellStyle name="Comma 4 3 2 3 6 5" xfId="27785" xr:uid="{BDC470BD-5059-493C-B1A5-8FD0C1A0A7F5}"/>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2D4B9417-659B-4635-8C80-DA5F0B7C467C}"/>
    <cellStyle name="Comma 4 3 2 3 8 2 3" xfId="23882" xr:uid="{F4800667-0D1B-44FA-8B83-C6064EEB72BA}"/>
    <cellStyle name="Comma 4 3 2 3 8 2 4" xfId="32319" xr:uid="{2A0C1022-BE66-4484-887C-A36C94B75B4E}"/>
    <cellStyle name="Comma 4 3 2 3 8 3" xfId="11227" xr:uid="{EC254286-EC1F-4FBD-9E25-6E784E85B7E7}"/>
    <cellStyle name="Comma 4 3 2 3 8 4" xfId="19665" xr:uid="{A8075E41-EAA5-4EF3-84CA-A6702843FEA0}"/>
    <cellStyle name="Comma 4 3 2 3 8 5" xfId="28102" xr:uid="{A61CC86E-8A2F-47FD-B887-1EB4E5604D95}"/>
    <cellStyle name="Comma 4 3 2 3 9" xfId="4620" xr:uid="{00000000-0005-0000-0000-000059090000}"/>
    <cellStyle name="Comma 4 3 2 3 9 2" xfId="13062" xr:uid="{7003BE27-FAEC-4C1A-BEFA-8DD3F16E083F}"/>
    <cellStyle name="Comma 4 3 2 3 9 3" xfId="21499" xr:uid="{9A6A7C6B-0934-4AB0-8DB7-558D400EFCFE}"/>
    <cellStyle name="Comma 4 3 2 3 9 4" xfId="29936" xr:uid="{CE8D72FB-F396-4A06-A941-7204C00CD095}"/>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B320D400-F06A-4B04-8553-951BA3D448BA}"/>
    <cellStyle name="Comma 4 3 2 4 2 2 3" xfId="24055" xr:uid="{39C96106-DEF7-4962-841F-EA0CE1B44AE7}"/>
    <cellStyle name="Comma 4 3 2 4 2 2 4" xfId="32492" xr:uid="{CA0549A0-C2E7-4B3C-A2AF-A39A186EFD13}"/>
    <cellStyle name="Comma 4 3 2 4 2 3" xfId="11400" xr:uid="{EC0FABCE-4F38-43C7-85FF-B26BA0992B6D}"/>
    <cellStyle name="Comma 4 3 2 4 2 4" xfId="19838" xr:uid="{DBD57074-DE1F-4E11-A9C2-7B0E72403980}"/>
    <cellStyle name="Comma 4 3 2 4 2 5" xfId="28275" xr:uid="{ABA8D0B9-2BDB-49B3-85B5-E58706194B04}"/>
    <cellStyle name="Comma 4 3 2 4 3" xfId="5031" xr:uid="{00000000-0005-0000-0000-00005D090000}"/>
    <cellStyle name="Comma 4 3 2 4 3 2" xfId="13473" xr:uid="{4E7CB24F-305E-4A02-B790-73165BED9A01}"/>
    <cellStyle name="Comma 4 3 2 4 3 3" xfId="21910" xr:uid="{199B3D7D-6012-4773-996E-474EE35B6ACC}"/>
    <cellStyle name="Comma 4 3 2 4 3 4" xfId="30347" xr:uid="{02CB7100-9EB0-4111-BE02-6776894EC14D}"/>
    <cellStyle name="Comma 4 3 2 4 4" xfId="9255" xr:uid="{D09F51CE-1FAA-47BB-8EF8-00E99A0439FF}"/>
    <cellStyle name="Comma 4 3 2 4 5" xfId="17693" xr:uid="{57DE05B4-2ACA-49C7-920B-ED4DF5FA80D0}"/>
    <cellStyle name="Comma 4 3 2 4 6" xfId="26130" xr:uid="{DAD3E616-077D-4CB6-9D9D-2229E041AF42}"/>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A628F6D5-382A-482E-862A-FDF853C73683}"/>
    <cellStyle name="Comma 4 3 2 5 2 2 3" xfId="24468" xr:uid="{29D6579A-A677-478A-9466-D496A38894AD}"/>
    <cellStyle name="Comma 4 3 2 5 2 2 4" xfId="32905" xr:uid="{D8B2C9FE-57BD-4CC7-8D27-3F240C018AD8}"/>
    <cellStyle name="Comma 4 3 2 5 2 3" xfId="11813" xr:uid="{9B444994-8523-4486-95B6-E15DA2FCF670}"/>
    <cellStyle name="Comma 4 3 2 5 2 4" xfId="20251" xr:uid="{A6F39F77-BAD2-4F49-BB27-B5FFD6FAB049}"/>
    <cellStyle name="Comma 4 3 2 5 2 5" xfId="28688" xr:uid="{7BDFC912-E66D-4403-B48B-A90848F18711}"/>
    <cellStyle name="Comma 4 3 2 5 3" xfId="5444" xr:uid="{00000000-0005-0000-0000-000061090000}"/>
    <cellStyle name="Comma 4 3 2 5 3 2" xfId="13886" xr:uid="{0B9B6A4D-2644-4323-9E65-173C0FF10EB4}"/>
    <cellStyle name="Comma 4 3 2 5 3 3" xfId="22323" xr:uid="{06BCA24A-E633-43D0-9C11-A42810686C10}"/>
    <cellStyle name="Comma 4 3 2 5 3 4" xfId="30760" xr:uid="{61CFE368-8027-4C3B-8DAC-2A2630F01453}"/>
    <cellStyle name="Comma 4 3 2 5 4" xfId="9668" xr:uid="{60A564EC-D6EB-4587-BF84-F8E17F4FB621}"/>
    <cellStyle name="Comma 4 3 2 5 5" xfId="18106" xr:uid="{0582BB5D-90BD-4D36-89A8-138969B27065}"/>
    <cellStyle name="Comma 4 3 2 5 6" xfId="26543" xr:uid="{895195DA-462F-4C94-86AC-4E48DE70D8F1}"/>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511F0CD5-E5F5-41DC-A7DC-BD6AAF6A389A}"/>
    <cellStyle name="Comma 4 3 2 6 2 2 3" xfId="24881" xr:uid="{8E23259F-9804-4A63-9AF9-54D5A2855900}"/>
    <cellStyle name="Comma 4 3 2 6 2 2 4" xfId="33318" xr:uid="{A9DBACFD-1556-4751-B88D-04C0D5653B32}"/>
    <cellStyle name="Comma 4 3 2 6 2 3" xfId="12226" xr:uid="{C5A00D26-92B2-44CA-976A-72951965BCD9}"/>
    <cellStyle name="Comma 4 3 2 6 2 4" xfId="20664" xr:uid="{1C3F2455-58FD-4834-8172-3198F2A96260}"/>
    <cellStyle name="Comma 4 3 2 6 2 5" xfId="29101" xr:uid="{78FB4704-FF86-4564-A5E4-969DF1D08590}"/>
    <cellStyle name="Comma 4 3 2 6 3" xfId="5857" xr:uid="{00000000-0005-0000-0000-000065090000}"/>
    <cellStyle name="Comma 4 3 2 6 3 2" xfId="14299" xr:uid="{10316E84-C80D-4488-9938-BA68FF9A8A0F}"/>
    <cellStyle name="Comma 4 3 2 6 3 3" xfId="22736" xr:uid="{2C714701-B28B-4585-B65E-479EE3F8FA19}"/>
    <cellStyle name="Comma 4 3 2 6 3 4" xfId="31173" xr:uid="{54D4BF2A-4FD3-4807-92BC-E29A7F27E045}"/>
    <cellStyle name="Comma 4 3 2 6 4" xfId="10081" xr:uid="{79AAA425-E1C4-44BC-9502-4DC3F912F1C3}"/>
    <cellStyle name="Comma 4 3 2 6 5" xfId="18519" xr:uid="{42339A88-EE55-4221-BB77-CEAA05EC711E}"/>
    <cellStyle name="Comma 4 3 2 6 6" xfId="26956" xr:uid="{D56B56F3-8FF4-40F3-8A01-22A4505E45EC}"/>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17C84CB2-D6A0-4100-A012-FCCC853AA253}"/>
    <cellStyle name="Comma 4 3 2 7 2 2 3" xfId="25294" xr:uid="{B3B453D7-B0FD-4610-A28A-9EA2291B6B90}"/>
    <cellStyle name="Comma 4 3 2 7 2 2 4" xfId="33731" xr:uid="{6CB82D70-B49C-4AC8-AAAB-077E94814D6D}"/>
    <cellStyle name="Comma 4 3 2 7 2 3" xfId="12639" xr:uid="{464368DC-0B58-47CB-8994-DA3B52614FBF}"/>
    <cellStyle name="Comma 4 3 2 7 2 4" xfId="21077" xr:uid="{12CA21A9-0647-463F-9A7F-372DBEDCBCBF}"/>
    <cellStyle name="Comma 4 3 2 7 2 5" xfId="29514" xr:uid="{BB1AB61B-4835-4195-AB64-1D5855F63F3F}"/>
    <cellStyle name="Comma 4 3 2 7 3" xfId="6270" xr:uid="{00000000-0005-0000-0000-000069090000}"/>
    <cellStyle name="Comma 4 3 2 7 3 2" xfId="14712" xr:uid="{435A792B-8A62-45EF-86C9-05F0CBDD6CD4}"/>
    <cellStyle name="Comma 4 3 2 7 3 3" xfId="23149" xr:uid="{1C568CA0-F733-4986-B465-294D7F7CDB79}"/>
    <cellStyle name="Comma 4 3 2 7 3 4" xfId="31586" xr:uid="{BACE9374-556E-4323-967C-0A299BE267CF}"/>
    <cellStyle name="Comma 4 3 2 7 4" xfId="10494" xr:uid="{79A6E36F-C73E-4617-B54C-881AF0B83165}"/>
    <cellStyle name="Comma 4 3 2 7 5" xfId="18932" xr:uid="{9BA032A0-1541-4844-918C-14089EB53BAA}"/>
    <cellStyle name="Comma 4 3 2 7 6" xfId="27369" xr:uid="{BED01C54-5E89-46D3-97E4-72B0BB9D157D}"/>
    <cellStyle name="Comma 4 3 2 8" xfId="2398" xr:uid="{00000000-0005-0000-0000-00006A090000}"/>
    <cellStyle name="Comma 4 3 2 8 2" xfId="6683" xr:uid="{00000000-0005-0000-0000-00006B090000}"/>
    <cellStyle name="Comma 4 3 2 8 2 2" xfId="15125" xr:uid="{5C31B47C-0CDB-4783-BDA2-A561BE2D021B}"/>
    <cellStyle name="Comma 4 3 2 8 2 3" xfId="23562" xr:uid="{61AB750A-C5DD-4907-92F0-9AA3E143D10D}"/>
    <cellStyle name="Comma 4 3 2 8 2 4" xfId="31999" xr:uid="{DA4CDB3D-0727-4232-AFF8-0CBC71134A0E}"/>
    <cellStyle name="Comma 4 3 2 8 3" xfId="10907" xr:uid="{A8837050-1971-4823-ACE9-BE8618DEE8EA}"/>
    <cellStyle name="Comma 4 3 2 8 4" xfId="19345" xr:uid="{5F222C23-5ED2-48C2-99EF-FDCC8ED96089}"/>
    <cellStyle name="Comma 4 3 2 8 5" xfId="27782" xr:uid="{B5994A1F-742D-46B2-BCCE-48E72CFBE3B6}"/>
    <cellStyle name="Comma 4 3 2 9" xfId="2365" xr:uid="{00000000-0005-0000-0000-00006C090000}"/>
    <cellStyle name="Comma 4 3 3" xfId="149" xr:uid="{00000000-0005-0000-0000-00006D090000}"/>
    <cellStyle name="Comma 4 3 3 10" xfId="4621" xr:uid="{00000000-0005-0000-0000-00006E090000}"/>
    <cellStyle name="Comma 4 3 3 10 2" xfId="13063" xr:uid="{6E5C70E2-1769-4425-82FA-15BF7A6155E7}"/>
    <cellStyle name="Comma 4 3 3 10 3" xfId="21500" xr:uid="{000073C7-B0D9-4080-944F-7197B6CE74A7}"/>
    <cellStyle name="Comma 4 3 3 10 4" xfId="29937" xr:uid="{88D07B68-4623-41E2-802E-DB513B4EA0D7}"/>
    <cellStyle name="Comma 4 3 3 11" xfId="8845" xr:uid="{EF4B56CC-5DF0-42A3-8584-B4740B905473}"/>
    <cellStyle name="Comma 4 3 3 12" xfId="17283" xr:uid="{40520DD0-AAF0-423A-9799-44DCC6A6C6B9}"/>
    <cellStyle name="Comma 4 3 3 13" xfId="25720" xr:uid="{E0A896A9-9F5C-420A-A93F-17CB53573C13}"/>
    <cellStyle name="Comma 4 3 3 2" xfId="150" xr:uid="{00000000-0005-0000-0000-00006F090000}"/>
    <cellStyle name="Comma 4 3 3 2 10" xfId="8846" xr:uid="{4A9E8053-BFE2-4EAE-871B-2B8A4779732B}"/>
    <cellStyle name="Comma 4 3 3 2 11" xfId="17284" xr:uid="{FBDC64E6-FCB3-4C1B-9BB3-9B7A683A2266}"/>
    <cellStyle name="Comma 4 3 3 2 12" xfId="25721" xr:uid="{89560EEA-BA4F-43DD-B69C-E3C4D3503BDD}"/>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70164D00-A13B-47CF-900B-C38BC6F80ADE}"/>
    <cellStyle name="Comma 4 3 3 2 2 2 2 3" xfId="24060" xr:uid="{04E39E5E-2776-4419-AAB0-F8940EAC741B}"/>
    <cellStyle name="Comma 4 3 3 2 2 2 2 4" xfId="32497" xr:uid="{ED2E6F06-7635-4263-AD6E-95352106B85A}"/>
    <cellStyle name="Comma 4 3 3 2 2 2 3" xfId="11405" xr:uid="{C02EDD18-F4CC-407B-BDDA-49BA1C66D520}"/>
    <cellStyle name="Comma 4 3 3 2 2 2 4" xfId="19843" xr:uid="{F5EB1672-E768-4AE2-9E31-7CE067B4BF67}"/>
    <cellStyle name="Comma 4 3 3 2 2 2 5" xfId="28280" xr:uid="{6B6DC291-CA00-4185-89BE-185FBB836CF8}"/>
    <cellStyle name="Comma 4 3 3 2 2 3" xfId="5036" xr:uid="{00000000-0005-0000-0000-000073090000}"/>
    <cellStyle name="Comma 4 3 3 2 2 3 2" xfId="13478" xr:uid="{DD76195A-28A1-4DBF-8666-73DAD1028AC1}"/>
    <cellStyle name="Comma 4 3 3 2 2 3 3" xfId="21915" xr:uid="{A25A3F37-265A-4161-8625-EB392D2D55FE}"/>
    <cellStyle name="Comma 4 3 3 2 2 3 4" xfId="30352" xr:uid="{9CEE2D75-0460-487B-9985-E05F4AC1FD4A}"/>
    <cellStyle name="Comma 4 3 3 2 2 4" xfId="9260" xr:uid="{3B409B99-BEB6-4A7F-93BE-5744F9BC561D}"/>
    <cellStyle name="Comma 4 3 3 2 2 5" xfId="17698" xr:uid="{75041762-216D-4060-9C87-E55C9BDB342B}"/>
    <cellStyle name="Comma 4 3 3 2 2 6" xfId="26135" xr:uid="{EF23BCCC-A341-4C0B-8361-736266719EF8}"/>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F600F8C0-2D6F-46F5-97DE-67CF432F0751}"/>
    <cellStyle name="Comma 4 3 3 2 3 2 2 3" xfId="24473" xr:uid="{F04B86EA-E9F0-44F1-B2CE-C9D60AB39A55}"/>
    <cellStyle name="Comma 4 3 3 2 3 2 2 4" xfId="32910" xr:uid="{4B32DE0B-7989-42A8-BD94-68FBC8FED174}"/>
    <cellStyle name="Comma 4 3 3 2 3 2 3" xfId="11818" xr:uid="{73D80551-12C2-43FE-BB0F-FB887EB4E69B}"/>
    <cellStyle name="Comma 4 3 3 2 3 2 4" xfId="20256" xr:uid="{0716CCA3-3C5C-4643-B907-B77EA29D6331}"/>
    <cellStyle name="Comma 4 3 3 2 3 2 5" xfId="28693" xr:uid="{9A52DD5D-3AEB-4A06-94DC-EA439053D588}"/>
    <cellStyle name="Comma 4 3 3 2 3 3" xfId="5449" xr:uid="{00000000-0005-0000-0000-000077090000}"/>
    <cellStyle name="Comma 4 3 3 2 3 3 2" xfId="13891" xr:uid="{8AAC443C-5CF4-448C-8646-D0FD9667871D}"/>
    <cellStyle name="Comma 4 3 3 2 3 3 3" xfId="22328" xr:uid="{88777A95-984A-4D3A-BF8D-11955BF8ECCD}"/>
    <cellStyle name="Comma 4 3 3 2 3 3 4" xfId="30765" xr:uid="{E1981073-D5F0-4C26-B09D-4C324066062F}"/>
    <cellStyle name="Comma 4 3 3 2 3 4" xfId="9673" xr:uid="{FD6F3DC0-32F7-4849-A2D8-8D069F23ADD5}"/>
    <cellStyle name="Comma 4 3 3 2 3 5" xfId="18111" xr:uid="{2ADA7344-2433-455D-AD5F-A657EA096C69}"/>
    <cellStyle name="Comma 4 3 3 2 3 6" xfId="26548" xr:uid="{642DEBA6-1F5D-435A-AA3B-F0400AA3D362}"/>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DB085390-E29A-4E7D-AC2B-4132AFEEF156}"/>
    <cellStyle name="Comma 4 3 3 2 4 2 2 3" xfId="24886" xr:uid="{5485197D-8290-4E9C-A6A6-EBC90DD0D73F}"/>
    <cellStyle name="Comma 4 3 3 2 4 2 2 4" xfId="33323" xr:uid="{0F03CD4E-29F0-4DA2-ADC3-BE6B6DB6B870}"/>
    <cellStyle name="Comma 4 3 3 2 4 2 3" xfId="12231" xr:uid="{0C9AFA26-B3DC-4BD0-A5DF-62F4257098DC}"/>
    <cellStyle name="Comma 4 3 3 2 4 2 4" xfId="20669" xr:uid="{3C8F6791-BE6B-4A05-9763-EDDF1A3C0567}"/>
    <cellStyle name="Comma 4 3 3 2 4 2 5" xfId="29106" xr:uid="{CE3FF621-546C-49D8-A910-70367DF40C6C}"/>
    <cellStyle name="Comma 4 3 3 2 4 3" xfId="5862" xr:uid="{00000000-0005-0000-0000-00007B090000}"/>
    <cellStyle name="Comma 4 3 3 2 4 3 2" xfId="14304" xr:uid="{0B1A638B-5989-4407-8FC9-798164BD4F2B}"/>
    <cellStyle name="Comma 4 3 3 2 4 3 3" xfId="22741" xr:uid="{5145C3A8-C476-4B24-AA95-07BBD3D2BA0B}"/>
    <cellStyle name="Comma 4 3 3 2 4 3 4" xfId="31178" xr:uid="{A6D7E0B9-C3FC-4CAC-BFEA-94E328347ED0}"/>
    <cellStyle name="Comma 4 3 3 2 4 4" xfId="10086" xr:uid="{5E4357C3-CD91-4FE7-9BEB-A6981DF52D11}"/>
    <cellStyle name="Comma 4 3 3 2 4 5" xfId="18524" xr:uid="{C4BF122B-2593-4881-9847-627A424CA840}"/>
    <cellStyle name="Comma 4 3 3 2 4 6" xfId="26961" xr:uid="{3D7F3EFC-1803-4DBC-A62A-0961674F089B}"/>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5AE82ABA-D13C-4D21-AF27-5DA457260E8A}"/>
    <cellStyle name="Comma 4 3 3 2 5 2 2 3" xfId="25299" xr:uid="{25EDF593-EB6F-483F-B291-829BCD94068F}"/>
    <cellStyle name="Comma 4 3 3 2 5 2 2 4" xfId="33736" xr:uid="{662A5574-EFDD-494F-90F6-643A12A4F937}"/>
    <cellStyle name="Comma 4 3 3 2 5 2 3" xfId="12644" xr:uid="{35029C53-6A89-47E1-A25C-2A428C2AC496}"/>
    <cellStyle name="Comma 4 3 3 2 5 2 4" xfId="21082" xr:uid="{6656CBF8-0301-4CA8-B192-F40FD0864D16}"/>
    <cellStyle name="Comma 4 3 3 2 5 2 5" xfId="29519" xr:uid="{FEBF6A72-F1A8-449E-AD88-20EEB0A87B69}"/>
    <cellStyle name="Comma 4 3 3 2 5 3" xfId="6275" xr:uid="{00000000-0005-0000-0000-00007F090000}"/>
    <cellStyle name="Comma 4 3 3 2 5 3 2" xfId="14717" xr:uid="{431F1757-F707-4DAD-BA18-BC9CFC84E6C7}"/>
    <cellStyle name="Comma 4 3 3 2 5 3 3" xfId="23154" xr:uid="{4D72E538-2970-489A-B3B3-14DDBAB48FB8}"/>
    <cellStyle name="Comma 4 3 3 2 5 3 4" xfId="31591" xr:uid="{C2DB4872-79FF-4D01-BE82-BA24A276FDEE}"/>
    <cellStyle name="Comma 4 3 3 2 5 4" xfId="10499" xr:uid="{DBFB89A8-F627-4ADD-AE38-2D072E2009C7}"/>
    <cellStyle name="Comma 4 3 3 2 5 5" xfId="18937" xr:uid="{C7C6B9B9-A6DA-4570-B263-A7FE409F83AE}"/>
    <cellStyle name="Comma 4 3 3 2 5 6" xfId="27374" xr:uid="{EB7FA515-3F92-4F4E-A192-08BDFC5C803E}"/>
    <cellStyle name="Comma 4 3 3 2 6" xfId="2403" xr:uid="{00000000-0005-0000-0000-000080090000}"/>
    <cellStyle name="Comma 4 3 3 2 6 2" xfId="6688" xr:uid="{00000000-0005-0000-0000-000081090000}"/>
    <cellStyle name="Comma 4 3 3 2 6 2 2" xfId="15130" xr:uid="{DBAF6613-A23A-40DA-A3AB-2E55E67909A1}"/>
    <cellStyle name="Comma 4 3 3 2 6 2 3" xfId="23567" xr:uid="{F0ABA0B9-C188-4880-9220-D9C547F658CA}"/>
    <cellStyle name="Comma 4 3 3 2 6 2 4" xfId="32004" xr:uid="{71764122-996F-4893-990C-AC2B79225C32}"/>
    <cellStyle name="Comma 4 3 3 2 6 3" xfId="10912" xr:uid="{E62D3227-8E56-47D1-B6FC-782299E6AFF9}"/>
    <cellStyle name="Comma 4 3 3 2 6 4" xfId="19350" xr:uid="{ED82727E-7FFC-4E37-B899-3242831905D2}"/>
    <cellStyle name="Comma 4 3 3 2 6 5" xfId="27787" xr:uid="{7549993E-8A97-4BF4-A82B-D3A22CBD13EE}"/>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808F9AC5-C8CA-43D7-9CF1-863A3E882478}"/>
    <cellStyle name="Comma 4 3 3 2 8 2 3" xfId="23884" xr:uid="{2AB2CE86-BACD-4891-B2F4-389A6363D39E}"/>
    <cellStyle name="Comma 4 3 3 2 8 2 4" xfId="32321" xr:uid="{16DC94BB-1BC3-4932-8267-84F0DED29B6F}"/>
    <cellStyle name="Comma 4 3 3 2 8 3" xfId="11229" xr:uid="{95438FED-741B-4B0C-8E3F-0509A55EE8DD}"/>
    <cellStyle name="Comma 4 3 3 2 8 4" xfId="19667" xr:uid="{AD15BBF9-BF2C-48C9-8CF5-C0EE8F9020A5}"/>
    <cellStyle name="Comma 4 3 3 2 8 5" xfId="28104" xr:uid="{4432E35A-444D-44D6-9468-C2C7519848B3}"/>
    <cellStyle name="Comma 4 3 3 2 9" xfId="4622" xr:uid="{00000000-0005-0000-0000-000085090000}"/>
    <cellStyle name="Comma 4 3 3 2 9 2" xfId="13064" xr:uid="{CB93753E-CB64-4DD7-9BD8-C6683DE9D470}"/>
    <cellStyle name="Comma 4 3 3 2 9 3" xfId="21501" xr:uid="{ED2EA850-0971-4E3D-8070-EFC03734353B}"/>
    <cellStyle name="Comma 4 3 3 2 9 4" xfId="29938" xr:uid="{95170B5C-A13C-435B-836F-859B04B02CED}"/>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150A4CF9-B3AC-4703-A29B-FFE18707B0EF}"/>
    <cellStyle name="Comma 4 3 3 3 2 2 3" xfId="24059" xr:uid="{642C216A-7E5D-4F35-9873-55BA27E5252B}"/>
    <cellStyle name="Comma 4 3 3 3 2 2 4" xfId="32496" xr:uid="{087A5313-CCB5-42A5-9030-A5570E081B84}"/>
    <cellStyle name="Comma 4 3 3 3 2 3" xfId="11404" xr:uid="{F21AFA88-5AD0-40F2-8471-9D58C951F5BC}"/>
    <cellStyle name="Comma 4 3 3 3 2 4" xfId="19842" xr:uid="{D2E24247-54E6-4759-996A-2D5BEDDF0E91}"/>
    <cellStyle name="Comma 4 3 3 3 2 5" xfId="28279" xr:uid="{6A2698D3-26F7-45FF-A7F6-7BF2D03462FD}"/>
    <cellStyle name="Comma 4 3 3 3 3" xfId="5035" xr:uid="{00000000-0005-0000-0000-000089090000}"/>
    <cellStyle name="Comma 4 3 3 3 3 2" xfId="13477" xr:uid="{F04B421F-226B-4201-9022-8C4E68081F34}"/>
    <cellStyle name="Comma 4 3 3 3 3 3" xfId="21914" xr:uid="{E3B4E2E4-4B10-4913-8777-332BE22233A2}"/>
    <cellStyle name="Comma 4 3 3 3 3 4" xfId="30351" xr:uid="{45420883-3806-40DB-B71E-DE342E55F9F3}"/>
    <cellStyle name="Comma 4 3 3 3 4" xfId="9259" xr:uid="{AEC3184E-6867-483E-94D7-4F2CE7A17C7A}"/>
    <cellStyle name="Comma 4 3 3 3 5" xfId="17697" xr:uid="{34DAA521-AC3B-44E0-BE1B-719D1B2A4DA3}"/>
    <cellStyle name="Comma 4 3 3 3 6" xfId="26134" xr:uid="{CF024392-F18E-48E9-B15A-59339808E42C}"/>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01A62E2A-F752-40C7-8367-B9B5F7F012A9}"/>
    <cellStyle name="Comma 4 3 3 4 2 2 3" xfId="24472" xr:uid="{D053441A-FDDA-4DFC-ABA2-7A156DC7B7DC}"/>
    <cellStyle name="Comma 4 3 3 4 2 2 4" xfId="32909" xr:uid="{A692781F-86F5-4049-B919-4E3C834E3D23}"/>
    <cellStyle name="Comma 4 3 3 4 2 3" xfId="11817" xr:uid="{AC4E2260-677A-4FD3-A6E2-F35B8B5F2305}"/>
    <cellStyle name="Comma 4 3 3 4 2 4" xfId="20255" xr:uid="{F803B569-178D-4696-88FC-88E354D92EE4}"/>
    <cellStyle name="Comma 4 3 3 4 2 5" xfId="28692" xr:uid="{941629B9-DE5E-48DA-AE31-1866EC546CA5}"/>
    <cellStyle name="Comma 4 3 3 4 3" xfId="5448" xr:uid="{00000000-0005-0000-0000-00008D090000}"/>
    <cellStyle name="Comma 4 3 3 4 3 2" xfId="13890" xr:uid="{B6007246-191C-4835-B747-622ACC8A0E6C}"/>
    <cellStyle name="Comma 4 3 3 4 3 3" xfId="22327" xr:uid="{12FE7666-DE9A-4DD2-AFF7-5CC885F54679}"/>
    <cellStyle name="Comma 4 3 3 4 3 4" xfId="30764" xr:uid="{7BC7ED49-E938-44ED-B355-0A733820E35B}"/>
    <cellStyle name="Comma 4 3 3 4 4" xfId="9672" xr:uid="{F3DAB1C4-B29F-4055-8C35-3F690CFAC82D}"/>
    <cellStyle name="Comma 4 3 3 4 5" xfId="18110" xr:uid="{4830405C-D471-4D85-A10A-1BF864C7ACF3}"/>
    <cellStyle name="Comma 4 3 3 4 6" xfId="26547" xr:uid="{F03CBFE1-7A00-4DD3-AE74-5DEAD091A3C9}"/>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3421F482-FAE1-4273-BB80-1386254C255A}"/>
    <cellStyle name="Comma 4 3 3 5 2 2 3" xfId="24885" xr:uid="{7D75857B-00B7-4B5C-8B8D-FF751F110C0A}"/>
    <cellStyle name="Comma 4 3 3 5 2 2 4" xfId="33322" xr:uid="{C41F1C56-B26A-4347-B791-3ADB2137406D}"/>
    <cellStyle name="Comma 4 3 3 5 2 3" xfId="12230" xr:uid="{33D180BF-B11B-4A50-8FEB-F6028A0C3EFC}"/>
    <cellStyle name="Comma 4 3 3 5 2 4" xfId="20668" xr:uid="{C55D1216-2424-47B6-919B-E263C62D058C}"/>
    <cellStyle name="Comma 4 3 3 5 2 5" xfId="29105" xr:uid="{E820F47E-748F-45F0-A28F-34D75B08F910}"/>
    <cellStyle name="Comma 4 3 3 5 3" xfId="5861" xr:uid="{00000000-0005-0000-0000-000091090000}"/>
    <cellStyle name="Comma 4 3 3 5 3 2" xfId="14303" xr:uid="{8EE16949-5F3A-43A0-8281-E446CC725405}"/>
    <cellStyle name="Comma 4 3 3 5 3 3" xfId="22740" xr:uid="{E9E15453-C095-4D0A-8436-57EB3D35953D}"/>
    <cellStyle name="Comma 4 3 3 5 3 4" xfId="31177" xr:uid="{02DBFD05-DC08-488A-BB8E-B4D4F9E62095}"/>
    <cellStyle name="Comma 4 3 3 5 4" xfId="10085" xr:uid="{3F599904-D176-4A3C-A4C6-C7D8683D8547}"/>
    <cellStyle name="Comma 4 3 3 5 5" xfId="18523" xr:uid="{7DBC3888-7ED4-423A-9C1F-7C5A17719D78}"/>
    <cellStyle name="Comma 4 3 3 5 6" xfId="26960" xr:uid="{64C638A2-EDF5-43B9-9AC8-6D43E2DE000A}"/>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2CFBFCA9-FB24-44B4-A7D2-2D410EF87903}"/>
    <cellStyle name="Comma 4 3 3 6 2 2 3" xfId="25298" xr:uid="{AEE0E210-1CF4-4AD4-87A6-9543D6F26690}"/>
    <cellStyle name="Comma 4 3 3 6 2 2 4" xfId="33735" xr:uid="{615F20F0-C568-41B3-BC28-363E7A391542}"/>
    <cellStyle name="Comma 4 3 3 6 2 3" xfId="12643" xr:uid="{92769365-C787-46EB-85DF-1AF866C7DF37}"/>
    <cellStyle name="Comma 4 3 3 6 2 4" xfId="21081" xr:uid="{2E900121-544D-46B6-8C90-D111361DBB1B}"/>
    <cellStyle name="Comma 4 3 3 6 2 5" xfId="29518" xr:uid="{46085297-97D7-4095-AF64-EB86F350122B}"/>
    <cellStyle name="Comma 4 3 3 6 3" xfId="6274" xr:uid="{00000000-0005-0000-0000-000095090000}"/>
    <cellStyle name="Comma 4 3 3 6 3 2" xfId="14716" xr:uid="{29C5897C-C5E2-4EF6-BE8E-A290E908C853}"/>
    <cellStyle name="Comma 4 3 3 6 3 3" xfId="23153" xr:uid="{A7A28779-D03B-4759-A43C-67A068F9C8A4}"/>
    <cellStyle name="Comma 4 3 3 6 3 4" xfId="31590" xr:uid="{52B2C909-A5F9-4E02-8CFB-6BBA5BAC9DE2}"/>
    <cellStyle name="Comma 4 3 3 6 4" xfId="10498" xr:uid="{5B19945C-882A-42BC-B68D-3B7E08AFE23A}"/>
    <cellStyle name="Comma 4 3 3 6 5" xfId="18936" xr:uid="{95F776E2-D9D3-4F12-B614-C3F88F484C14}"/>
    <cellStyle name="Comma 4 3 3 6 6" xfId="27373" xr:uid="{CC4EFB9D-2ED9-4333-90F6-D5FFD29B24A1}"/>
    <cellStyle name="Comma 4 3 3 7" xfId="2402" xr:uid="{00000000-0005-0000-0000-000096090000}"/>
    <cellStyle name="Comma 4 3 3 7 2" xfId="6687" xr:uid="{00000000-0005-0000-0000-000097090000}"/>
    <cellStyle name="Comma 4 3 3 7 2 2" xfId="15129" xr:uid="{AD4ABE27-C891-4AAE-81AE-EFDB44DFA39B}"/>
    <cellStyle name="Comma 4 3 3 7 2 3" xfId="23566" xr:uid="{427AD0EA-B22F-463D-982C-93FB3EB3220C}"/>
    <cellStyle name="Comma 4 3 3 7 2 4" xfId="32003" xr:uid="{817B569B-AA45-4424-BA0F-17E7829070BF}"/>
    <cellStyle name="Comma 4 3 3 7 3" xfId="10911" xr:uid="{87AA07A2-F07A-4627-9D32-689DAB3C2364}"/>
    <cellStyle name="Comma 4 3 3 7 4" xfId="19349" xr:uid="{DBA31F4E-E4EF-405F-9F2C-8FA79B774A3D}"/>
    <cellStyle name="Comma 4 3 3 7 5" xfId="27786" xr:uid="{F48F7892-8AB9-4C6D-AF32-157D0B5DE74C}"/>
    <cellStyle name="Comma 4 3 3 8" xfId="2361" xr:uid="{00000000-0005-0000-0000-000098090000}"/>
    <cellStyle name="Comma 4 3 3 9" xfId="2780" xr:uid="{00000000-0005-0000-0000-000099090000}"/>
    <cellStyle name="Comma 4 3 3 9 2" xfId="7004" xr:uid="{00000000-0005-0000-0000-00009A090000}"/>
    <cellStyle name="Comma 4 3 3 9 2 2" xfId="15446" xr:uid="{56330036-C0DE-4D73-93C3-AC9ECD2482EE}"/>
    <cellStyle name="Comma 4 3 3 9 2 3" xfId="23883" xr:uid="{51D08F98-0A21-4DCC-BF1C-B134ABA2BE89}"/>
    <cellStyle name="Comma 4 3 3 9 2 4" xfId="32320" xr:uid="{4320C9E9-6748-43C7-A46D-694584B30E39}"/>
    <cellStyle name="Comma 4 3 3 9 3" xfId="11228" xr:uid="{2E1B5A84-3B4F-4931-A584-C126C51EA54B}"/>
    <cellStyle name="Comma 4 3 3 9 4" xfId="19666" xr:uid="{FD064076-7F48-4142-A9CD-45A88B48BE23}"/>
    <cellStyle name="Comma 4 3 3 9 5" xfId="28103" xr:uid="{77E06D85-4540-44DA-BD14-A7DC8A783FE3}"/>
    <cellStyle name="Comma 4 3 4" xfId="151" xr:uid="{00000000-0005-0000-0000-00009B090000}"/>
    <cellStyle name="Comma 4 3 4 10" xfId="8847" xr:uid="{9E46FCE8-CAF7-4734-861D-7F8E05EB73B5}"/>
    <cellStyle name="Comma 4 3 4 11" xfId="17285" xr:uid="{131D6640-87AD-44C8-924C-FFA4494A2919}"/>
    <cellStyle name="Comma 4 3 4 12" xfId="25722" xr:uid="{AE46506A-B492-48A5-A68F-DC615E79B276}"/>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8ADCDB77-8EA3-4433-9FF2-EFAB51CABC8E}"/>
    <cellStyle name="Comma 4 3 4 2 2 2 3" xfId="24061" xr:uid="{AD7AAA69-C867-40F1-8A7B-77994296F73F}"/>
    <cellStyle name="Comma 4 3 4 2 2 2 4" xfId="32498" xr:uid="{A35A2105-D68C-47F2-A25F-917955CEF5B1}"/>
    <cellStyle name="Comma 4 3 4 2 2 3" xfId="11406" xr:uid="{5FAAB8E2-FEDA-4D0D-A192-59C9CBF4B1D1}"/>
    <cellStyle name="Comma 4 3 4 2 2 4" xfId="19844" xr:uid="{0506D203-D111-427A-A32E-1947C120177F}"/>
    <cellStyle name="Comma 4 3 4 2 2 5" xfId="28281" xr:uid="{935AEB3C-4777-4F77-8BCC-F56B3AF18326}"/>
    <cellStyle name="Comma 4 3 4 2 3" xfId="5037" xr:uid="{00000000-0005-0000-0000-00009F090000}"/>
    <cellStyle name="Comma 4 3 4 2 3 2" xfId="13479" xr:uid="{AB6D2EF6-6F12-4B31-B5E7-8C8D5A08E16F}"/>
    <cellStyle name="Comma 4 3 4 2 3 3" xfId="21916" xr:uid="{ADF361E5-202E-4CFF-A230-057A711C312D}"/>
    <cellStyle name="Comma 4 3 4 2 3 4" xfId="30353" xr:uid="{E509CE67-06D8-4114-A127-4F1FAF9A425B}"/>
    <cellStyle name="Comma 4 3 4 2 4" xfId="9261" xr:uid="{5810788A-2DAF-4F43-8D86-8CAEB10DA58D}"/>
    <cellStyle name="Comma 4 3 4 2 5" xfId="17699" xr:uid="{5CC7CF26-6EEE-41A7-BD02-63BD30596848}"/>
    <cellStyle name="Comma 4 3 4 2 6" xfId="26136" xr:uid="{5783ACD4-99C4-494B-862C-065E26E91132}"/>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13E04D17-DAA4-4D52-9819-BD5EC027D0CD}"/>
    <cellStyle name="Comma 4 3 4 3 2 2 3" xfId="24474" xr:uid="{98A66D7B-1625-496A-9809-E4D8CD70B170}"/>
    <cellStyle name="Comma 4 3 4 3 2 2 4" xfId="32911" xr:uid="{20C4BAA8-D7F3-4CBA-AB8A-BE871E6F5052}"/>
    <cellStyle name="Comma 4 3 4 3 2 3" xfId="11819" xr:uid="{E12DF569-5833-492B-8DFF-C713D29A3D42}"/>
    <cellStyle name="Comma 4 3 4 3 2 4" xfId="20257" xr:uid="{B46CB57D-8E92-4B67-829A-4CB2AA14BB06}"/>
    <cellStyle name="Comma 4 3 4 3 2 5" xfId="28694" xr:uid="{9AB862EF-0B4D-4055-85B7-359126958D2B}"/>
    <cellStyle name="Comma 4 3 4 3 3" xfId="5450" xr:uid="{00000000-0005-0000-0000-0000A3090000}"/>
    <cellStyle name="Comma 4 3 4 3 3 2" xfId="13892" xr:uid="{C1D16638-BB79-474F-9CF5-09B92ED5EDAD}"/>
    <cellStyle name="Comma 4 3 4 3 3 3" xfId="22329" xr:uid="{2401FF85-4133-4C8E-8B66-BD572185D5F4}"/>
    <cellStyle name="Comma 4 3 4 3 3 4" xfId="30766" xr:uid="{061B460C-0455-477F-AC48-8C4855F1EC33}"/>
    <cellStyle name="Comma 4 3 4 3 4" xfId="9674" xr:uid="{B123EA9A-E9EA-44AB-90FD-77CC76BD560D}"/>
    <cellStyle name="Comma 4 3 4 3 5" xfId="18112" xr:uid="{75A7084B-AE92-426E-899E-F42DA1E7D73B}"/>
    <cellStyle name="Comma 4 3 4 3 6" xfId="26549" xr:uid="{4A10CB81-8639-4421-946A-B80D30D5EE15}"/>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6BBC16B9-C0F4-4127-8FF5-91FEC7D0503E}"/>
    <cellStyle name="Comma 4 3 4 4 2 2 3" xfId="24887" xr:uid="{6C7D6D37-0380-4A47-9499-BB264A8FC90F}"/>
    <cellStyle name="Comma 4 3 4 4 2 2 4" xfId="33324" xr:uid="{C7F77B8E-974C-4D03-92B6-E46A490DB19D}"/>
    <cellStyle name="Comma 4 3 4 4 2 3" xfId="12232" xr:uid="{D9F14138-F34F-4D83-A1E4-B1F7B0B09C6C}"/>
    <cellStyle name="Comma 4 3 4 4 2 4" xfId="20670" xr:uid="{07276C63-4EC3-4596-86BA-15A40E7F58A0}"/>
    <cellStyle name="Comma 4 3 4 4 2 5" xfId="29107" xr:uid="{FB0C5E3C-DBBC-4BB6-B3B7-AC97827A99B9}"/>
    <cellStyle name="Comma 4 3 4 4 3" xfId="5863" xr:uid="{00000000-0005-0000-0000-0000A7090000}"/>
    <cellStyle name="Comma 4 3 4 4 3 2" xfId="14305" xr:uid="{65E052B1-75B3-4453-943B-1431DD51FFB8}"/>
    <cellStyle name="Comma 4 3 4 4 3 3" xfId="22742" xr:uid="{2231055E-AE5D-41A5-91D7-AA210E73476B}"/>
    <cellStyle name="Comma 4 3 4 4 3 4" xfId="31179" xr:uid="{023B76D8-9C64-40AB-B57E-E8E5F068DACD}"/>
    <cellStyle name="Comma 4 3 4 4 4" xfId="10087" xr:uid="{1D3C605C-1021-4E49-B01E-C6EC0E43AFCE}"/>
    <cellStyle name="Comma 4 3 4 4 5" xfId="18525" xr:uid="{0119F508-3CDB-4940-83A9-47CD33B061C9}"/>
    <cellStyle name="Comma 4 3 4 4 6" xfId="26962" xr:uid="{1977C06E-5BE7-418F-A3B9-D354D468D15C}"/>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153BDDAA-29FB-4B11-8E88-41597B3D7439}"/>
    <cellStyle name="Comma 4 3 4 5 2 2 3" xfId="25300" xr:uid="{87283E7A-48C8-4489-86F7-A77EBE2413F4}"/>
    <cellStyle name="Comma 4 3 4 5 2 2 4" xfId="33737" xr:uid="{7CBE5C37-64E4-4E8E-8E63-463435F6069C}"/>
    <cellStyle name="Comma 4 3 4 5 2 3" xfId="12645" xr:uid="{7EA6241D-BFCB-4225-85AA-FCC65D9DDD1C}"/>
    <cellStyle name="Comma 4 3 4 5 2 4" xfId="21083" xr:uid="{446F24D1-3108-46C3-B361-9900F3AD10F7}"/>
    <cellStyle name="Comma 4 3 4 5 2 5" xfId="29520" xr:uid="{83F3A0BF-E54A-4F6B-AA5F-7BB50175CE6E}"/>
    <cellStyle name="Comma 4 3 4 5 3" xfId="6276" xr:uid="{00000000-0005-0000-0000-0000AB090000}"/>
    <cellStyle name="Comma 4 3 4 5 3 2" xfId="14718" xr:uid="{9B94C42B-77BC-4391-931D-08ECABF32AAA}"/>
    <cellStyle name="Comma 4 3 4 5 3 3" xfId="23155" xr:uid="{1825DEB8-D01A-446D-A022-FA735B063D49}"/>
    <cellStyle name="Comma 4 3 4 5 3 4" xfId="31592" xr:uid="{33FC80E0-4E55-45C9-89C3-FFDD15983487}"/>
    <cellStyle name="Comma 4 3 4 5 4" xfId="10500" xr:uid="{BD151C6B-6CBF-4ED1-AA73-7754D6E23ED1}"/>
    <cellStyle name="Comma 4 3 4 5 5" xfId="18938" xr:uid="{8EFDB5CB-6C94-4DB9-AB53-2375269780FB}"/>
    <cellStyle name="Comma 4 3 4 5 6" xfId="27375" xr:uid="{D589D272-700B-4B44-ABBE-0DA904B49732}"/>
    <cellStyle name="Comma 4 3 4 6" xfId="2404" xr:uid="{00000000-0005-0000-0000-0000AC090000}"/>
    <cellStyle name="Comma 4 3 4 6 2" xfId="6689" xr:uid="{00000000-0005-0000-0000-0000AD090000}"/>
    <cellStyle name="Comma 4 3 4 6 2 2" xfId="15131" xr:uid="{0AF76A02-4EA1-43F7-90CA-0D534FEE7204}"/>
    <cellStyle name="Comma 4 3 4 6 2 3" xfId="23568" xr:uid="{99D74E81-1A81-4DEA-9012-889B568D12DB}"/>
    <cellStyle name="Comma 4 3 4 6 2 4" xfId="32005" xr:uid="{42F4CE7C-299F-4178-8A15-6300541D3AC5}"/>
    <cellStyle name="Comma 4 3 4 6 3" xfId="10913" xr:uid="{756DD040-7C6D-4AD7-9A97-860E1C7402E4}"/>
    <cellStyle name="Comma 4 3 4 6 4" xfId="19351" xr:uid="{056975BB-F78C-4AD3-9BC0-C79784288C8A}"/>
    <cellStyle name="Comma 4 3 4 6 5" xfId="27788" xr:uid="{249DD14D-CBAD-4A9A-B593-B347072BC027}"/>
    <cellStyle name="Comma 4 3 4 7" xfId="2700" xr:uid="{00000000-0005-0000-0000-0000AE090000}"/>
    <cellStyle name="Comma 4 3 4 8" xfId="2782" xr:uid="{00000000-0005-0000-0000-0000AF090000}"/>
    <cellStyle name="Comma 4 3 4 8 2" xfId="7006" xr:uid="{00000000-0005-0000-0000-0000B0090000}"/>
    <cellStyle name="Comma 4 3 4 8 2 2" xfId="15448" xr:uid="{17E6E4BB-3937-431E-A353-330A94FEE820}"/>
    <cellStyle name="Comma 4 3 4 8 2 3" xfId="23885" xr:uid="{7FB5A6D0-2D92-4EDF-934B-74DE57276608}"/>
    <cellStyle name="Comma 4 3 4 8 2 4" xfId="32322" xr:uid="{2709BE36-7983-4484-8CB2-23F840FC897A}"/>
    <cellStyle name="Comma 4 3 4 8 3" xfId="11230" xr:uid="{9780D402-DF2D-47DD-9D3A-027DFE964C72}"/>
    <cellStyle name="Comma 4 3 4 8 4" xfId="19668" xr:uid="{1E4F7A75-85B9-4818-A233-CAB2F6C5EF4A}"/>
    <cellStyle name="Comma 4 3 4 8 5" xfId="28105" xr:uid="{90861A90-0C89-4996-81BE-74B964F5944C}"/>
    <cellStyle name="Comma 4 3 4 9" xfId="4623" xr:uid="{00000000-0005-0000-0000-0000B1090000}"/>
    <cellStyle name="Comma 4 3 4 9 2" xfId="13065" xr:uid="{94F35BB4-E78F-4D61-B1E3-1AB216A44C87}"/>
    <cellStyle name="Comma 4 3 4 9 3" xfId="21502" xr:uid="{37EEA543-1C50-465F-9E98-773488770AD0}"/>
    <cellStyle name="Comma 4 3 4 9 4" xfId="29939" xr:uid="{C840604E-E2E2-45B1-8B81-A1AAD9C00217}"/>
    <cellStyle name="Comma 4 3 5" xfId="152" xr:uid="{00000000-0005-0000-0000-0000B2090000}"/>
    <cellStyle name="Comma 4 3 5 10" xfId="8848" xr:uid="{3ACE8257-B155-4D5F-AF05-8B1BC28DAB35}"/>
    <cellStyle name="Comma 4 3 5 11" xfId="17286" xr:uid="{72514FC4-1A27-455E-909C-5859D5C8B205}"/>
    <cellStyle name="Comma 4 3 5 12" xfId="25723" xr:uid="{365F75C7-8DD2-46EB-826E-B967C3E6BA0F}"/>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67788EBF-3DA4-4DA2-A7AD-BF39D3EA954F}"/>
    <cellStyle name="Comma 4 3 5 2 2 2 3" xfId="24062" xr:uid="{4CBE491B-42EB-4FD4-B63D-8F1F562488D1}"/>
    <cellStyle name="Comma 4 3 5 2 2 2 4" xfId="32499" xr:uid="{8221DE83-2177-4F6A-9367-F1CF3E512BE2}"/>
    <cellStyle name="Comma 4 3 5 2 2 3" xfId="11407" xr:uid="{DAC9007E-2B36-4D82-ADFD-63427150445E}"/>
    <cellStyle name="Comma 4 3 5 2 2 4" xfId="19845" xr:uid="{1F8C9214-EE40-4D3D-8AA7-030D05B544B4}"/>
    <cellStyle name="Comma 4 3 5 2 2 5" xfId="28282" xr:uid="{89A9A552-F843-4F79-ABB8-314C1B2E2D2B}"/>
    <cellStyle name="Comma 4 3 5 2 3" xfId="5038" xr:uid="{00000000-0005-0000-0000-0000B6090000}"/>
    <cellStyle name="Comma 4 3 5 2 3 2" xfId="13480" xr:uid="{FA85FD5D-2CE2-4524-83C0-479FF1675868}"/>
    <cellStyle name="Comma 4 3 5 2 3 3" xfId="21917" xr:uid="{53B3D82C-7739-4B12-98B6-48367EE5CB9B}"/>
    <cellStyle name="Comma 4 3 5 2 3 4" xfId="30354" xr:uid="{F42C2635-45D3-4DE3-BE77-6CA7CA3C056D}"/>
    <cellStyle name="Comma 4 3 5 2 4" xfId="9262" xr:uid="{15082B41-DCC9-41DD-91DD-1A95B774866E}"/>
    <cellStyle name="Comma 4 3 5 2 5" xfId="17700" xr:uid="{142D2805-7287-4611-9E97-6D7A28BC6A9D}"/>
    <cellStyle name="Comma 4 3 5 2 6" xfId="26137" xr:uid="{40C5E05B-856E-45F8-8260-49BCDD953B9F}"/>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FAC50168-0A30-4A0D-A815-532EA7A7B2A5}"/>
    <cellStyle name="Comma 4 3 5 3 2 2 3" xfId="24475" xr:uid="{CA13AB16-7303-442D-BABC-035FF0C3102C}"/>
    <cellStyle name="Comma 4 3 5 3 2 2 4" xfId="32912" xr:uid="{BDCE157A-6F9E-475C-B95B-32D30656A4C6}"/>
    <cellStyle name="Comma 4 3 5 3 2 3" xfId="11820" xr:uid="{00AFE2A6-F3DE-4E1E-BE08-784B7DC199EB}"/>
    <cellStyle name="Comma 4 3 5 3 2 4" xfId="20258" xr:uid="{EEC47BDC-D50F-47B7-BC60-9F3DE6153CBD}"/>
    <cellStyle name="Comma 4 3 5 3 2 5" xfId="28695" xr:uid="{7EDA6F7A-DF39-4A34-9CAA-4CF9A1642932}"/>
    <cellStyle name="Comma 4 3 5 3 3" xfId="5451" xr:uid="{00000000-0005-0000-0000-0000BA090000}"/>
    <cellStyle name="Comma 4 3 5 3 3 2" xfId="13893" xr:uid="{9CAE18F5-BEFF-4610-898F-56A74F708099}"/>
    <cellStyle name="Comma 4 3 5 3 3 3" xfId="22330" xr:uid="{20277C8B-2CC2-4660-AB92-10B8BC7FC9D3}"/>
    <cellStyle name="Comma 4 3 5 3 3 4" xfId="30767" xr:uid="{8025ED69-48B2-4796-9C1E-54F852F7235E}"/>
    <cellStyle name="Comma 4 3 5 3 4" xfId="9675" xr:uid="{71253DC9-5548-437F-AC51-188652A5ECEE}"/>
    <cellStyle name="Comma 4 3 5 3 5" xfId="18113" xr:uid="{775B1BD6-FADE-49F6-8DC2-13A5669F58B9}"/>
    <cellStyle name="Comma 4 3 5 3 6" xfId="26550" xr:uid="{7744BC39-7554-4768-9546-D42C94689F8A}"/>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A8E01D97-0BBD-420B-AA14-9DE90EE0BFD5}"/>
    <cellStyle name="Comma 4 3 5 4 2 2 3" xfId="24888" xr:uid="{76689D71-A0C5-4B58-A5BE-EA6B1630A196}"/>
    <cellStyle name="Comma 4 3 5 4 2 2 4" xfId="33325" xr:uid="{E1E2142B-389C-401D-823B-44D1A2061C93}"/>
    <cellStyle name="Comma 4 3 5 4 2 3" xfId="12233" xr:uid="{30A9DBAB-E830-4A91-BED2-751AEDAAD333}"/>
    <cellStyle name="Comma 4 3 5 4 2 4" xfId="20671" xr:uid="{872834B6-AD24-43D4-B854-6E930174048F}"/>
    <cellStyle name="Comma 4 3 5 4 2 5" xfId="29108" xr:uid="{F47F17CB-78AC-47F2-BB05-4AC613A318B7}"/>
    <cellStyle name="Comma 4 3 5 4 3" xfId="5864" xr:uid="{00000000-0005-0000-0000-0000BE090000}"/>
    <cellStyle name="Comma 4 3 5 4 3 2" xfId="14306" xr:uid="{4A2A3AB8-1969-4698-A5C6-19AA853EE6B0}"/>
    <cellStyle name="Comma 4 3 5 4 3 3" xfId="22743" xr:uid="{EB0674DC-7027-439C-954C-9379997E54AE}"/>
    <cellStyle name="Comma 4 3 5 4 3 4" xfId="31180" xr:uid="{39FA4D29-6FB3-46CA-AAF7-D06D18FF4331}"/>
    <cellStyle name="Comma 4 3 5 4 4" xfId="10088" xr:uid="{A7079187-2859-4CB5-B292-CBE67E1BF0E7}"/>
    <cellStyle name="Comma 4 3 5 4 5" xfId="18526" xr:uid="{B45C364A-C813-4A46-B019-9501632B25E9}"/>
    <cellStyle name="Comma 4 3 5 4 6" xfId="26963" xr:uid="{0CA6DE60-78A1-482B-BFD2-055E1AAE7F3E}"/>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3A5A9708-F83D-4739-B1C0-34234CB97E0E}"/>
    <cellStyle name="Comma 4 3 5 5 2 2 3" xfId="25301" xr:uid="{28BB8EE8-5AB6-4ACA-845B-CD235E76F75D}"/>
    <cellStyle name="Comma 4 3 5 5 2 2 4" xfId="33738" xr:uid="{8E3FD7F0-E402-4908-BF0D-5051E9014F9E}"/>
    <cellStyle name="Comma 4 3 5 5 2 3" xfId="12646" xr:uid="{163432AC-8BF4-452A-AA4A-3317957E5C4E}"/>
    <cellStyle name="Comma 4 3 5 5 2 4" xfId="21084" xr:uid="{D8A9F6F2-4F33-4098-B557-5CC36DCC27E3}"/>
    <cellStyle name="Comma 4 3 5 5 2 5" xfId="29521" xr:uid="{556108C4-AA20-4F10-B55D-E8705E767244}"/>
    <cellStyle name="Comma 4 3 5 5 3" xfId="6277" xr:uid="{00000000-0005-0000-0000-0000C2090000}"/>
    <cellStyle name="Comma 4 3 5 5 3 2" xfId="14719" xr:uid="{0506AAFD-BF7A-4DB9-8903-2A6969E256EC}"/>
    <cellStyle name="Comma 4 3 5 5 3 3" xfId="23156" xr:uid="{FE043385-1939-4141-811A-1269492F1FAF}"/>
    <cellStyle name="Comma 4 3 5 5 3 4" xfId="31593" xr:uid="{C9F167A2-64D3-4DA8-A6B9-2E0DAEF0C594}"/>
    <cellStyle name="Comma 4 3 5 5 4" xfId="10501" xr:uid="{023A4C43-7289-4956-8E83-914C74D672CA}"/>
    <cellStyle name="Comma 4 3 5 5 5" xfId="18939" xr:uid="{4526F71F-B887-4AB2-9CC2-8C9D2DF8E347}"/>
    <cellStyle name="Comma 4 3 5 5 6" xfId="27376" xr:uid="{EC0493C8-34D3-46A3-B673-50D39DDCF92E}"/>
    <cellStyle name="Comma 4 3 5 6" xfId="2405" xr:uid="{00000000-0005-0000-0000-0000C3090000}"/>
    <cellStyle name="Comma 4 3 5 6 2" xfId="6690" xr:uid="{00000000-0005-0000-0000-0000C4090000}"/>
    <cellStyle name="Comma 4 3 5 6 2 2" xfId="15132" xr:uid="{E1F69B4D-7FDB-4F38-B7EA-36E3CE573D6C}"/>
    <cellStyle name="Comma 4 3 5 6 2 3" xfId="23569" xr:uid="{D6DBAF92-ADA6-4122-BCF2-8E97FD8F998C}"/>
    <cellStyle name="Comma 4 3 5 6 2 4" xfId="32006" xr:uid="{F7C7A26B-BD5F-427A-88F4-B07CE083723F}"/>
    <cellStyle name="Comma 4 3 5 6 3" xfId="10914" xr:uid="{A86590CE-8F46-4E88-B7A4-08CEB76B1FBF}"/>
    <cellStyle name="Comma 4 3 5 6 4" xfId="19352" xr:uid="{7DA99F5C-0943-45B5-8B2B-5D04198A89B8}"/>
    <cellStyle name="Comma 4 3 5 6 5" xfId="27789" xr:uid="{EF904349-4F4A-4356-A537-4A39DBB3170E}"/>
    <cellStyle name="Comma 4 3 5 7" xfId="2701" xr:uid="{00000000-0005-0000-0000-0000C5090000}"/>
    <cellStyle name="Comma 4 3 5 8" xfId="2783" xr:uid="{00000000-0005-0000-0000-0000C6090000}"/>
    <cellStyle name="Comma 4 3 5 8 2" xfId="7007" xr:uid="{00000000-0005-0000-0000-0000C7090000}"/>
    <cellStyle name="Comma 4 3 5 8 2 2" xfId="15449" xr:uid="{7987D304-EEFA-414A-B2F5-08794F0455A7}"/>
    <cellStyle name="Comma 4 3 5 8 2 3" xfId="23886" xr:uid="{39D28BC6-C26D-4FC8-A885-D2C62A5F87B0}"/>
    <cellStyle name="Comma 4 3 5 8 2 4" xfId="32323" xr:uid="{8B15F5B3-8818-4BEE-8AE9-DBA9E2C19C84}"/>
    <cellStyle name="Comma 4 3 5 8 3" xfId="11231" xr:uid="{33F1AA71-0CBE-480B-B25C-F44C5039DBA2}"/>
    <cellStyle name="Comma 4 3 5 8 4" xfId="19669" xr:uid="{BDF06EE6-691C-4BE3-B23C-F78D1C1DECE7}"/>
    <cellStyle name="Comma 4 3 5 8 5" xfId="28106" xr:uid="{1FB7D1EA-FDD0-406D-9FA9-3AA95B502010}"/>
    <cellStyle name="Comma 4 3 5 9" xfId="4624" xr:uid="{00000000-0005-0000-0000-0000C8090000}"/>
    <cellStyle name="Comma 4 3 5 9 2" xfId="13066" xr:uid="{58B8572A-84DF-42EB-8336-BAD1BAA1BFB8}"/>
    <cellStyle name="Comma 4 3 5 9 3" xfId="21503" xr:uid="{33376F27-80E1-4F90-A95F-83B373E77BA1}"/>
    <cellStyle name="Comma 4 3 5 9 4" xfId="29940" xr:uid="{DF472D8D-19E2-4D29-AAE8-77103A896045}"/>
    <cellStyle name="Comma 4 4" xfId="153" xr:uid="{00000000-0005-0000-0000-0000C9090000}"/>
    <cellStyle name="Comma 4 4 10" xfId="2784" xr:uid="{00000000-0005-0000-0000-0000CA090000}"/>
    <cellStyle name="Comma 4 4 10 2" xfId="7008" xr:uid="{00000000-0005-0000-0000-0000CB090000}"/>
    <cellStyle name="Comma 4 4 10 2 2" xfId="15450" xr:uid="{7C30C767-C1BA-4304-A88E-AA75C2776698}"/>
    <cellStyle name="Comma 4 4 10 2 3" xfId="23887" xr:uid="{D27B5BC8-A506-43A7-B670-A950C176A093}"/>
    <cellStyle name="Comma 4 4 10 2 4" xfId="32324" xr:uid="{4F6906BF-1404-4204-A760-C550DA8A1E82}"/>
    <cellStyle name="Comma 4 4 10 3" xfId="11232" xr:uid="{A55DD637-9D3F-4BCE-9EE5-E93B52DC3455}"/>
    <cellStyle name="Comma 4 4 10 4" xfId="19670" xr:uid="{4578C366-A2BB-4EA1-86F6-752E76825364}"/>
    <cellStyle name="Comma 4 4 10 5" xfId="28107" xr:uid="{BE57C158-D5FD-4D5A-88A3-FD668037A42B}"/>
    <cellStyle name="Comma 4 4 11" xfId="4625" xr:uid="{00000000-0005-0000-0000-0000CC090000}"/>
    <cellStyle name="Comma 4 4 11 2" xfId="13067" xr:uid="{D972DC4E-C26D-40E8-85CE-E5AA7534B3EF}"/>
    <cellStyle name="Comma 4 4 11 3" xfId="21504" xr:uid="{E67790DE-BAAD-42AF-9A43-DE7659D90E7E}"/>
    <cellStyle name="Comma 4 4 11 4" xfId="29941" xr:uid="{687E9E3B-70A8-46CB-BE07-B4938B0FC17D}"/>
    <cellStyle name="Comma 4 4 12" xfId="8849" xr:uid="{80C4A65C-9F02-47C0-BD7F-114D395C53B9}"/>
    <cellStyle name="Comma 4 4 13" xfId="17287" xr:uid="{938611A9-19FA-432C-855E-FD27D9264286}"/>
    <cellStyle name="Comma 4 4 14" xfId="25724" xr:uid="{382BA9FE-7B04-4290-91A8-485874597B90}"/>
    <cellStyle name="Comma 4 4 2" xfId="154" xr:uid="{00000000-0005-0000-0000-0000CD090000}"/>
    <cellStyle name="Comma 4 4 2 10" xfId="4626" xr:uid="{00000000-0005-0000-0000-0000CE090000}"/>
    <cellStyle name="Comma 4 4 2 10 2" xfId="13068" xr:uid="{31E1386D-DFCE-49B4-8BAE-765FEE8C749E}"/>
    <cellStyle name="Comma 4 4 2 10 3" xfId="21505" xr:uid="{321BE048-9F78-4ED7-98D6-4AD840F80388}"/>
    <cellStyle name="Comma 4 4 2 10 4" xfId="29942" xr:uid="{80F6FF2B-D80F-4528-A6B5-0FEB77500B98}"/>
    <cellStyle name="Comma 4 4 2 11" xfId="8850" xr:uid="{2DF2B159-8DBB-4F9E-96D3-F185E471229D}"/>
    <cellStyle name="Comma 4 4 2 12" xfId="17288" xr:uid="{D2449C09-F48E-4ABA-8BBE-9FAD9D6D946A}"/>
    <cellStyle name="Comma 4 4 2 13" xfId="25725" xr:uid="{1802B3EA-C3CF-4FB9-BB3B-CD6D6E8BE295}"/>
    <cellStyle name="Comma 4 4 2 2" xfId="155" xr:uid="{00000000-0005-0000-0000-0000CF090000}"/>
    <cellStyle name="Comma 4 4 2 2 10" xfId="8851" xr:uid="{1B591C7C-43A3-42B4-8966-6EB6A9448443}"/>
    <cellStyle name="Comma 4 4 2 2 11" xfId="17289" xr:uid="{31DE86FF-DA86-4AF8-9141-7CFD090F5249}"/>
    <cellStyle name="Comma 4 4 2 2 12" xfId="25726" xr:uid="{D8BA5583-5CB7-4722-9522-D06EF52267DC}"/>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28C2C58E-EEE3-40B6-9471-AC2D8E4D09EE}"/>
    <cellStyle name="Comma 4 4 2 2 2 2 2 3" xfId="24065" xr:uid="{5AD4DFCF-FFC7-498E-84B1-4E5E992896D6}"/>
    <cellStyle name="Comma 4 4 2 2 2 2 2 4" xfId="32502" xr:uid="{4E16C852-4B51-4F88-A578-C6262E4F4DD3}"/>
    <cellStyle name="Comma 4 4 2 2 2 2 3" xfId="11410" xr:uid="{9DBA62B5-EE06-4230-A5A6-28A636CECE5F}"/>
    <cellStyle name="Comma 4 4 2 2 2 2 4" xfId="19848" xr:uid="{C83D921D-64D3-4407-84B0-F288ECC8FA8A}"/>
    <cellStyle name="Comma 4 4 2 2 2 2 5" xfId="28285" xr:uid="{84DAB731-EFC0-4495-86E5-D0E5A535F77C}"/>
    <cellStyle name="Comma 4 4 2 2 2 3" xfId="5041" xr:uid="{00000000-0005-0000-0000-0000D3090000}"/>
    <cellStyle name="Comma 4 4 2 2 2 3 2" xfId="13483" xr:uid="{574C8D1F-C558-4460-8743-78A2F786713E}"/>
    <cellStyle name="Comma 4 4 2 2 2 3 3" xfId="21920" xr:uid="{968A250D-A793-43DB-BAD7-812D54475CF6}"/>
    <cellStyle name="Comma 4 4 2 2 2 3 4" xfId="30357" xr:uid="{F364C6F0-9858-4618-B591-DA745C8D312B}"/>
    <cellStyle name="Comma 4 4 2 2 2 4" xfId="9265" xr:uid="{F50F63E3-3C6E-4AF5-8536-B7EABB7AD0CA}"/>
    <cellStyle name="Comma 4 4 2 2 2 5" xfId="17703" xr:uid="{D1017516-BA0B-4F55-846E-78D139BCFB25}"/>
    <cellStyle name="Comma 4 4 2 2 2 6" xfId="26140" xr:uid="{C870A1E6-2D12-4B4F-B4C6-FE04E5D8DD2E}"/>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B7A96792-6398-4812-9BEE-483258E6764B}"/>
    <cellStyle name="Comma 4 4 2 2 3 2 2 3" xfId="24478" xr:uid="{4A66D462-E54A-4160-B44F-11D4A123A191}"/>
    <cellStyle name="Comma 4 4 2 2 3 2 2 4" xfId="32915" xr:uid="{F25662F8-6376-4C7E-8D51-A1BF66246AB6}"/>
    <cellStyle name="Comma 4 4 2 2 3 2 3" xfId="11823" xr:uid="{11C29503-65AF-4AD6-A7A9-25C19A6B25DE}"/>
    <cellStyle name="Comma 4 4 2 2 3 2 4" xfId="20261" xr:uid="{1C6D6DD2-3BA7-4251-BEA5-8880B423F319}"/>
    <cellStyle name="Comma 4 4 2 2 3 2 5" xfId="28698" xr:uid="{605137B0-AD5D-4F2F-8EC3-0B5199FD6677}"/>
    <cellStyle name="Comma 4 4 2 2 3 3" xfId="5454" xr:uid="{00000000-0005-0000-0000-0000D7090000}"/>
    <cellStyle name="Comma 4 4 2 2 3 3 2" xfId="13896" xr:uid="{E1D23E9C-4D9F-4507-943B-C6B0EF6D713F}"/>
    <cellStyle name="Comma 4 4 2 2 3 3 3" xfId="22333" xr:uid="{D3938FBF-C094-4A89-B371-72C1A628611C}"/>
    <cellStyle name="Comma 4 4 2 2 3 3 4" xfId="30770" xr:uid="{C9A648A9-999D-42A2-906A-92CF3D6339D1}"/>
    <cellStyle name="Comma 4 4 2 2 3 4" xfId="9678" xr:uid="{38A04F43-2B85-48DD-BA58-FC11633766D3}"/>
    <cellStyle name="Comma 4 4 2 2 3 5" xfId="18116" xr:uid="{145C5162-C527-4EAC-8240-FBCA1FA6F7F9}"/>
    <cellStyle name="Comma 4 4 2 2 3 6" xfId="26553" xr:uid="{5FEA8E6F-3E10-4A60-B724-E05EEFB715D4}"/>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E690D67B-4FFD-4F82-BF0B-20C9BB93B4AA}"/>
    <cellStyle name="Comma 4 4 2 2 4 2 2 3" xfId="24891" xr:uid="{FD0B9A16-C230-402B-A025-414C97B65A0D}"/>
    <cellStyle name="Comma 4 4 2 2 4 2 2 4" xfId="33328" xr:uid="{A8F45C53-CF8D-43E8-8BE1-2FB65C8341E1}"/>
    <cellStyle name="Comma 4 4 2 2 4 2 3" xfId="12236" xr:uid="{FF72A265-77DA-4EF1-8F18-592D8A8A2521}"/>
    <cellStyle name="Comma 4 4 2 2 4 2 4" xfId="20674" xr:uid="{BE11C898-0D9B-4B15-8CF0-F5E9361B3A51}"/>
    <cellStyle name="Comma 4 4 2 2 4 2 5" xfId="29111" xr:uid="{9662821B-1E2E-479F-AB76-1B9983046721}"/>
    <cellStyle name="Comma 4 4 2 2 4 3" xfId="5867" xr:uid="{00000000-0005-0000-0000-0000DB090000}"/>
    <cellStyle name="Comma 4 4 2 2 4 3 2" xfId="14309" xr:uid="{AF17E488-ABB2-4D46-B0F3-1EAF9F75C9AE}"/>
    <cellStyle name="Comma 4 4 2 2 4 3 3" xfId="22746" xr:uid="{A6EEEA53-1BD3-4069-ADC5-AB6D09DB3DFE}"/>
    <cellStyle name="Comma 4 4 2 2 4 3 4" xfId="31183" xr:uid="{9A582B9A-64B3-4F11-A8B5-5306073B48F0}"/>
    <cellStyle name="Comma 4 4 2 2 4 4" xfId="10091" xr:uid="{DFC1C737-0548-47BC-A6D4-FEC065B7EE1A}"/>
    <cellStyle name="Comma 4 4 2 2 4 5" xfId="18529" xr:uid="{E1ACED62-EF85-461C-9058-D8ADE758C49D}"/>
    <cellStyle name="Comma 4 4 2 2 4 6" xfId="26966" xr:uid="{08D2957D-A832-468E-A5C3-1F63CA1D591C}"/>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89AC5FFA-3F16-4F4D-A14B-12D0FC5D977F}"/>
    <cellStyle name="Comma 4 4 2 2 5 2 2 3" xfId="25304" xr:uid="{D566DA20-593A-4ED6-88D9-FE3B4063B013}"/>
    <cellStyle name="Comma 4 4 2 2 5 2 2 4" xfId="33741" xr:uid="{C6E8080B-B305-4449-9094-B19E4267A421}"/>
    <cellStyle name="Comma 4 4 2 2 5 2 3" xfId="12649" xr:uid="{42BF9BD0-F47A-49B2-9C2B-AA1416253AB1}"/>
    <cellStyle name="Comma 4 4 2 2 5 2 4" xfId="21087" xr:uid="{4E6BB45C-627F-4C31-A04F-07DAA60B03C7}"/>
    <cellStyle name="Comma 4 4 2 2 5 2 5" xfId="29524" xr:uid="{C446E45B-6E47-44DD-A065-2710EF145ECD}"/>
    <cellStyle name="Comma 4 4 2 2 5 3" xfId="6280" xr:uid="{00000000-0005-0000-0000-0000DF090000}"/>
    <cellStyle name="Comma 4 4 2 2 5 3 2" xfId="14722" xr:uid="{157DAD45-F851-442D-82F0-AB0485AB64BE}"/>
    <cellStyle name="Comma 4 4 2 2 5 3 3" xfId="23159" xr:uid="{45FA52C4-CB9A-4EA5-ABEA-6DDC241CCA60}"/>
    <cellStyle name="Comma 4 4 2 2 5 3 4" xfId="31596" xr:uid="{0DACD480-67BF-4025-939C-4E0C5A7780AD}"/>
    <cellStyle name="Comma 4 4 2 2 5 4" xfId="10504" xr:uid="{F7F966F0-0C33-4215-B07B-6E45CF2DCBC0}"/>
    <cellStyle name="Comma 4 4 2 2 5 5" xfId="18942" xr:uid="{A2BC62A7-B0F1-4384-9CD7-966BD2149232}"/>
    <cellStyle name="Comma 4 4 2 2 5 6" xfId="27379" xr:uid="{36017382-275D-461F-9EF2-02499EF007E5}"/>
    <cellStyle name="Comma 4 4 2 2 6" xfId="2408" xr:uid="{00000000-0005-0000-0000-0000E0090000}"/>
    <cellStyle name="Comma 4 4 2 2 6 2" xfId="6693" xr:uid="{00000000-0005-0000-0000-0000E1090000}"/>
    <cellStyle name="Comma 4 4 2 2 6 2 2" xfId="15135" xr:uid="{09D53386-1A69-4D00-9EF1-93F34D930BF5}"/>
    <cellStyle name="Comma 4 4 2 2 6 2 3" xfId="23572" xr:uid="{3DCE98F1-8D55-4E19-AC56-E619C05FCFF0}"/>
    <cellStyle name="Comma 4 4 2 2 6 2 4" xfId="32009" xr:uid="{BE4A4D59-C424-4131-8278-56A4C3F8DDD8}"/>
    <cellStyle name="Comma 4 4 2 2 6 3" xfId="10917" xr:uid="{4D36CF23-454D-47DD-A0C1-1E240DE0ECAE}"/>
    <cellStyle name="Comma 4 4 2 2 6 4" xfId="19355" xr:uid="{43F8AEB5-224D-4B37-8C0F-96B886119151}"/>
    <cellStyle name="Comma 4 4 2 2 6 5" xfId="27792" xr:uid="{98201807-B9D8-4FFE-AA78-D73E45CE6885}"/>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8602EF6A-00A3-4924-9215-5B9E684143B7}"/>
    <cellStyle name="Comma 4 4 2 2 8 2 3" xfId="23889" xr:uid="{54918764-304B-4155-B4D9-1CFEDCDED0C6}"/>
    <cellStyle name="Comma 4 4 2 2 8 2 4" xfId="32326" xr:uid="{789FD193-A484-4EFF-A50F-55FED08B9F2A}"/>
    <cellStyle name="Comma 4 4 2 2 8 3" xfId="11234" xr:uid="{109521C5-1233-47A4-81A0-30E0667147E3}"/>
    <cellStyle name="Comma 4 4 2 2 8 4" xfId="19672" xr:uid="{05242A91-0E23-4116-93BE-53246AA7E344}"/>
    <cellStyle name="Comma 4 4 2 2 8 5" xfId="28109" xr:uid="{F94D220C-F237-4C1D-AFF2-E9999E8717E0}"/>
    <cellStyle name="Comma 4 4 2 2 9" xfId="4627" xr:uid="{00000000-0005-0000-0000-0000E5090000}"/>
    <cellStyle name="Comma 4 4 2 2 9 2" xfId="13069" xr:uid="{F655DDA8-6062-4853-87A1-16753F232A47}"/>
    <cellStyle name="Comma 4 4 2 2 9 3" xfId="21506" xr:uid="{160F895A-1270-4E4C-B2C3-1C0E1A26E131}"/>
    <cellStyle name="Comma 4 4 2 2 9 4" xfId="29943" xr:uid="{B8DF9290-F646-4DB8-A4EC-56E1CCE95FC7}"/>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7BECF13B-D6EE-483E-9F06-FEA9F8BDE823}"/>
    <cellStyle name="Comma 4 4 2 3 2 2 3" xfId="24064" xr:uid="{EC2FD7F1-9D2E-41B6-BDD9-37802294AC28}"/>
    <cellStyle name="Comma 4 4 2 3 2 2 4" xfId="32501" xr:uid="{B2D21D85-385C-4620-ACAA-AD8B9FB84FAB}"/>
    <cellStyle name="Comma 4 4 2 3 2 3" xfId="11409" xr:uid="{764EBC0C-E491-4EB8-A94B-07089F36B4B2}"/>
    <cellStyle name="Comma 4 4 2 3 2 4" xfId="19847" xr:uid="{1E40D919-BA11-4B59-BB08-61B71CB2C6A5}"/>
    <cellStyle name="Comma 4 4 2 3 2 5" xfId="28284" xr:uid="{3F0F8699-873D-4D77-ADE1-9869F8CE7845}"/>
    <cellStyle name="Comma 4 4 2 3 3" xfId="5040" xr:uid="{00000000-0005-0000-0000-0000E9090000}"/>
    <cellStyle name="Comma 4 4 2 3 3 2" xfId="13482" xr:uid="{FEABE07B-05E5-459A-8CCA-E6812869B40F}"/>
    <cellStyle name="Comma 4 4 2 3 3 3" xfId="21919" xr:uid="{577604F1-2629-466E-8AD5-0CF3CC881355}"/>
    <cellStyle name="Comma 4 4 2 3 3 4" xfId="30356" xr:uid="{23E1D110-B5B0-4466-8144-1A3B34008E0E}"/>
    <cellStyle name="Comma 4 4 2 3 4" xfId="9264" xr:uid="{2E0171BC-3A05-410B-8849-F37A7119E7DC}"/>
    <cellStyle name="Comma 4 4 2 3 5" xfId="17702" xr:uid="{24BC8BD3-58B9-4EE3-A496-67A283CE6929}"/>
    <cellStyle name="Comma 4 4 2 3 6" xfId="26139" xr:uid="{569F7DC8-6B5D-4FE0-9498-E2F38DB0737F}"/>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DE260592-07D3-43FC-9111-DF90D25B1E6C}"/>
    <cellStyle name="Comma 4 4 2 4 2 2 3" xfId="24477" xr:uid="{D5EA5177-72B6-4107-A94F-61B1C0EFA457}"/>
    <cellStyle name="Comma 4 4 2 4 2 2 4" xfId="32914" xr:uid="{EED3AF86-BFE4-4EF7-9C2E-B32F115767A3}"/>
    <cellStyle name="Comma 4 4 2 4 2 3" xfId="11822" xr:uid="{9200C7F7-C21A-485F-B7E1-8DC622A95E3B}"/>
    <cellStyle name="Comma 4 4 2 4 2 4" xfId="20260" xr:uid="{25EBB8D1-E645-46E0-9B26-9EFFFFB5A7B6}"/>
    <cellStyle name="Comma 4 4 2 4 2 5" xfId="28697" xr:uid="{3BC79E34-3B74-4BB1-999D-4347FF4A87A8}"/>
    <cellStyle name="Comma 4 4 2 4 3" xfId="5453" xr:uid="{00000000-0005-0000-0000-0000ED090000}"/>
    <cellStyle name="Comma 4 4 2 4 3 2" xfId="13895" xr:uid="{80B93766-FDEB-48FE-8A8C-FBB03EC70403}"/>
    <cellStyle name="Comma 4 4 2 4 3 3" xfId="22332" xr:uid="{27C94948-9386-4729-9871-3CCC8BDC2295}"/>
    <cellStyle name="Comma 4 4 2 4 3 4" xfId="30769" xr:uid="{55717414-94C5-4930-95A0-5268C06B6EBA}"/>
    <cellStyle name="Comma 4 4 2 4 4" xfId="9677" xr:uid="{B251BA7A-5F4A-4F67-BF83-BE7588336B48}"/>
    <cellStyle name="Comma 4 4 2 4 5" xfId="18115" xr:uid="{566CE27B-85A5-415E-A0D3-E94F47EB5037}"/>
    <cellStyle name="Comma 4 4 2 4 6" xfId="26552" xr:uid="{66917FDC-A801-418B-8CDF-EED7F690AD59}"/>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61E34E72-BE8E-498D-BBE7-6B19FEBAD440}"/>
    <cellStyle name="Comma 4 4 2 5 2 2 3" xfId="24890" xr:uid="{4F737F79-CF59-48D4-A108-0DC5F9955D3E}"/>
    <cellStyle name="Comma 4 4 2 5 2 2 4" xfId="33327" xr:uid="{7097505E-5C6B-4B9B-AE97-306BB5A10386}"/>
    <cellStyle name="Comma 4 4 2 5 2 3" xfId="12235" xr:uid="{482C1C45-ABBA-4095-863A-19ACE9477F4F}"/>
    <cellStyle name="Comma 4 4 2 5 2 4" xfId="20673" xr:uid="{A8FE590D-88AD-401D-A6F6-625D78F76F1F}"/>
    <cellStyle name="Comma 4 4 2 5 2 5" xfId="29110" xr:uid="{F0116085-1BF1-4F66-8AD3-974BD43CF61A}"/>
    <cellStyle name="Comma 4 4 2 5 3" xfId="5866" xr:uid="{00000000-0005-0000-0000-0000F1090000}"/>
    <cellStyle name="Comma 4 4 2 5 3 2" xfId="14308" xr:uid="{095CC05B-04F9-4743-BCFC-59B63E0A0569}"/>
    <cellStyle name="Comma 4 4 2 5 3 3" xfId="22745" xr:uid="{236E00DD-89AD-43D1-8DDE-A5D49976F0EB}"/>
    <cellStyle name="Comma 4 4 2 5 3 4" xfId="31182" xr:uid="{DBBD48BC-1409-41BD-8ECA-99D88D617251}"/>
    <cellStyle name="Comma 4 4 2 5 4" xfId="10090" xr:uid="{97C8119F-5DEE-4DF2-94C6-B59FD47A4942}"/>
    <cellStyle name="Comma 4 4 2 5 5" xfId="18528" xr:uid="{60E8F073-DE62-4B35-A6AE-46E0DDE58432}"/>
    <cellStyle name="Comma 4 4 2 5 6" xfId="26965" xr:uid="{0D74FE2E-5636-4AC7-B521-7D4CB239C7F5}"/>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65CFC01F-1994-45DF-AA65-A9495795A020}"/>
    <cellStyle name="Comma 4 4 2 6 2 2 3" xfId="25303" xr:uid="{917CC181-4093-4B03-AFCC-58DEE0235DC7}"/>
    <cellStyle name="Comma 4 4 2 6 2 2 4" xfId="33740" xr:uid="{3A3FC037-9D4A-4F63-8835-4212633B62D9}"/>
    <cellStyle name="Comma 4 4 2 6 2 3" xfId="12648" xr:uid="{66BB3C53-C45B-4F4A-BAD8-5F9D008ECD80}"/>
    <cellStyle name="Comma 4 4 2 6 2 4" xfId="21086" xr:uid="{102EA531-0192-42CA-A341-22254A150711}"/>
    <cellStyle name="Comma 4 4 2 6 2 5" xfId="29523" xr:uid="{257A1D30-00C5-443C-8AB4-B00D9BDE866A}"/>
    <cellStyle name="Comma 4 4 2 6 3" xfId="6279" xr:uid="{00000000-0005-0000-0000-0000F5090000}"/>
    <cellStyle name="Comma 4 4 2 6 3 2" xfId="14721" xr:uid="{77CA07F7-A2A7-4A6F-A3E1-E5D84DEF2865}"/>
    <cellStyle name="Comma 4 4 2 6 3 3" xfId="23158" xr:uid="{A5374E64-B09A-4D06-A542-5376C5C7847A}"/>
    <cellStyle name="Comma 4 4 2 6 3 4" xfId="31595" xr:uid="{35ACF10E-606A-4F18-A95A-E0520DCEBA3F}"/>
    <cellStyle name="Comma 4 4 2 6 4" xfId="10503" xr:uid="{5CF6E240-1AB6-4E06-829B-A43B2AA78402}"/>
    <cellStyle name="Comma 4 4 2 6 5" xfId="18941" xr:uid="{884D820A-50A7-47D5-97B0-B75160740F00}"/>
    <cellStyle name="Comma 4 4 2 6 6" xfId="27378" xr:uid="{E745D76E-5746-403F-B897-408E46744BE7}"/>
    <cellStyle name="Comma 4 4 2 7" xfId="2407" xr:uid="{00000000-0005-0000-0000-0000F6090000}"/>
    <cellStyle name="Comma 4 4 2 7 2" xfId="6692" xr:uid="{00000000-0005-0000-0000-0000F7090000}"/>
    <cellStyle name="Comma 4 4 2 7 2 2" xfId="15134" xr:uid="{036DC75A-EB22-47C5-BF65-3E1803312815}"/>
    <cellStyle name="Comma 4 4 2 7 2 3" xfId="23571" xr:uid="{47D47A7C-3291-4E54-A94F-41F5C92F505C}"/>
    <cellStyle name="Comma 4 4 2 7 2 4" xfId="32008" xr:uid="{9163B3B7-1C98-4E2A-9878-713387B2F64E}"/>
    <cellStyle name="Comma 4 4 2 7 3" xfId="10916" xr:uid="{6EF07BE2-CF57-4CE5-89CB-9BB17AAF797A}"/>
    <cellStyle name="Comma 4 4 2 7 4" xfId="19354" xr:uid="{53876BBF-5044-40C0-A203-0ED16046E5B5}"/>
    <cellStyle name="Comma 4 4 2 7 5" xfId="27791" xr:uid="{EB9A971B-0537-4728-A4EA-30320337E0C8}"/>
    <cellStyle name="Comma 4 4 2 8" xfId="2703" xr:uid="{00000000-0005-0000-0000-0000F8090000}"/>
    <cellStyle name="Comma 4 4 2 9" xfId="2785" xr:uid="{00000000-0005-0000-0000-0000F9090000}"/>
    <cellStyle name="Comma 4 4 2 9 2" xfId="7009" xr:uid="{00000000-0005-0000-0000-0000FA090000}"/>
    <cellStyle name="Comma 4 4 2 9 2 2" xfId="15451" xr:uid="{C72AD950-D54B-4D74-B2AC-F3D22AB3EB81}"/>
    <cellStyle name="Comma 4 4 2 9 2 3" xfId="23888" xr:uid="{593842D2-91EB-47B7-BFCE-3332F1F91C6A}"/>
    <cellStyle name="Comma 4 4 2 9 2 4" xfId="32325" xr:uid="{2FA65E59-536A-4E4A-8D0E-E79B8CD516DE}"/>
    <cellStyle name="Comma 4 4 2 9 3" xfId="11233" xr:uid="{E09B6D16-DAAE-41D6-90BE-2640B4085277}"/>
    <cellStyle name="Comma 4 4 2 9 4" xfId="19671" xr:uid="{5BBAD127-EEE4-4B88-B950-281167FF9B57}"/>
    <cellStyle name="Comma 4 4 2 9 5" xfId="28108" xr:uid="{F2DD725F-79CD-4C38-AFB2-1811E38D2759}"/>
    <cellStyle name="Comma 4 4 3" xfId="156" xr:uid="{00000000-0005-0000-0000-0000FB090000}"/>
    <cellStyle name="Comma 4 4 3 10" xfId="8852" xr:uid="{C212B33B-AB9C-4F19-AF5C-F48F1338BFB3}"/>
    <cellStyle name="Comma 4 4 3 11" xfId="17290" xr:uid="{435AA2B3-EF79-49A0-A0C0-6855C8736630}"/>
    <cellStyle name="Comma 4 4 3 12" xfId="25727" xr:uid="{09216EEC-2E17-490B-8CA2-C7ADF07EA126}"/>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64496EC8-72DA-4D71-8575-82A9659C2329}"/>
    <cellStyle name="Comma 4 4 3 2 2 2 3" xfId="24066" xr:uid="{4C594D5F-CE9E-4560-8E4E-183EA97C7462}"/>
    <cellStyle name="Comma 4 4 3 2 2 2 4" xfId="32503" xr:uid="{EA38BBF9-7769-48DA-8CDA-24C47B1CC56C}"/>
    <cellStyle name="Comma 4 4 3 2 2 3" xfId="11411" xr:uid="{D1140D6C-08DD-4275-A53B-B2FBDF01F455}"/>
    <cellStyle name="Comma 4 4 3 2 2 4" xfId="19849" xr:uid="{C1E918B3-EA3B-4740-9487-FCE8198477AC}"/>
    <cellStyle name="Comma 4 4 3 2 2 5" xfId="28286" xr:uid="{D6B4136A-C977-40A9-A9FC-793FE3DFA8FC}"/>
    <cellStyle name="Comma 4 4 3 2 3" xfId="5042" xr:uid="{00000000-0005-0000-0000-0000FF090000}"/>
    <cellStyle name="Comma 4 4 3 2 3 2" xfId="13484" xr:uid="{FBDC99D8-ECF6-40BB-8E82-C49B52157971}"/>
    <cellStyle name="Comma 4 4 3 2 3 3" xfId="21921" xr:uid="{A77F7D94-904A-4BC9-8726-F632AC39F5BD}"/>
    <cellStyle name="Comma 4 4 3 2 3 4" xfId="30358" xr:uid="{84010FB9-0232-4D86-9074-8B9AD57BB863}"/>
    <cellStyle name="Comma 4 4 3 2 4" xfId="9266" xr:uid="{A7B6C1E7-2B93-4D73-B3EA-F3A86F493AB0}"/>
    <cellStyle name="Comma 4 4 3 2 5" xfId="17704" xr:uid="{17676C09-96C9-46B9-B241-84150EEA984C}"/>
    <cellStyle name="Comma 4 4 3 2 6" xfId="26141" xr:uid="{C4F85D32-F8F2-49FA-BD8C-90421D9DD7EA}"/>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3060B477-82C8-48B0-809A-7768BE8B1E27}"/>
    <cellStyle name="Comma 4 4 3 3 2 2 3" xfId="24479" xr:uid="{AC8C1646-DFC6-4212-A308-E796649DAF47}"/>
    <cellStyle name="Comma 4 4 3 3 2 2 4" xfId="32916" xr:uid="{B3250B03-EBE8-49D9-B5CD-2F6CBAE7EC2B}"/>
    <cellStyle name="Comma 4 4 3 3 2 3" xfId="11824" xr:uid="{50B23F6F-84E0-4AAE-9706-265A974830CA}"/>
    <cellStyle name="Comma 4 4 3 3 2 4" xfId="20262" xr:uid="{D0B26559-67BC-4CA3-A5C7-769034920147}"/>
    <cellStyle name="Comma 4 4 3 3 2 5" xfId="28699" xr:uid="{FB397732-DE82-4DA0-9EF9-69AAAB4A6F99}"/>
    <cellStyle name="Comma 4 4 3 3 3" xfId="5455" xr:uid="{00000000-0005-0000-0000-0000030A0000}"/>
    <cellStyle name="Comma 4 4 3 3 3 2" xfId="13897" xr:uid="{6C355091-FAE7-497A-BF95-5445076BD858}"/>
    <cellStyle name="Comma 4 4 3 3 3 3" xfId="22334" xr:uid="{BF6DEC22-8826-442F-8003-E224BE73C5F1}"/>
    <cellStyle name="Comma 4 4 3 3 3 4" xfId="30771" xr:uid="{A7ED6B88-1D61-4C06-96A8-801BCAD61DDB}"/>
    <cellStyle name="Comma 4 4 3 3 4" xfId="9679" xr:uid="{B781AC1F-7CE6-4B7D-B480-34CD8DD9C9B1}"/>
    <cellStyle name="Comma 4 4 3 3 5" xfId="18117" xr:uid="{3BBA3755-B11F-4AB8-8B5E-7A4FACE3A0C5}"/>
    <cellStyle name="Comma 4 4 3 3 6" xfId="26554" xr:uid="{771BD6E7-BC83-4F3E-89FC-8AD8AA6699E1}"/>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1D5F6A81-FEE0-41A4-AFD4-4A1CD5632A06}"/>
    <cellStyle name="Comma 4 4 3 4 2 2 3" xfId="24892" xr:uid="{2A853B0D-EF9B-4D2A-B854-7449B5546E96}"/>
    <cellStyle name="Comma 4 4 3 4 2 2 4" xfId="33329" xr:uid="{0D5CE9E4-BC2B-43AF-A783-3F49AD54DAD9}"/>
    <cellStyle name="Comma 4 4 3 4 2 3" xfId="12237" xr:uid="{CBAD190D-F61F-4A68-B042-89EE7138B3DC}"/>
    <cellStyle name="Comma 4 4 3 4 2 4" xfId="20675" xr:uid="{E75E6574-1A04-4E50-8E1C-F6DDBCFBC806}"/>
    <cellStyle name="Comma 4 4 3 4 2 5" xfId="29112" xr:uid="{B3FEA05B-6426-4D6B-9862-E748F107FADA}"/>
    <cellStyle name="Comma 4 4 3 4 3" xfId="5868" xr:uid="{00000000-0005-0000-0000-0000070A0000}"/>
    <cellStyle name="Comma 4 4 3 4 3 2" xfId="14310" xr:uid="{A4ACB75C-6AA6-4AA8-BC1F-AC96364C5E40}"/>
    <cellStyle name="Comma 4 4 3 4 3 3" xfId="22747" xr:uid="{16D72D48-6A45-491C-8D8A-3C018DDC578A}"/>
    <cellStyle name="Comma 4 4 3 4 3 4" xfId="31184" xr:uid="{B4549CCD-5986-47E0-A493-9FDD7DEB7094}"/>
    <cellStyle name="Comma 4 4 3 4 4" xfId="10092" xr:uid="{69306BB2-A381-4A62-A0F0-B575D82296B3}"/>
    <cellStyle name="Comma 4 4 3 4 5" xfId="18530" xr:uid="{C63D2F51-E8C4-4E48-984C-13A6B46096DA}"/>
    <cellStyle name="Comma 4 4 3 4 6" xfId="26967" xr:uid="{0B5FAEE3-974F-4D7D-BBEB-4FEE10BD00B5}"/>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D409218E-6553-416B-87BD-93C38255765C}"/>
    <cellStyle name="Comma 4 4 3 5 2 2 3" xfId="25305" xr:uid="{CF4EBEC4-137C-4A68-AEAB-6D19144B09F2}"/>
    <cellStyle name="Comma 4 4 3 5 2 2 4" xfId="33742" xr:uid="{F83ED3A2-09AA-45DB-B571-30C09A5098FD}"/>
    <cellStyle name="Comma 4 4 3 5 2 3" xfId="12650" xr:uid="{F13D6321-323F-4392-8450-8DB15A3CF3CE}"/>
    <cellStyle name="Comma 4 4 3 5 2 4" xfId="21088" xr:uid="{F3C72D0E-D759-490E-A4A7-6DE2D9C8EF8E}"/>
    <cellStyle name="Comma 4 4 3 5 2 5" xfId="29525" xr:uid="{D295E5D8-D38A-4585-AB6E-0BE7069EAB8D}"/>
    <cellStyle name="Comma 4 4 3 5 3" xfId="6281" xr:uid="{00000000-0005-0000-0000-00000B0A0000}"/>
    <cellStyle name="Comma 4 4 3 5 3 2" xfId="14723" xr:uid="{8DCF5337-4250-480E-A14F-ABAB6ECEA6A3}"/>
    <cellStyle name="Comma 4 4 3 5 3 3" xfId="23160" xr:uid="{3B3F849F-C815-4C85-91F7-554C4845E224}"/>
    <cellStyle name="Comma 4 4 3 5 3 4" xfId="31597" xr:uid="{15CD6F42-04A8-4A33-802D-751C5C3D185E}"/>
    <cellStyle name="Comma 4 4 3 5 4" xfId="10505" xr:uid="{1542EBF9-309E-4415-8B3C-CA79FB36C386}"/>
    <cellStyle name="Comma 4 4 3 5 5" xfId="18943" xr:uid="{C7374266-D908-4500-BA8D-736886DC3E1E}"/>
    <cellStyle name="Comma 4 4 3 5 6" xfId="27380" xr:uid="{90A66242-9B3F-4D9A-9904-884ED0CB276C}"/>
    <cellStyle name="Comma 4 4 3 6" xfId="2409" xr:uid="{00000000-0005-0000-0000-00000C0A0000}"/>
    <cellStyle name="Comma 4 4 3 6 2" xfId="6694" xr:uid="{00000000-0005-0000-0000-00000D0A0000}"/>
    <cellStyle name="Comma 4 4 3 6 2 2" xfId="15136" xr:uid="{DF0EEEFD-DA4F-4345-87D0-EB671D33380A}"/>
    <cellStyle name="Comma 4 4 3 6 2 3" xfId="23573" xr:uid="{D0CB6876-1C95-483A-9C75-442F66D7D2F3}"/>
    <cellStyle name="Comma 4 4 3 6 2 4" xfId="32010" xr:uid="{4927C6E2-4BDD-460F-9A57-7859B14366E4}"/>
    <cellStyle name="Comma 4 4 3 6 3" xfId="10918" xr:uid="{B6556208-97C6-46D9-8463-806CDC5B9B5B}"/>
    <cellStyle name="Comma 4 4 3 6 4" xfId="19356" xr:uid="{589A8640-885A-48CD-A002-D60E0D8CB346}"/>
    <cellStyle name="Comma 4 4 3 6 5" xfId="27793" xr:uid="{B3EB39F1-8904-4FE2-97D6-45DC569C3174}"/>
    <cellStyle name="Comma 4 4 3 7" xfId="2705" xr:uid="{00000000-0005-0000-0000-00000E0A0000}"/>
    <cellStyle name="Comma 4 4 3 8" xfId="2787" xr:uid="{00000000-0005-0000-0000-00000F0A0000}"/>
    <cellStyle name="Comma 4 4 3 8 2" xfId="7011" xr:uid="{00000000-0005-0000-0000-0000100A0000}"/>
    <cellStyle name="Comma 4 4 3 8 2 2" xfId="15453" xr:uid="{79A1CE88-8249-4817-B54C-C0FB6E5C1A5F}"/>
    <cellStyle name="Comma 4 4 3 8 2 3" xfId="23890" xr:uid="{50872292-0413-4DD6-9E06-85DC533EB903}"/>
    <cellStyle name="Comma 4 4 3 8 2 4" xfId="32327" xr:uid="{1988A58C-DB91-4660-83E3-852E12DECA4F}"/>
    <cellStyle name="Comma 4 4 3 8 3" xfId="11235" xr:uid="{F9921F05-0D6A-4797-B89C-EC6D58AFCD0E}"/>
    <cellStyle name="Comma 4 4 3 8 4" xfId="19673" xr:uid="{AA154981-120F-444D-9C85-D9625C6349D7}"/>
    <cellStyle name="Comma 4 4 3 8 5" xfId="28110" xr:uid="{1C351508-7032-4450-BABE-70BE380FC7A1}"/>
    <cellStyle name="Comma 4 4 3 9" xfId="4628" xr:uid="{00000000-0005-0000-0000-0000110A0000}"/>
    <cellStyle name="Comma 4 4 3 9 2" xfId="13070" xr:uid="{F623A7F5-B6A8-477C-A863-E27D6E79D73C}"/>
    <cellStyle name="Comma 4 4 3 9 3" xfId="21507" xr:uid="{FBA42DCF-3C31-4808-B98B-DC87AE0DD62D}"/>
    <cellStyle name="Comma 4 4 3 9 4" xfId="29944" xr:uid="{A166C750-FB49-4AD6-AB2F-6667B087DFE8}"/>
    <cellStyle name="Comma 4 4 4" xfId="690" xr:uid="{00000000-0005-0000-0000-0000120A0000}"/>
    <cellStyle name="Comma 4 4 4 2" xfId="2961" xr:uid="{00000000-0005-0000-0000-0000130A0000}"/>
    <cellStyle name="Comma 4 4 4 2 2" xfId="7184" xr:uid="{00000000-0005-0000-0000-0000140A0000}"/>
    <cellStyle name="Comma 4 4 4 2 2 2" xfId="15626" xr:uid="{13B28BB4-850E-4F17-B101-C0F59A754D24}"/>
    <cellStyle name="Comma 4 4 4 2 2 3" xfId="24063" xr:uid="{E9E39F86-6CF1-45DE-9E95-B99ED443BD71}"/>
    <cellStyle name="Comma 4 4 4 2 2 4" xfId="32500" xr:uid="{8B8FA238-A543-43B5-A3AA-DFBD97D67BF2}"/>
    <cellStyle name="Comma 4 4 4 2 3" xfId="11408" xr:uid="{BAD97D47-0813-4252-B149-4CE3700A88C4}"/>
    <cellStyle name="Comma 4 4 4 2 4" xfId="19846" xr:uid="{52015622-D611-41DF-93DE-6C072995CC8D}"/>
    <cellStyle name="Comma 4 4 4 2 5" xfId="28283" xr:uid="{EAF97A6F-495E-4849-B233-1C0998802A73}"/>
    <cellStyle name="Comma 4 4 4 3" xfId="5039" xr:uid="{00000000-0005-0000-0000-0000150A0000}"/>
    <cellStyle name="Comma 4 4 4 3 2" xfId="13481" xr:uid="{B0E90039-4957-4C25-ACAB-A79E99DBED9F}"/>
    <cellStyle name="Comma 4 4 4 3 3" xfId="21918" xr:uid="{A5325608-DA63-4820-8320-9B6EF6F9C65C}"/>
    <cellStyle name="Comma 4 4 4 3 4" xfId="30355" xr:uid="{FD834B86-6F4F-4795-A904-A8B801760F99}"/>
    <cellStyle name="Comma 4 4 4 4" xfId="9263" xr:uid="{443D3F14-51F2-4148-ABF7-C014C7687C27}"/>
    <cellStyle name="Comma 4 4 4 5" xfId="17701" xr:uid="{C37A0FE6-6FAB-42EB-8A45-2E0C4F18609E}"/>
    <cellStyle name="Comma 4 4 4 6" xfId="26138" xr:uid="{40494A44-3A55-4AEF-AE0C-8B0B2F142F85}"/>
    <cellStyle name="Comma 4 4 5" xfId="1143" xr:uid="{00000000-0005-0000-0000-0000160A0000}"/>
    <cellStyle name="Comma 4 4 5 2" xfId="3374" xr:uid="{00000000-0005-0000-0000-0000170A0000}"/>
    <cellStyle name="Comma 4 4 5 2 2" xfId="7597" xr:uid="{00000000-0005-0000-0000-0000180A0000}"/>
    <cellStyle name="Comma 4 4 5 2 2 2" xfId="16039" xr:uid="{3D4A006F-4CAB-4B96-97DA-F3D044DF3D95}"/>
    <cellStyle name="Comma 4 4 5 2 2 3" xfId="24476" xr:uid="{F98AB69F-CFEF-4DF9-B2E1-3B42FE0DB5D4}"/>
    <cellStyle name="Comma 4 4 5 2 2 4" xfId="32913" xr:uid="{5E027B6B-5D9A-4D29-BC6E-EC57ECFD0853}"/>
    <cellStyle name="Comma 4 4 5 2 3" xfId="11821" xr:uid="{2B36BA43-0687-4029-A2FF-2D8B0D23F892}"/>
    <cellStyle name="Comma 4 4 5 2 4" xfId="20259" xr:uid="{2D143F43-BF9F-4369-8F8F-857AAB57A0C7}"/>
    <cellStyle name="Comma 4 4 5 2 5" xfId="28696" xr:uid="{E7647AB8-B2C2-488F-B2B9-3343A7BE7239}"/>
    <cellStyle name="Comma 4 4 5 3" xfId="5452" xr:uid="{00000000-0005-0000-0000-0000190A0000}"/>
    <cellStyle name="Comma 4 4 5 3 2" xfId="13894" xr:uid="{28F3F5EE-73D0-469D-85B2-23E6F2A3947F}"/>
    <cellStyle name="Comma 4 4 5 3 3" xfId="22331" xr:uid="{A035E1B6-8F72-4725-BEDA-59655A3B2260}"/>
    <cellStyle name="Comma 4 4 5 3 4" xfId="30768" xr:uid="{B680D295-8532-48F2-A9F1-74DD5E85B2B1}"/>
    <cellStyle name="Comma 4 4 5 4" xfId="9676" xr:uid="{BB6A2696-1233-4D2B-80A4-DF5E847DFD8A}"/>
    <cellStyle name="Comma 4 4 5 5" xfId="18114" xr:uid="{577012E5-E2C2-410B-B358-93109DC9DA52}"/>
    <cellStyle name="Comma 4 4 5 6" xfId="26551" xr:uid="{1BC5DF98-941B-4A69-A283-AD6F279FFC80}"/>
    <cellStyle name="Comma 4 4 6" xfId="1557" xr:uid="{00000000-0005-0000-0000-00001A0A0000}"/>
    <cellStyle name="Comma 4 4 6 2" xfId="3787" xr:uid="{00000000-0005-0000-0000-00001B0A0000}"/>
    <cellStyle name="Comma 4 4 6 2 2" xfId="8010" xr:uid="{00000000-0005-0000-0000-00001C0A0000}"/>
    <cellStyle name="Comma 4 4 6 2 2 2" xfId="16452" xr:uid="{1670E8E5-5FB8-4CC6-80BF-F9EBCC0A427A}"/>
    <cellStyle name="Comma 4 4 6 2 2 3" xfId="24889" xr:uid="{CBF5B7A1-AB31-4654-B57F-5CBAF31BBA08}"/>
    <cellStyle name="Comma 4 4 6 2 2 4" xfId="33326" xr:uid="{A47A97AF-B465-4ABE-82F4-15A12CDCF920}"/>
    <cellStyle name="Comma 4 4 6 2 3" xfId="12234" xr:uid="{8BBE8987-D8B9-4108-BA75-23B4922D4E5E}"/>
    <cellStyle name="Comma 4 4 6 2 4" xfId="20672" xr:uid="{C3AA4AA8-1CFC-444A-9FAD-F532111BABA9}"/>
    <cellStyle name="Comma 4 4 6 2 5" xfId="29109" xr:uid="{3C6383DB-4794-4464-A197-E80FF6CF0985}"/>
    <cellStyle name="Comma 4 4 6 3" xfId="5865" xr:uid="{00000000-0005-0000-0000-00001D0A0000}"/>
    <cellStyle name="Comma 4 4 6 3 2" xfId="14307" xr:uid="{0FA7BC63-9C12-426E-A400-B884DFC89AF1}"/>
    <cellStyle name="Comma 4 4 6 3 3" xfId="22744" xr:uid="{0BC1CEB9-9DA2-4D6E-83A0-99E7B94C7E85}"/>
    <cellStyle name="Comma 4 4 6 3 4" xfId="31181" xr:uid="{D347B95A-62E4-4AAD-90FB-FFBA315FDD18}"/>
    <cellStyle name="Comma 4 4 6 4" xfId="10089" xr:uid="{AAC7DD72-024F-49FA-9AB5-E71360319775}"/>
    <cellStyle name="Comma 4 4 6 5" xfId="18527" xr:uid="{13E777BA-9F18-48C8-93AC-C532EEC0067F}"/>
    <cellStyle name="Comma 4 4 6 6" xfId="26964" xr:uid="{14C7AF51-CEAF-4DD5-9EA9-856876C21ED7}"/>
    <cellStyle name="Comma 4 4 7" xfId="1971" xr:uid="{00000000-0005-0000-0000-00001E0A0000}"/>
    <cellStyle name="Comma 4 4 7 2" xfId="4200" xr:uid="{00000000-0005-0000-0000-00001F0A0000}"/>
    <cellStyle name="Comma 4 4 7 2 2" xfId="8423" xr:uid="{00000000-0005-0000-0000-0000200A0000}"/>
    <cellStyle name="Comma 4 4 7 2 2 2" xfId="16865" xr:uid="{7A705933-CD18-4E46-832A-FAC2C8775ABE}"/>
    <cellStyle name="Comma 4 4 7 2 2 3" xfId="25302" xr:uid="{008EA011-53D4-4C84-A32B-066AE2CE6AA8}"/>
    <cellStyle name="Comma 4 4 7 2 2 4" xfId="33739" xr:uid="{2E522FC9-D0AA-496A-93B6-40F07B2FE8F5}"/>
    <cellStyle name="Comma 4 4 7 2 3" xfId="12647" xr:uid="{A7485809-5374-45A4-9B4F-11B27B59BDAC}"/>
    <cellStyle name="Comma 4 4 7 2 4" xfId="21085" xr:uid="{B5CDD066-2515-4DFD-B2D2-8BFA6EBB2126}"/>
    <cellStyle name="Comma 4 4 7 2 5" xfId="29522" xr:uid="{3871EEDC-7112-4AF9-BB56-D19998512441}"/>
    <cellStyle name="Comma 4 4 7 3" xfId="6278" xr:uid="{00000000-0005-0000-0000-0000210A0000}"/>
    <cellStyle name="Comma 4 4 7 3 2" xfId="14720" xr:uid="{390790A3-A112-490A-B78E-04F26F82AD8A}"/>
    <cellStyle name="Comma 4 4 7 3 3" xfId="23157" xr:uid="{A305048C-F817-4D38-B1B3-DFC40E65B615}"/>
    <cellStyle name="Comma 4 4 7 3 4" xfId="31594" xr:uid="{522C46CF-C16A-42C7-AF9B-98F9DE891380}"/>
    <cellStyle name="Comma 4 4 7 4" xfId="10502" xr:uid="{F2160FD5-1F92-4C36-A548-ABA5E7104B97}"/>
    <cellStyle name="Comma 4 4 7 5" xfId="18940" xr:uid="{48CF9A31-8C6D-4D55-9C6F-1EBC77FCA119}"/>
    <cellStyle name="Comma 4 4 7 6" xfId="27377" xr:uid="{E2C99CFF-E3D7-49DA-B69B-03638A711263}"/>
    <cellStyle name="Comma 4 4 8" xfId="2406" xr:uid="{00000000-0005-0000-0000-0000220A0000}"/>
    <cellStyle name="Comma 4 4 8 2" xfId="6691" xr:uid="{00000000-0005-0000-0000-0000230A0000}"/>
    <cellStyle name="Comma 4 4 8 2 2" xfId="15133" xr:uid="{C5DFAAB9-EB71-49CE-85D9-2DA9510334E5}"/>
    <cellStyle name="Comma 4 4 8 2 3" xfId="23570" xr:uid="{B80E9204-30CD-430C-AFB1-DB578C224DFF}"/>
    <cellStyle name="Comma 4 4 8 2 4" xfId="32007" xr:uid="{59D7B158-9CBF-416A-9E26-C9AE356B250C}"/>
    <cellStyle name="Comma 4 4 8 3" xfId="10915" xr:uid="{AE66539F-7FA0-4063-9F41-2BD93B094FF0}"/>
    <cellStyle name="Comma 4 4 8 4" xfId="19353" xr:uid="{0DEB5BCE-89BE-4920-B9C6-A569C1A9FA4F}"/>
    <cellStyle name="Comma 4 4 8 5" xfId="27790" xr:uid="{F486B95E-71EA-411A-9308-8F5840D2535B}"/>
    <cellStyle name="Comma 4 4 9" xfId="2702" xr:uid="{00000000-0005-0000-0000-0000240A0000}"/>
    <cellStyle name="Comma 4 5" xfId="157" xr:uid="{00000000-0005-0000-0000-0000250A0000}"/>
    <cellStyle name="Comma 4 5 10" xfId="4629" xr:uid="{00000000-0005-0000-0000-0000260A0000}"/>
    <cellStyle name="Comma 4 5 10 2" xfId="13071" xr:uid="{2453A665-A196-4190-9A3D-319FA8B06BC8}"/>
    <cellStyle name="Comma 4 5 10 3" xfId="21508" xr:uid="{A27EB689-A730-4AEB-B23D-99D9000C9EA2}"/>
    <cellStyle name="Comma 4 5 10 4" xfId="29945" xr:uid="{0A84DA4B-F576-4402-8C49-B360157BBD9F}"/>
    <cellStyle name="Comma 4 5 11" xfId="8853" xr:uid="{68EB2CD0-ECAF-4636-A83D-997C20CFB83E}"/>
    <cellStyle name="Comma 4 5 12" xfId="17291" xr:uid="{12E747CD-AFA8-431B-ADF7-3B5E00D1BDEB}"/>
    <cellStyle name="Comma 4 5 13" xfId="25728" xr:uid="{F480F2BA-A11B-4243-9B38-DB4C400146A1}"/>
    <cellStyle name="Comma 4 5 2" xfId="158" xr:uid="{00000000-0005-0000-0000-0000270A0000}"/>
    <cellStyle name="Comma 4 5 2 10" xfId="8854" xr:uid="{F45BFD88-3149-4647-94A9-AE31864BCE4C}"/>
    <cellStyle name="Comma 4 5 2 11" xfId="17292" xr:uid="{C26B60F3-21FA-4770-944F-7C47C59A78AF}"/>
    <cellStyle name="Comma 4 5 2 12" xfId="25729" xr:uid="{04201233-5010-4486-8326-05951FD7B056}"/>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25ACA481-4EE8-420E-9512-E283DBF54905}"/>
    <cellStyle name="Comma 4 5 2 2 2 2 3" xfId="24068" xr:uid="{92F0BB72-7564-4577-B3B2-77D6F1F378AE}"/>
    <cellStyle name="Comma 4 5 2 2 2 2 4" xfId="32505" xr:uid="{BFBA2E7B-41BC-472E-89BD-4345787BFE3B}"/>
    <cellStyle name="Comma 4 5 2 2 2 3" xfId="11413" xr:uid="{4E10B033-AFE1-421B-ABF3-68C1827BC555}"/>
    <cellStyle name="Comma 4 5 2 2 2 4" xfId="19851" xr:uid="{E0638FA8-5977-4130-A522-EDC845B72BFA}"/>
    <cellStyle name="Comma 4 5 2 2 2 5" xfId="28288" xr:uid="{3CF33485-6CC1-4014-8664-89E8A1C06585}"/>
    <cellStyle name="Comma 4 5 2 2 3" xfId="5044" xr:uid="{00000000-0005-0000-0000-00002B0A0000}"/>
    <cellStyle name="Comma 4 5 2 2 3 2" xfId="13486" xr:uid="{F59BB920-1AB3-48BE-9985-21E83AD178D6}"/>
    <cellStyle name="Comma 4 5 2 2 3 3" xfId="21923" xr:uid="{1F5EEA73-E269-4A78-A3F8-729A440B806F}"/>
    <cellStyle name="Comma 4 5 2 2 3 4" xfId="30360" xr:uid="{F924577D-18FB-43FD-B324-077028B82044}"/>
    <cellStyle name="Comma 4 5 2 2 4" xfId="9268" xr:uid="{25C8D4CA-4462-4D8A-B202-65F2CFD666E3}"/>
    <cellStyle name="Comma 4 5 2 2 5" xfId="17706" xr:uid="{F6FBB5FC-FDEA-4218-BAD9-D814F91F3DF8}"/>
    <cellStyle name="Comma 4 5 2 2 6" xfId="26143" xr:uid="{9DA7B4CD-0A37-4CDD-817F-FA640EDB9F2B}"/>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36F5E692-8383-4FF0-B36E-F91E206E1CA2}"/>
    <cellStyle name="Comma 4 5 2 3 2 2 3" xfId="24481" xr:uid="{8B464EAA-88AD-4A07-B8F6-9F35F68D11F6}"/>
    <cellStyle name="Comma 4 5 2 3 2 2 4" xfId="32918" xr:uid="{DECD8F61-FA61-4211-9879-BD326FC713B7}"/>
    <cellStyle name="Comma 4 5 2 3 2 3" xfId="11826" xr:uid="{08CFBEAE-89CD-4DC2-B487-512B56F9DF5C}"/>
    <cellStyle name="Comma 4 5 2 3 2 4" xfId="20264" xr:uid="{3FAF881D-C992-4BE2-8326-86128F75EF97}"/>
    <cellStyle name="Comma 4 5 2 3 2 5" xfId="28701" xr:uid="{DF572327-31F3-462C-B406-F4872D0372D0}"/>
    <cellStyle name="Comma 4 5 2 3 3" xfId="5457" xr:uid="{00000000-0005-0000-0000-00002F0A0000}"/>
    <cellStyle name="Comma 4 5 2 3 3 2" xfId="13899" xr:uid="{A2C1621E-C251-4154-A950-8545C70EEF6F}"/>
    <cellStyle name="Comma 4 5 2 3 3 3" xfId="22336" xr:uid="{189D5CDF-4652-4D39-8524-0B2074FB24DF}"/>
    <cellStyle name="Comma 4 5 2 3 3 4" xfId="30773" xr:uid="{7F32EE96-EECA-47D1-9A9D-B0167B7C6B33}"/>
    <cellStyle name="Comma 4 5 2 3 4" xfId="9681" xr:uid="{2E01D2DC-4BBF-4F2C-84CA-42AB0B078284}"/>
    <cellStyle name="Comma 4 5 2 3 5" xfId="18119" xr:uid="{781B8327-8979-470D-9459-C37FAD964FB3}"/>
    <cellStyle name="Comma 4 5 2 3 6" xfId="26556" xr:uid="{91FCEA53-EA00-4DA0-8D6A-CFB81193C522}"/>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0CA2D7DF-22AD-42EE-9DB0-CDE1E57FE063}"/>
    <cellStyle name="Comma 4 5 2 4 2 2 3" xfId="24894" xr:uid="{0E495681-61B3-4316-841F-A3217101C9CB}"/>
    <cellStyle name="Comma 4 5 2 4 2 2 4" xfId="33331" xr:uid="{35C50B2E-678B-4A11-8310-349ED9142258}"/>
    <cellStyle name="Comma 4 5 2 4 2 3" xfId="12239" xr:uid="{EB89D75C-D8C8-4175-A859-042569CC770F}"/>
    <cellStyle name="Comma 4 5 2 4 2 4" xfId="20677" xr:uid="{644D67F4-64CE-441E-8628-4DF3888B6F30}"/>
    <cellStyle name="Comma 4 5 2 4 2 5" xfId="29114" xr:uid="{D4EB96A9-348D-4E17-8656-060C399663E1}"/>
    <cellStyle name="Comma 4 5 2 4 3" xfId="5870" xr:uid="{00000000-0005-0000-0000-0000330A0000}"/>
    <cellStyle name="Comma 4 5 2 4 3 2" xfId="14312" xr:uid="{8C183038-2808-4807-BC5B-7A1C7992369B}"/>
    <cellStyle name="Comma 4 5 2 4 3 3" xfId="22749" xr:uid="{826E7AF8-6187-42B9-A49E-F5C7AC2F73C8}"/>
    <cellStyle name="Comma 4 5 2 4 3 4" xfId="31186" xr:uid="{44BA02F2-80C7-4192-BDD2-6057532F90FA}"/>
    <cellStyle name="Comma 4 5 2 4 4" xfId="10094" xr:uid="{02A48989-AB3A-42DA-9FC3-BA8C7D3440DD}"/>
    <cellStyle name="Comma 4 5 2 4 5" xfId="18532" xr:uid="{EAB53A24-DFA1-41F7-8089-F2FECCBF6AEA}"/>
    <cellStyle name="Comma 4 5 2 4 6" xfId="26969" xr:uid="{29C0D38A-4DE5-46DA-B048-F2F9CF50AC77}"/>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5141302C-1438-453C-99F6-2184A7CCCF06}"/>
    <cellStyle name="Comma 4 5 2 5 2 2 3" xfId="25307" xr:uid="{CA32CBB0-F838-4BE2-85E0-B7899F15B07E}"/>
    <cellStyle name="Comma 4 5 2 5 2 2 4" xfId="33744" xr:uid="{F5244CD5-3E41-4BD7-A4ED-2446E46F2F30}"/>
    <cellStyle name="Comma 4 5 2 5 2 3" xfId="12652" xr:uid="{911838E9-AEC0-409A-8055-EB67B0C60DB1}"/>
    <cellStyle name="Comma 4 5 2 5 2 4" xfId="21090" xr:uid="{4753CABC-58FA-448B-9E94-1027FCDB5D3D}"/>
    <cellStyle name="Comma 4 5 2 5 2 5" xfId="29527" xr:uid="{E7757DE1-C20F-4FEB-BC54-3E4379A72414}"/>
    <cellStyle name="Comma 4 5 2 5 3" xfId="6283" xr:uid="{00000000-0005-0000-0000-0000370A0000}"/>
    <cellStyle name="Comma 4 5 2 5 3 2" xfId="14725" xr:uid="{10D5A948-F7D9-4BD2-B12A-C921250D824F}"/>
    <cellStyle name="Comma 4 5 2 5 3 3" xfId="23162" xr:uid="{02598D62-CC36-4FD4-9417-84A71F4CFA30}"/>
    <cellStyle name="Comma 4 5 2 5 3 4" xfId="31599" xr:uid="{ACB1DCBE-DD0F-4BCE-ADFF-C1070DD6D9FB}"/>
    <cellStyle name="Comma 4 5 2 5 4" xfId="10507" xr:uid="{F6F1E04D-2041-4D31-BAEB-E0DC1F634334}"/>
    <cellStyle name="Comma 4 5 2 5 5" xfId="18945" xr:uid="{9098A31F-80E0-4411-9FC9-84AD699320A2}"/>
    <cellStyle name="Comma 4 5 2 5 6" xfId="27382" xr:uid="{7C737E55-D95B-4958-81B0-22D67D24476F}"/>
    <cellStyle name="Comma 4 5 2 6" xfId="2411" xr:uid="{00000000-0005-0000-0000-0000380A0000}"/>
    <cellStyle name="Comma 4 5 2 6 2" xfId="6696" xr:uid="{00000000-0005-0000-0000-0000390A0000}"/>
    <cellStyle name="Comma 4 5 2 6 2 2" xfId="15138" xr:uid="{32648CD9-B8EF-4EE0-BC71-ED08AC19943D}"/>
    <cellStyle name="Comma 4 5 2 6 2 3" xfId="23575" xr:uid="{137FCAEE-5BDB-44FB-9160-5DD11BA9C45A}"/>
    <cellStyle name="Comma 4 5 2 6 2 4" xfId="32012" xr:uid="{E1133655-2613-4C7F-ADCB-7718B307B280}"/>
    <cellStyle name="Comma 4 5 2 6 3" xfId="10920" xr:uid="{EE30AFF4-7123-48ED-8923-6AE2B35D1AFB}"/>
    <cellStyle name="Comma 4 5 2 6 4" xfId="19358" xr:uid="{E0E65061-B79F-4BB5-9C4C-E5C266399B5F}"/>
    <cellStyle name="Comma 4 5 2 6 5" xfId="27795" xr:uid="{293078F5-688D-429D-8DD4-395480E98A06}"/>
    <cellStyle name="Comma 4 5 2 7" xfId="2707" xr:uid="{00000000-0005-0000-0000-00003A0A0000}"/>
    <cellStyle name="Comma 4 5 2 8" xfId="2789" xr:uid="{00000000-0005-0000-0000-00003B0A0000}"/>
    <cellStyle name="Comma 4 5 2 8 2" xfId="7013" xr:uid="{00000000-0005-0000-0000-00003C0A0000}"/>
    <cellStyle name="Comma 4 5 2 8 2 2" xfId="15455" xr:uid="{59A44291-B963-4896-896D-895F1D79CFE4}"/>
    <cellStyle name="Comma 4 5 2 8 2 3" xfId="23892" xr:uid="{2BA13FBF-492A-4B30-B7EB-7609834049D2}"/>
    <cellStyle name="Comma 4 5 2 8 2 4" xfId="32329" xr:uid="{45F308AC-49DC-41EC-87B0-9B483886CE77}"/>
    <cellStyle name="Comma 4 5 2 8 3" xfId="11237" xr:uid="{2F12265E-872C-466A-AFEC-C519D5B2D703}"/>
    <cellStyle name="Comma 4 5 2 8 4" xfId="19675" xr:uid="{94B02A4B-DC45-433B-8C80-0AB86E2E8A5D}"/>
    <cellStyle name="Comma 4 5 2 8 5" xfId="28112" xr:uid="{963E4426-4707-44D8-8DB7-1EA7DB0DAB64}"/>
    <cellStyle name="Comma 4 5 2 9" xfId="4630" xr:uid="{00000000-0005-0000-0000-00003D0A0000}"/>
    <cellStyle name="Comma 4 5 2 9 2" xfId="13072" xr:uid="{380359E2-B1E9-4EA0-92EE-8EA1E09C1F6C}"/>
    <cellStyle name="Comma 4 5 2 9 3" xfId="21509" xr:uid="{8EB04BE1-888C-4227-8091-EC795F97C28F}"/>
    <cellStyle name="Comma 4 5 2 9 4" xfId="29946" xr:uid="{7B5BF5E2-E04B-439E-BAA6-44DD9758A7FB}"/>
    <cellStyle name="Comma 4 5 3" xfId="694" xr:uid="{00000000-0005-0000-0000-00003E0A0000}"/>
    <cellStyle name="Comma 4 5 3 2" xfId="2965" xr:uid="{00000000-0005-0000-0000-00003F0A0000}"/>
    <cellStyle name="Comma 4 5 3 2 2" xfId="7188" xr:uid="{00000000-0005-0000-0000-0000400A0000}"/>
    <cellStyle name="Comma 4 5 3 2 2 2" xfId="15630" xr:uid="{866B95CF-829F-4045-9806-F0530203F7F5}"/>
    <cellStyle name="Comma 4 5 3 2 2 3" xfId="24067" xr:uid="{880DA958-DED1-4BA8-A2AC-7F3429FB7AFF}"/>
    <cellStyle name="Comma 4 5 3 2 2 4" xfId="32504" xr:uid="{3370DDF3-14AA-48F9-9A4F-016E8C14FFD0}"/>
    <cellStyle name="Comma 4 5 3 2 3" xfId="11412" xr:uid="{0407D6BD-4DED-4CD8-B3C4-12AA93C17549}"/>
    <cellStyle name="Comma 4 5 3 2 4" xfId="19850" xr:uid="{8DDDA90D-BA4C-4927-A46B-065207B323AD}"/>
    <cellStyle name="Comma 4 5 3 2 5" xfId="28287" xr:uid="{3D29A857-3928-4C0B-BA54-CB2D578F9875}"/>
    <cellStyle name="Comma 4 5 3 3" xfId="5043" xr:uid="{00000000-0005-0000-0000-0000410A0000}"/>
    <cellStyle name="Comma 4 5 3 3 2" xfId="13485" xr:uid="{7092DC4F-CA2E-4B69-9741-DA9F271A7750}"/>
    <cellStyle name="Comma 4 5 3 3 3" xfId="21922" xr:uid="{E186A67D-A2BC-4708-B74F-37BFFE4CB9A1}"/>
    <cellStyle name="Comma 4 5 3 3 4" xfId="30359" xr:uid="{7FD916B9-BE6F-41EF-831D-B49E44B992E9}"/>
    <cellStyle name="Comma 4 5 3 4" xfId="9267" xr:uid="{EB0A3FFA-091C-4E40-BCA4-18ECDB06A896}"/>
    <cellStyle name="Comma 4 5 3 5" xfId="17705" xr:uid="{82F4BB5E-41A1-45CF-AAE2-3E1439F10380}"/>
    <cellStyle name="Comma 4 5 3 6" xfId="26142" xr:uid="{685D830F-F947-4671-94D5-BD87652A4B89}"/>
    <cellStyle name="Comma 4 5 4" xfId="1147" xr:uid="{00000000-0005-0000-0000-0000420A0000}"/>
    <cellStyle name="Comma 4 5 4 2" xfId="3378" xr:uid="{00000000-0005-0000-0000-0000430A0000}"/>
    <cellStyle name="Comma 4 5 4 2 2" xfId="7601" xr:uid="{00000000-0005-0000-0000-0000440A0000}"/>
    <cellStyle name="Comma 4 5 4 2 2 2" xfId="16043" xr:uid="{89DC998D-21A8-4FAF-BCCD-F00DA676FF06}"/>
    <cellStyle name="Comma 4 5 4 2 2 3" xfId="24480" xr:uid="{06922448-7673-470B-AB60-A7F56B2BA1E2}"/>
    <cellStyle name="Comma 4 5 4 2 2 4" xfId="32917" xr:uid="{AF8CC4BB-80B8-48D8-A4C7-783A2E810901}"/>
    <cellStyle name="Comma 4 5 4 2 3" xfId="11825" xr:uid="{36F61A0C-A8C8-4857-88D3-A18267EA6010}"/>
    <cellStyle name="Comma 4 5 4 2 4" xfId="20263" xr:uid="{8857341D-E738-4123-B000-8FF2049F95D8}"/>
    <cellStyle name="Comma 4 5 4 2 5" xfId="28700" xr:uid="{D5F279BE-DD50-4F28-9224-4FE7EC4E66AB}"/>
    <cellStyle name="Comma 4 5 4 3" xfId="5456" xr:uid="{00000000-0005-0000-0000-0000450A0000}"/>
    <cellStyle name="Comma 4 5 4 3 2" xfId="13898" xr:uid="{718E7FAE-5C47-4F37-BE6A-8E139D56BEFF}"/>
    <cellStyle name="Comma 4 5 4 3 3" xfId="22335" xr:uid="{00C4786D-31FC-46AF-AD67-958D76E0A4FB}"/>
    <cellStyle name="Comma 4 5 4 3 4" xfId="30772" xr:uid="{1655E6ED-CA87-4F14-B95D-E7CA9DB173DA}"/>
    <cellStyle name="Comma 4 5 4 4" xfId="9680" xr:uid="{768F328D-843E-46EF-A52B-58655E45823C}"/>
    <cellStyle name="Comma 4 5 4 5" xfId="18118" xr:uid="{35484EC0-1E2E-4B27-8DBC-B04AFD9E4254}"/>
    <cellStyle name="Comma 4 5 4 6" xfId="26555" xr:uid="{B543A85E-E3C3-428C-B8D0-F1C4C57F91A1}"/>
    <cellStyle name="Comma 4 5 5" xfId="1561" xr:uid="{00000000-0005-0000-0000-0000460A0000}"/>
    <cellStyle name="Comma 4 5 5 2" xfId="3791" xr:uid="{00000000-0005-0000-0000-0000470A0000}"/>
    <cellStyle name="Comma 4 5 5 2 2" xfId="8014" xr:uid="{00000000-0005-0000-0000-0000480A0000}"/>
    <cellStyle name="Comma 4 5 5 2 2 2" xfId="16456" xr:uid="{75B1619A-1C88-47CA-8D11-98635DD5F869}"/>
    <cellStyle name="Comma 4 5 5 2 2 3" xfId="24893" xr:uid="{59DCDFCA-499E-4A56-AAF4-48CB8CF9F33D}"/>
    <cellStyle name="Comma 4 5 5 2 2 4" xfId="33330" xr:uid="{8E4DED16-6CD1-494A-8A8F-525C01B89859}"/>
    <cellStyle name="Comma 4 5 5 2 3" xfId="12238" xr:uid="{38F48BE3-E6A4-443B-9A56-989284D6D58F}"/>
    <cellStyle name="Comma 4 5 5 2 4" xfId="20676" xr:uid="{6679B884-9E8E-4CDF-883C-8B458A93234B}"/>
    <cellStyle name="Comma 4 5 5 2 5" xfId="29113" xr:uid="{99559FAD-EFA8-4E95-B0EA-53B19081CDBD}"/>
    <cellStyle name="Comma 4 5 5 3" xfId="5869" xr:uid="{00000000-0005-0000-0000-0000490A0000}"/>
    <cellStyle name="Comma 4 5 5 3 2" xfId="14311" xr:uid="{7A215283-9E3F-463E-AF46-F556B81AE4FA}"/>
    <cellStyle name="Comma 4 5 5 3 3" xfId="22748" xr:uid="{FB50ABF2-9B68-4289-A03F-A9FB9A425A51}"/>
    <cellStyle name="Comma 4 5 5 3 4" xfId="31185" xr:uid="{2220910B-C5FC-48DB-A179-5AB94233F8E5}"/>
    <cellStyle name="Comma 4 5 5 4" xfId="10093" xr:uid="{FCA67F47-D2EB-4188-A787-D4A8CB3297DD}"/>
    <cellStyle name="Comma 4 5 5 5" xfId="18531" xr:uid="{C3BA3CBC-CA98-41D9-A005-7E3EE136593D}"/>
    <cellStyle name="Comma 4 5 5 6" xfId="26968" xr:uid="{762D35CE-3C67-4F59-90E0-3E4093C84000}"/>
    <cellStyle name="Comma 4 5 6" xfId="1975" xr:uid="{00000000-0005-0000-0000-00004A0A0000}"/>
    <cellStyle name="Comma 4 5 6 2" xfId="4204" xr:uid="{00000000-0005-0000-0000-00004B0A0000}"/>
    <cellStyle name="Comma 4 5 6 2 2" xfId="8427" xr:uid="{00000000-0005-0000-0000-00004C0A0000}"/>
    <cellStyle name="Comma 4 5 6 2 2 2" xfId="16869" xr:uid="{11470ED0-3EC1-4BA5-9B48-5F1360D3C2A7}"/>
    <cellStyle name="Comma 4 5 6 2 2 3" xfId="25306" xr:uid="{7BA41787-5B6C-403D-8253-57E9177B2C60}"/>
    <cellStyle name="Comma 4 5 6 2 2 4" xfId="33743" xr:uid="{22A19807-1E91-4A57-9C7F-A65B0EDB140C}"/>
    <cellStyle name="Comma 4 5 6 2 3" xfId="12651" xr:uid="{60E79DEE-75F0-4093-AAC7-624CDA001942}"/>
    <cellStyle name="Comma 4 5 6 2 4" xfId="21089" xr:uid="{C0C57889-FC27-4941-8DAE-7C2FDFC835DD}"/>
    <cellStyle name="Comma 4 5 6 2 5" xfId="29526" xr:uid="{F5D0C4C9-72B6-4DC6-9EFD-6F017E4BB109}"/>
    <cellStyle name="Comma 4 5 6 3" xfId="6282" xr:uid="{00000000-0005-0000-0000-00004D0A0000}"/>
    <cellStyle name="Comma 4 5 6 3 2" xfId="14724" xr:uid="{FA6ED0FE-A4B9-4505-B7ED-CB7B62BE2F91}"/>
    <cellStyle name="Comma 4 5 6 3 3" xfId="23161" xr:uid="{6A6561EF-F71F-4C17-9E25-93488C36BD02}"/>
    <cellStyle name="Comma 4 5 6 3 4" xfId="31598" xr:uid="{6FF3570C-FD43-497D-BC46-96FBF33F031A}"/>
    <cellStyle name="Comma 4 5 6 4" xfId="10506" xr:uid="{A8086B40-5A62-44F4-872E-82336EA212F3}"/>
    <cellStyle name="Comma 4 5 6 5" xfId="18944" xr:uid="{CF027072-F237-41A5-8C55-1E6B1B26EDE2}"/>
    <cellStyle name="Comma 4 5 6 6" xfId="27381" xr:uid="{02A24768-E2D5-4B9E-BAA6-2D1BC56BF1C4}"/>
    <cellStyle name="Comma 4 5 7" xfId="2410" xr:uid="{00000000-0005-0000-0000-00004E0A0000}"/>
    <cellStyle name="Comma 4 5 7 2" xfId="6695" xr:uid="{00000000-0005-0000-0000-00004F0A0000}"/>
    <cellStyle name="Comma 4 5 7 2 2" xfId="15137" xr:uid="{9E56B141-5739-4D1F-8FFB-9D6D8AE8642B}"/>
    <cellStyle name="Comma 4 5 7 2 3" xfId="23574" xr:uid="{0D1BBBD3-143B-413B-B854-A18E0B53720E}"/>
    <cellStyle name="Comma 4 5 7 2 4" xfId="32011" xr:uid="{AA6800B1-4ABA-4EEC-A021-AE40E32C047A}"/>
    <cellStyle name="Comma 4 5 7 3" xfId="10919" xr:uid="{407E61D3-7A45-4D53-A28E-F076E3FF58EC}"/>
    <cellStyle name="Comma 4 5 7 4" xfId="19357" xr:uid="{7D641F2D-2B15-47C6-A21C-01212168F64E}"/>
    <cellStyle name="Comma 4 5 7 5" xfId="27794" xr:uid="{0599006E-4DCD-43BF-889E-A5DA38BB4DFB}"/>
    <cellStyle name="Comma 4 5 8" xfId="2706" xr:uid="{00000000-0005-0000-0000-0000500A0000}"/>
    <cellStyle name="Comma 4 5 9" xfId="2788" xr:uid="{00000000-0005-0000-0000-0000510A0000}"/>
    <cellStyle name="Comma 4 5 9 2" xfId="7012" xr:uid="{00000000-0005-0000-0000-0000520A0000}"/>
    <cellStyle name="Comma 4 5 9 2 2" xfId="15454" xr:uid="{CC00E58F-E481-4F30-897E-5C4FFD5B4F46}"/>
    <cellStyle name="Comma 4 5 9 2 3" xfId="23891" xr:uid="{3CB2F2EE-C134-4F2C-8B6D-E6734556F5F1}"/>
    <cellStyle name="Comma 4 5 9 2 4" xfId="32328" xr:uid="{A4C2A4F3-D803-44CD-9F34-62B0C224F190}"/>
    <cellStyle name="Comma 4 5 9 3" xfId="11236" xr:uid="{E69845E6-1EFE-4AB2-BB1A-A9DD6F67FBB3}"/>
    <cellStyle name="Comma 4 5 9 4" xfId="19674" xr:uid="{274CD957-8887-4A00-98C5-0584D1A9FD31}"/>
    <cellStyle name="Comma 4 5 9 5" xfId="28111" xr:uid="{2C961CAC-9895-44C9-81B4-F613799B7A6A}"/>
    <cellStyle name="Comma 4 6" xfId="159" xr:uid="{00000000-0005-0000-0000-0000530A0000}"/>
    <cellStyle name="Comma 4 6 10" xfId="8855" xr:uid="{C63A3922-53EE-40DD-8F77-B9CF9BA1CB5C}"/>
    <cellStyle name="Comma 4 6 11" xfId="17293" xr:uid="{92E09AF9-AF93-444E-8F61-7C12A77E4916}"/>
    <cellStyle name="Comma 4 6 12" xfId="25730" xr:uid="{DB14FADC-B73F-4CE0-B831-4A4A5FB80788}"/>
    <cellStyle name="Comma 4 6 2" xfId="696" xr:uid="{00000000-0005-0000-0000-0000540A0000}"/>
    <cellStyle name="Comma 4 6 2 2" xfId="2967" xr:uid="{00000000-0005-0000-0000-0000550A0000}"/>
    <cellStyle name="Comma 4 6 2 2 2" xfId="7190" xr:uid="{00000000-0005-0000-0000-0000560A0000}"/>
    <cellStyle name="Comma 4 6 2 2 2 2" xfId="15632" xr:uid="{97F86AE7-C8B2-4EE9-83A0-F10253FD970C}"/>
    <cellStyle name="Comma 4 6 2 2 2 3" xfId="24069" xr:uid="{6C2F83DA-6E13-4884-8F46-4FD305A945E0}"/>
    <cellStyle name="Comma 4 6 2 2 2 4" xfId="32506" xr:uid="{302799C0-C91D-4C7C-98D5-5772ABB2B197}"/>
    <cellStyle name="Comma 4 6 2 2 3" xfId="11414" xr:uid="{9F14E564-C968-4335-916D-E300A04D1168}"/>
    <cellStyle name="Comma 4 6 2 2 4" xfId="19852" xr:uid="{E9417C32-6A44-4A47-8209-3656D4A4B801}"/>
    <cellStyle name="Comma 4 6 2 2 5" xfId="28289" xr:uid="{F532A572-1015-40A1-9D51-4FCC6A278094}"/>
    <cellStyle name="Comma 4 6 2 3" xfId="5045" xr:uid="{00000000-0005-0000-0000-0000570A0000}"/>
    <cellStyle name="Comma 4 6 2 3 2" xfId="13487" xr:uid="{D849F8B9-0F08-4BCF-A992-DEA3BDEB372C}"/>
    <cellStyle name="Comma 4 6 2 3 3" xfId="21924" xr:uid="{68C84D28-F0CA-4CB3-8A98-300587DA8015}"/>
    <cellStyle name="Comma 4 6 2 3 4" xfId="30361" xr:uid="{08C52068-EEBF-4747-BDE4-DF8645BFA238}"/>
    <cellStyle name="Comma 4 6 2 4" xfId="9269" xr:uid="{01A1653A-8B6D-4EEA-B7FC-407266B85E2D}"/>
    <cellStyle name="Comma 4 6 2 5" xfId="17707" xr:uid="{03560694-F614-4293-9584-F27FADC02FAA}"/>
    <cellStyle name="Comma 4 6 2 6" xfId="26144" xr:uid="{08D0C1CE-51E7-4601-98C8-0E06F027D79B}"/>
    <cellStyle name="Comma 4 6 3" xfId="1149" xr:uid="{00000000-0005-0000-0000-0000580A0000}"/>
    <cellStyle name="Comma 4 6 3 2" xfId="3380" xr:uid="{00000000-0005-0000-0000-0000590A0000}"/>
    <cellStyle name="Comma 4 6 3 2 2" xfId="7603" xr:uid="{00000000-0005-0000-0000-00005A0A0000}"/>
    <cellStyle name="Comma 4 6 3 2 2 2" xfId="16045" xr:uid="{9333B522-CEA4-4255-9739-13D226488DA9}"/>
    <cellStyle name="Comma 4 6 3 2 2 3" xfId="24482" xr:uid="{1C3B7F76-6EC6-48AF-B011-7EBD0F216A8D}"/>
    <cellStyle name="Comma 4 6 3 2 2 4" xfId="32919" xr:uid="{F9628411-3C35-41CB-A89E-CF0D85883F19}"/>
    <cellStyle name="Comma 4 6 3 2 3" xfId="11827" xr:uid="{5E230ED4-6175-498B-B255-BFE2F7E98344}"/>
    <cellStyle name="Comma 4 6 3 2 4" xfId="20265" xr:uid="{A89B0B0B-E07F-467E-A0C0-DB567F0A22D9}"/>
    <cellStyle name="Comma 4 6 3 2 5" xfId="28702" xr:uid="{275958F9-03C5-4458-AD7D-63A26B69BD5C}"/>
    <cellStyle name="Comma 4 6 3 3" xfId="5458" xr:uid="{00000000-0005-0000-0000-00005B0A0000}"/>
    <cellStyle name="Comma 4 6 3 3 2" xfId="13900" xr:uid="{7DC5EAAA-007A-478B-8603-E445CCCC73DB}"/>
    <cellStyle name="Comma 4 6 3 3 3" xfId="22337" xr:uid="{9E254641-1B5D-4610-9427-10D2431D439D}"/>
    <cellStyle name="Comma 4 6 3 3 4" xfId="30774" xr:uid="{5B068EC6-6460-4A7B-B05D-0727305718F1}"/>
    <cellStyle name="Comma 4 6 3 4" xfId="9682" xr:uid="{DE08E0F5-18F5-4BB5-AE17-0D1143D219BC}"/>
    <cellStyle name="Comma 4 6 3 5" xfId="18120" xr:uid="{89BAC1D2-08E1-45A3-BEA5-ABA145EFAB51}"/>
    <cellStyle name="Comma 4 6 3 6" xfId="26557" xr:uid="{5D0858A8-5437-4C00-A99A-8EA8B315320D}"/>
    <cellStyle name="Comma 4 6 4" xfId="1563" xr:uid="{00000000-0005-0000-0000-00005C0A0000}"/>
    <cellStyle name="Comma 4 6 4 2" xfId="3793" xr:uid="{00000000-0005-0000-0000-00005D0A0000}"/>
    <cellStyle name="Comma 4 6 4 2 2" xfId="8016" xr:uid="{00000000-0005-0000-0000-00005E0A0000}"/>
    <cellStyle name="Comma 4 6 4 2 2 2" xfId="16458" xr:uid="{4D2AD0C3-E8D6-43A4-ABB3-E74217AEE587}"/>
    <cellStyle name="Comma 4 6 4 2 2 3" xfId="24895" xr:uid="{0C5F6A82-6A00-4720-8CD7-B1C1712A3A9D}"/>
    <cellStyle name="Comma 4 6 4 2 2 4" xfId="33332" xr:uid="{916ECC7D-3ACB-4BD5-9765-F6E39F362A62}"/>
    <cellStyle name="Comma 4 6 4 2 3" xfId="12240" xr:uid="{BFB2C24E-FEFF-4AA1-A863-4D1D886DFBC6}"/>
    <cellStyle name="Comma 4 6 4 2 4" xfId="20678" xr:uid="{67011729-379F-4340-9592-0A476BE2BFB3}"/>
    <cellStyle name="Comma 4 6 4 2 5" xfId="29115" xr:uid="{35FB39D5-B5A4-444B-AD9F-02C938BAD368}"/>
    <cellStyle name="Comma 4 6 4 3" xfId="5871" xr:uid="{00000000-0005-0000-0000-00005F0A0000}"/>
    <cellStyle name="Comma 4 6 4 3 2" xfId="14313" xr:uid="{DD3BFF1B-3D8E-40E0-B3E2-614301A3D21E}"/>
    <cellStyle name="Comma 4 6 4 3 3" xfId="22750" xr:uid="{C3A214C6-E0D2-4F51-9521-0A790A831761}"/>
    <cellStyle name="Comma 4 6 4 3 4" xfId="31187" xr:uid="{BFD761D1-A109-4124-8D98-31F97E2993E0}"/>
    <cellStyle name="Comma 4 6 4 4" xfId="10095" xr:uid="{1E297BD5-10D5-45B8-ADE0-6208FE439C49}"/>
    <cellStyle name="Comma 4 6 4 5" xfId="18533" xr:uid="{59B82060-E13C-4411-90DE-3010A7CE51EB}"/>
    <cellStyle name="Comma 4 6 4 6" xfId="26970" xr:uid="{74E8922A-B83A-4BED-A66F-BAA57E01EC4F}"/>
    <cellStyle name="Comma 4 6 5" xfId="1977" xr:uid="{00000000-0005-0000-0000-0000600A0000}"/>
    <cellStyle name="Comma 4 6 5 2" xfId="4206" xr:uid="{00000000-0005-0000-0000-0000610A0000}"/>
    <cellStyle name="Comma 4 6 5 2 2" xfId="8429" xr:uid="{00000000-0005-0000-0000-0000620A0000}"/>
    <cellStyle name="Comma 4 6 5 2 2 2" xfId="16871" xr:uid="{713A90CB-9734-4437-AC38-281CF8FF317F}"/>
    <cellStyle name="Comma 4 6 5 2 2 3" xfId="25308" xr:uid="{43B4F2BC-09BD-4BCC-94B0-EBB9CFDFD080}"/>
    <cellStyle name="Comma 4 6 5 2 2 4" xfId="33745" xr:uid="{2265A31E-4938-41BE-8ED4-8BDC00114B78}"/>
    <cellStyle name="Comma 4 6 5 2 3" xfId="12653" xr:uid="{5577099C-B063-438C-8314-507738CCB45C}"/>
    <cellStyle name="Comma 4 6 5 2 4" xfId="21091" xr:uid="{146F3661-769C-4F4E-8F84-FE98644E6A81}"/>
    <cellStyle name="Comma 4 6 5 2 5" xfId="29528" xr:uid="{19661E75-0766-4307-BC90-CDDB1196B26A}"/>
    <cellStyle name="Comma 4 6 5 3" xfId="6284" xr:uid="{00000000-0005-0000-0000-0000630A0000}"/>
    <cellStyle name="Comma 4 6 5 3 2" xfId="14726" xr:uid="{88FC9DC0-3ECA-4487-B2DE-ED5E1ACBE676}"/>
    <cellStyle name="Comma 4 6 5 3 3" xfId="23163" xr:uid="{EF7BF8FB-F56E-435D-A0D0-E42B438979CF}"/>
    <cellStyle name="Comma 4 6 5 3 4" xfId="31600" xr:uid="{DAB3DFE0-9DDE-4C02-9B5D-95BCE64CC665}"/>
    <cellStyle name="Comma 4 6 5 4" xfId="10508" xr:uid="{A55DF704-1D75-4E49-BD4B-2D12AEAE29FA}"/>
    <cellStyle name="Comma 4 6 5 5" xfId="18946" xr:uid="{2F913642-4D47-4747-AD60-3D6484E8DD54}"/>
    <cellStyle name="Comma 4 6 5 6" xfId="27383" xr:uid="{D501F467-FC5D-4B06-878E-9751935B7A46}"/>
    <cellStyle name="Comma 4 6 6" xfId="2412" xr:uid="{00000000-0005-0000-0000-0000640A0000}"/>
    <cellStyle name="Comma 4 6 6 2" xfId="6697" xr:uid="{00000000-0005-0000-0000-0000650A0000}"/>
    <cellStyle name="Comma 4 6 6 2 2" xfId="15139" xr:uid="{3EF92E07-AD44-40D8-AF26-6C29FAF63E88}"/>
    <cellStyle name="Comma 4 6 6 2 3" xfId="23576" xr:uid="{3C691550-8B23-498B-8CD9-DB7D8BB05270}"/>
    <cellStyle name="Comma 4 6 6 2 4" xfId="32013" xr:uid="{3FFA3582-8DAB-43EE-9255-BA5776C01F7B}"/>
    <cellStyle name="Comma 4 6 6 3" xfId="10921" xr:uid="{F6C4F586-1A37-410E-8AD5-37DB76FB0172}"/>
    <cellStyle name="Comma 4 6 6 4" xfId="19359" xr:uid="{8A5F6C39-57A8-40B7-A12D-4698A380FA97}"/>
    <cellStyle name="Comma 4 6 6 5" xfId="27796" xr:uid="{8A0C3D02-146E-4F7C-848A-2EF66CF37F70}"/>
    <cellStyle name="Comma 4 6 7" xfId="2708" xr:uid="{00000000-0005-0000-0000-0000660A0000}"/>
    <cellStyle name="Comma 4 6 8" xfId="2790" xr:uid="{00000000-0005-0000-0000-0000670A0000}"/>
    <cellStyle name="Comma 4 6 8 2" xfId="7014" xr:uid="{00000000-0005-0000-0000-0000680A0000}"/>
    <cellStyle name="Comma 4 6 8 2 2" xfId="15456" xr:uid="{E5130B46-121C-4E0B-A7E4-5ABEBA791FB0}"/>
    <cellStyle name="Comma 4 6 8 2 3" xfId="23893" xr:uid="{ADE94354-AC11-4913-8408-7EB315F9FF80}"/>
    <cellStyle name="Comma 4 6 8 2 4" xfId="32330" xr:uid="{F0F9295F-D02B-4326-8CAF-BB389BB87603}"/>
    <cellStyle name="Comma 4 6 8 3" xfId="11238" xr:uid="{1A30FB79-FECE-46DA-90E7-DD0BCF9334EA}"/>
    <cellStyle name="Comma 4 6 8 4" xfId="19676" xr:uid="{FDC7F316-9BDB-4CE1-822D-1A84462048DE}"/>
    <cellStyle name="Comma 4 6 8 5" xfId="28113" xr:uid="{33F10E6E-F5F7-4247-8E7D-C46D30E697AE}"/>
    <cellStyle name="Comma 4 6 9" xfId="4631" xr:uid="{00000000-0005-0000-0000-0000690A0000}"/>
    <cellStyle name="Comma 4 6 9 2" xfId="13073" xr:uid="{972DCD76-6552-4605-AC63-F1457DE53D8A}"/>
    <cellStyle name="Comma 4 6 9 3" xfId="21510" xr:uid="{7E9FFF87-4607-4BD5-9D09-259898177FDF}"/>
    <cellStyle name="Comma 4 6 9 4" xfId="29947" xr:uid="{A0B3BA9D-4661-4E97-8975-FED3B4554CEE}"/>
    <cellStyle name="Comma 4 7" xfId="160" xr:uid="{00000000-0005-0000-0000-00006A0A0000}"/>
    <cellStyle name="Comma 4 7 10" xfId="8856" xr:uid="{E49F08C6-4F4D-45A6-9953-2F0EC8C0008D}"/>
    <cellStyle name="Comma 4 7 11" xfId="17294" xr:uid="{9A15BA84-07CE-4714-A1D8-D8B3A57F12E2}"/>
    <cellStyle name="Comma 4 7 12" xfId="25731" xr:uid="{B746C1B0-1407-4473-98DE-E03C1A5EDD7B}"/>
    <cellStyle name="Comma 4 7 2" xfId="697" xr:uid="{00000000-0005-0000-0000-00006B0A0000}"/>
    <cellStyle name="Comma 4 7 2 2" xfId="2968" xr:uid="{00000000-0005-0000-0000-00006C0A0000}"/>
    <cellStyle name="Comma 4 7 2 2 2" xfId="7191" xr:uid="{00000000-0005-0000-0000-00006D0A0000}"/>
    <cellStyle name="Comma 4 7 2 2 2 2" xfId="15633" xr:uid="{3989BB29-8980-45B9-A8B6-9336484C660E}"/>
    <cellStyle name="Comma 4 7 2 2 2 3" xfId="24070" xr:uid="{ED80A023-DEE7-4D76-8783-E79BDF8F2496}"/>
    <cellStyle name="Comma 4 7 2 2 2 4" xfId="32507" xr:uid="{000A6153-B14F-46DB-9779-D9484BA8A08F}"/>
    <cellStyle name="Comma 4 7 2 2 3" xfId="11415" xr:uid="{930302DB-3FB1-435B-80EC-FEBC3C394631}"/>
    <cellStyle name="Comma 4 7 2 2 4" xfId="19853" xr:uid="{BA5397E0-1A45-4946-838D-ACF950459648}"/>
    <cellStyle name="Comma 4 7 2 2 5" xfId="28290" xr:uid="{C41B5CF9-3D6A-4E22-A51F-D94E6979686C}"/>
    <cellStyle name="Comma 4 7 2 3" xfId="5046" xr:uid="{00000000-0005-0000-0000-00006E0A0000}"/>
    <cellStyle name="Comma 4 7 2 3 2" xfId="13488" xr:uid="{2B127EC3-CF15-457C-ADA0-253A6FF2F658}"/>
    <cellStyle name="Comma 4 7 2 3 3" xfId="21925" xr:uid="{1132081F-DC76-4D89-ACC6-815172B9FBC2}"/>
    <cellStyle name="Comma 4 7 2 3 4" xfId="30362" xr:uid="{527257B5-376E-48ED-906D-B68E3BF7E5A4}"/>
    <cellStyle name="Comma 4 7 2 4" xfId="9270" xr:uid="{EB0C7681-FB3F-4E81-9F05-E657D2B4F9B0}"/>
    <cellStyle name="Comma 4 7 2 5" xfId="17708" xr:uid="{50DCC688-8795-4820-AC89-11167B19EED9}"/>
    <cellStyle name="Comma 4 7 2 6" xfId="26145" xr:uid="{6494D1D5-CE65-4C21-9907-FE8C1EDC800C}"/>
    <cellStyle name="Comma 4 7 3" xfId="1150" xr:uid="{00000000-0005-0000-0000-00006F0A0000}"/>
    <cellStyle name="Comma 4 7 3 2" xfId="3381" xr:uid="{00000000-0005-0000-0000-0000700A0000}"/>
    <cellStyle name="Comma 4 7 3 2 2" xfId="7604" xr:uid="{00000000-0005-0000-0000-0000710A0000}"/>
    <cellStyle name="Comma 4 7 3 2 2 2" xfId="16046" xr:uid="{642E1D48-E31E-4470-BC7F-FF2AE6FAB9C2}"/>
    <cellStyle name="Comma 4 7 3 2 2 3" xfId="24483" xr:uid="{D408D2F0-5DD4-4BBF-8802-FB67BCFAD31B}"/>
    <cellStyle name="Comma 4 7 3 2 2 4" xfId="32920" xr:uid="{7ECFE812-9C96-40ED-821B-B428F83E8496}"/>
    <cellStyle name="Comma 4 7 3 2 3" xfId="11828" xr:uid="{AF0C0A10-62CC-4581-A65C-6715E0CA70F2}"/>
    <cellStyle name="Comma 4 7 3 2 4" xfId="20266" xr:uid="{ECE12AD6-E61D-4E21-81AF-84E6AA4AEA00}"/>
    <cellStyle name="Comma 4 7 3 2 5" xfId="28703" xr:uid="{8A5122AC-C227-4B1D-9985-80EE07A7D55E}"/>
    <cellStyle name="Comma 4 7 3 3" xfId="5459" xr:uid="{00000000-0005-0000-0000-0000720A0000}"/>
    <cellStyle name="Comma 4 7 3 3 2" xfId="13901" xr:uid="{A6B7680F-1BBD-4C38-AE38-6048F1FFC2E3}"/>
    <cellStyle name="Comma 4 7 3 3 3" xfId="22338" xr:uid="{8D181E23-CB83-47AD-800D-2541FE03CA52}"/>
    <cellStyle name="Comma 4 7 3 3 4" xfId="30775" xr:uid="{57183D19-84A2-45BC-815D-AEAE90DA8F3A}"/>
    <cellStyle name="Comma 4 7 3 4" xfId="9683" xr:uid="{EE69E15A-EA0F-4124-95C0-DA2734FE2F55}"/>
    <cellStyle name="Comma 4 7 3 5" xfId="18121" xr:uid="{CD979610-33B4-43A0-95D3-A0342F9641E4}"/>
    <cellStyle name="Comma 4 7 3 6" xfId="26558" xr:uid="{920857DA-513E-4BEF-9895-9682B0AD3670}"/>
    <cellStyle name="Comma 4 7 4" xfId="1564" xr:uid="{00000000-0005-0000-0000-0000730A0000}"/>
    <cellStyle name="Comma 4 7 4 2" xfId="3794" xr:uid="{00000000-0005-0000-0000-0000740A0000}"/>
    <cellStyle name="Comma 4 7 4 2 2" xfId="8017" xr:uid="{00000000-0005-0000-0000-0000750A0000}"/>
    <cellStyle name="Comma 4 7 4 2 2 2" xfId="16459" xr:uid="{23D24E6B-BB90-4DE0-9726-70BCED2547FC}"/>
    <cellStyle name="Comma 4 7 4 2 2 3" xfId="24896" xr:uid="{4997A39E-CC03-4BD7-91AA-BB037F12DAF1}"/>
    <cellStyle name="Comma 4 7 4 2 2 4" xfId="33333" xr:uid="{A339F5C0-D52A-4F1F-9DA5-67C41FC9EAAB}"/>
    <cellStyle name="Comma 4 7 4 2 3" xfId="12241" xr:uid="{74341BC5-04AB-4B51-BC08-ECD3CE368485}"/>
    <cellStyle name="Comma 4 7 4 2 4" xfId="20679" xr:uid="{5B77D172-4E2A-49BE-BBDA-2B627AD10378}"/>
    <cellStyle name="Comma 4 7 4 2 5" xfId="29116" xr:uid="{2966A72E-A3D7-4FFF-98EB-6D39DCAB60B6}"/>
    <cellStyle name="Comma 4 7 4 3" xfId="5872" xr:uid="{00000000-0005-0000-0000-0000760A0000}"/>
    <cellStyle name="Comma 4 7 4 3 2" xfId="14314" xr:uid="{166314B7-E2A2-42E2-9B8C-BEDA9C7920E9}"/>
    <cellStyle name="Comma 4 7 4 3 3" xfId="22751" xr:uid="{2F4C0AF7-3A41-42E6-869B-EB8B79C853B6}"/>
    <cellStyle name="Comma 4 7 4 3 4" xfId="31188" xr:uid="{22E00B78-1AC8-4E12-87B5-CC91252F721C}"/>
    <cellStyle name="Comma 4 7 4 4" xfId="10096" xr:uid="{7137E25E-4A17-4A4A-8634-2322CCCBFE28}"/>
    <cellStyle name="Comma 4 7 4 5" xfId="18534" xr:uid="{259ED3A1-9DBF-4C46-AA23-3D7AC09A5594}"/>
    <cellStyle name="Comma 4 7 4 6" xfId="26971" xr:uid="{F697DEF7-E2A2-4EE5-AEA1-B59013EE59A5}"/>
    <cellStyle name="Comma 4 7 5" xfId="1978" xr:uid="{00000000-0005-0000-0000-0000770A0000}"/>
    <cellStyle name="Comma 4 7 5 2" xfId="4207" xr:uid="{00000000-0005-0000-0000-0000780A0000}"/>
    <cellStyle name="Comma 4 7 5 2 2" xfId="8430" xr:uid="{00000000-0005-0000-0000-0000790A0000}"/>
    <cellStyle name="Comma 4 7 5 2 2 2" xfId="16872" xr:uid="{92CF31AA-AB9A-47C3-8EAC-749D465DDAC8}"/>
    <cellStyle name="Comma 4 7 5 2 2 3" xfId="25309" xr:uid="{AC7E5DFB-483E-4ED9-82DB-9D40AE8EE3E8}"/>
    <cellStyle name="Comma 4 7 5 2 2 4" xfId="33746" xr:uid="{A08F3B80-4DDA-4E32-8983-0B655B4A3875}"/>
    <cellStyle name="Comma 4 7 5 2 3" xfId="12654" xr:uid="{D8A6B8E5-7C49-467D-8992-DB0947A1B4CB}"/>
    <cellStyle name="Comma 4 7 5 2 4" xfId="21092" xr:uid="{D806C1FC-99E0-474D-AED8-456B87B28EF5}"/>
    <cellStyle name="Comma 4 7 5 2 5" xfId="29529" xr:uid="{B950115F-C88F-44B6-8515-6DBF0105730C}"/>
    <cellStyle name="Comma 4 7 5 3" xfId="6285" xr:uid="{00000000-0005-0000-0000-00007A0A0000}"/>
    <cellStyle name="Comma 4 7 5 3 2" xfId="14727" xr:uid="{516E2C1A-9BFD-4D45-91CE-3DF79DAAD37C}"/>
    <cellStyle name="Comma 4 7 5 3 3" xfId="23164" xr:uid="{005B26B0-0D42-4702-9CDE-B998EF8FA59C}"/>
    <cellStyle name="Comma 4 7 5 3 4" xfId="31601" xr:uid="{A04E5171-7BC2-4383-ABED-8FEF0EBA583B}"/>
    <cellStyle name="Comma 4 7 5 4" xfId="10509" xr:uid="{F9963237-9D2F-408B-B4A4-85AAB46854BB}"/>
    <cellStyle name="Comma 4 7 5 5" xfId="18947" xr:uid="{68CD5D56-C8B4-4940-A981-350ED3DCA61E}"/>
    <cellStyle name="Comma 4 7 5 6" xfId="27384" xr:uid="{0E220D73-1EE4-43AF-B55D-31FCB1969460}"/>
    <cellStyle name="Comma 4 7 6" xfId="2413" xr:uid="{00000000-0005-0000-0000-00007B0A0000}"/>
    <cellStyle name="Comma 4 7 6 2" xfId="6698" xr:uid="{00000000-0005-0000-0000-00007C0A0000}"/>
    <cellStyle name="Comma 4 7 6 2 2" xfId="15140" xr:uid="{29302920-1416-4AED-8373-5A56D20F17F0}"/>
    <cellStyle name="Comma 4 7 6 2 3" xfId="23577" xr:uid="{483A9F2A-FED2-4387-90AB-5A7202721261}"/>
    <cellStyle name="Comma 4 7 6 2 4" xfId="32014" xr:uid="{780BBABB-C16C-4886-AADE-64D5ACD8E9AB}"/>
    <cellStyle name="Comma 4 7 6 3" xfId="10922" xr:uid="{8124B1B4-C061-4144-BEEE-4C2B3122F055}"/>
    <cellStyle name="Comma 4 7 6 4" xfId="19360" xr:uid="{E9187C5E-279B-46E9-8401-E7D636855DF0}"/>
    <cellStyle name="Comma 4 7 6 5" xfId="27797" xr:uid="{8C72DF69-5F5D-4284-A2E1-A7C5406F615D}"/>
    <cellStyle name="Comma 4 7 7" xfId="2709" xr:uid="{00000000-0005-0000-0000-00007D0A0000}"/>
    <cellStyle name="Comma 4 7 8" xfId="2791" xr:uid="{00000000-0005-0000-0000-00007E0A0000}"/>
    <cellStyle name="Comma 4 7 8 2" xfId="7015" xr:uid="{00000000-0005-0000-0000-00007F0A0000}"/>
    <cellStyle name="Comma 4 7 8 2 2" xfId="15457" xr:uid="{8F09D788-1802-4107-AB24-8B68EB47936D}"/>
    <cellStyle name="Comma 4 7 8 2 3" xfId="23894" xr:uid="{830CA939-13E2-48ED-B2AF-61FD88CA1E87}"/>
    <cellStyle name="Comma 4 7 8 2 4" xfId="32331" xr:uid="{501F04D2-7FC5-4F4D-AEED-746CFA39BCDF}"/>
    <cellStyle name="Comma 4 7 8 3" xfId="11239" xr:uid="{A3FAFC14-0008-470F-A36E-156AF9FE294A}"/>
    <cellStyle name="Comma 4 7 8 4" xfId="19677" xr:uid="{E4812791-6C48-4519-91F7-2094AC3D2DE6}"/>
    <cellStyle name="Comma 4 7 8 5" xfId="28114" xr:uid="{94C0E63F-1BBF-4D9C-AFEB-93633F27A8B3}"/>
    <cellStyle name="Comma 4 7 9" xfId="4632" xr:uid="{00000000-0005-0000-0000-0000800A0000}"/>
    <cellStyle name="Comma 4 7 9 2" xfId="13074" xr:uid="{75A91D10-6A6B-405A-AED1-14E8C5BE9FFB}"/>
    <cellStyle name="Comma 4 7 9 3" xfId="21511" xr:uid="{1AA64AA3-D523-4EE7-B6EE-76EFACE5320D}"/>
    <cellStyle name="Comma 4 7 9 4" xfId="29948" xr:uid="{BB096899-15AC-4467-80CE-F8E758A06ED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1F91849B-63BD-4F3A-92AA-4A0F7F413BB1}"/>
    <cellStyle name="Comma 7 3" xfId="21379" xr:uid="{C3B0395A-5141-45A8-BC6C-B5C8A9648C08}"/>
    <cellStyle name="Comma 7 4" xfId="29816" xr:uid="{1104E86C-A600-4E63-A5D4-EBB65F90FAB3}"/>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9862B05E-8397-437E-8667-D1D02DE3362F}"/>
    <cellStyle name="Currency 14 2 3" xfId="25596" xr:uid="{62734416-E5E1-4E13-B546-AE14B0FB223B}"/>
    <cellStyle name="Currency 14 2 4" xfId="34033" xr:uid="{A28296DB-EECF-4A8E-AD00-C1D72176AC10}"/>
    <cellStyle name="Currency 14 3" xfId="8720" xr:uid="{729B09A7-2394-4D7C-912C-1471FB3455A3}"/>
    <cellStyle name="Currency 14 3 2" xfId="8724" xr:uid="{1945FB0F-31EC-4D98-B64C-BAFBADA341A1}"/>
    <cellStyle name="Currency 14 3 2 2" xfId="8727" xr:uid="{03BA8DEE-11D2-406B-B26D-8EE163916FB0}"/>
    <cellStyle name="Currency 14 3 2 3" xfId="17165" xr:uid="{3D88F553-EC62-4410-B2D1-FF4562CF48FE}"/>
    <cellStyle name="Currency 14 3 2 4" xfId="25602" xr:uid="{19742D27-AB8C-4CAD-ADC1-27290485B709}"/>
    <cellStyle name="Currency 14 3 2 5" xfId="34039" xr:uid="{913EF885-B1B6-4875-B896-0BB4387D5190}"/>
    <cellStyle name="Currency 14 3 3" xfId="17162" xr:uid="{D796618A-10F8-4BFF-8E77-26AAB1CDB6D9}"/>
    <cellStyle name="Currency 14 3 4" xfId="25599" xr:uid="{CBA4BD39-AEF8-438D-BE85-E133DF8AC1E9}"/>
    <cellStyle name="Currency 14 3 5" xfId="34036" xr:uid="{DDD31C7E-A7E3-4534-A382-FA3170F9E8C5}"/>
    <cellStyle name="Currency 14 4" xfId="12945" xr:uid="{30F1663C-24E1-47A3-9646-3F9A9297FC65}"/>
    <cellStyle name="Currency 14 5" xfId="21382" xr:uid="{11C61D34-A634-44C3-B42E-77642EB1497C}"/>
    <cellStyle name="Currency 14 6" xfId="29819" xr:uid="{ECEE7773-782A-40E1-B189-CE1EFA51896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403E861A-1F1B-41E1-AD7F-2E6E662960B6}"/>
    <cellStyle name="Currency 3 2 2 10 2 3" xfId="23895" xr:uid="{BA20EE58-F0B4-40BB-8416-D4B03BF596DC}"/>
    <cellStyle name="Currency 3 2 2 10 2 4" xfId="32332" xr:uid="{B683461C-CCA3-47CA-BB3E-3147ED796B59}"/>
    <cellStyle name="Currency 3 2 2 10 3" xfId="11240" xr:uid="{334FACF3-13A2-490C-9580-38610845591D}"/>
    <cellStyle name="Currency 3 2 2 10 4" xfId="19678" xr:uid="{19DD6644-63CA-4F72-A24E-63F7331F0E1E}"/>
    <cellStyle name="Currency 3 2 2 10 5" xfId="28115" xr:uid="{1B8C468A-1968-4082-9D52-BC3F3D83CCCF}"/>
    <cellStyle name="Currency 3 2 2 11" xfId="4633" xr:uid="{00000000-0005-0000-0000-0000A50A0000}"/>
    <cellStyle name="Currency 3 2 2 11 2" xfId="13075" xr:uid="{531C04DF-6651-4BE3-88E8-B4B46CD77E93}"/>
    <cellStyle name="Currency 3 2 2 11 3" xfId="21512" xr:uid="{BBD8E201-7720-4CE0-BF77-C57D59F69330}"/>
    <cellStyle name="Currency 3 2 2 11 4" xfId="29949" xr:uid="{54BAC92E-62F2-402C-9CF0-33AC706F35A4}"/>
    <cellStyle name="Currency 3 2 2 12" xfId="8857" xr:uid="{DC3588BB-CDBB-4162-8A71-BE1B4B9FA28D}"/>
    <cellStyle name="Currency 3 2 2 13" xfId="17295" xr:uid="{E0C46350-BDA5-47D0-AAEC-B6ABAB14C264}"/>
    <cellStyle name="Currency 3 2 2 14" xfId="25732" xr:uid="{FDB07478-77DE-450E-9437-A0C952EE5AA4}"/>
    <cellStyle name="Currency 3 2 2 2" xfId="179" xr:uid="{00000000-0005-0000-0000-0000A60A0000}"/>
    <cellStyle name="Currency 3 2 2 2 10" xfId="4634" xr:uid="{00000000-0005-0000-0000-0000A70A0000}"/>
    <cellStyle name="Currency 3 2 2 2 10 2" xfId="13076" xr:uid="{E96B856B-AEAA-4F3C-B4EE-465D51E302D6}"/>
    <cellStyle name="Currency 3 2 2 2 10 3" xfId="21513" xr:uid="{0EA796AF-D9AE-4E6C-B731-0A344909A9C3}"/>
    <cellStyle name="Currency 3 2 2 2 10 4" xfId="29950" xr:uid="{A8563A5E-48AE-4AE9-9D98-43AA898CCC9C}"/>
    <cellStyle name="Currency 3 2 2 2 11" xfId="8858" xr:uid="{C9445B3B-AE63-4BA7-BF3D-E0315B84810A}"/>
    <cellStyle name="Currency 3 2 2 2 12" xfId="17296" xr:uid="{26E21E72-49E9-42E2-963D-4E34ED993CCC}"/>
    <cellStyle name="Currency 3 2 2 2 13" xfId="25733" xr:uid="{25E10281-E837-4BD5-B679-516C0406D05A}"/>
    <cellStyle name="Currency 3 2 2 2 2" xfId="180" xr:uid="{00000000-0005-0000-0000-0000A80A0000}"/>
    <cellStyle name="Currency 3 2 2 2 2 10" xfId="8859" xr:uid="{00A25C3C-5B39-4119-9C78-C821C2238444}"/>
    <cellStyle name="Currency 3 2 2 2 2 11" xfId="17297" xr:uid="{DA7F97F4-3944-4446-AF70-B18560526995}"/>
    <cellStyle name="Currency 3 2 2 2 2 12" xfId="25734" xr:uid="{E5485F60-F4FF-4CEE-BE71-0F73CB17D1D5}"/>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4A0B3F33-4FDC-4E7E-861E-4DD81223D79C}"/>
    <cellStyle name="Currency 3 2 2 2 2 2 2 2 3" xfId="24073" xr:uid="{9DA234C5-68D6-4A18-85EE-4642E45D221F}"/>
    <cellStyle name="Currency 3 2 2 2 2 2 2 2 4" xfId="32510" xr:uid="{42B4D7AD-FA40-4352-952D-2D97D10B25A2}"/>
    <cellStyle name="Currency 3 2 2 2 2 2 2 3" xfId="11418" xr:uid="{7238FB42-F77A-492A-836C-84CFB471B672}"/>
    <cellStyle name="Currency 3 2 2 2 2 2 2 4" xfId="19856" xr:uid="{407AE62A-67BC-46F5-A85B-58552CD511D3}"/>
    <cellStyle name="Currency 3 2 2 2 2 2 2 5" xfId="28293" xr:uid="{429B33E2-3189-49E4-A5E8-438FBD709FFB}"/>
    <cellStyle name="Currency 3 2 2 2 2 2 3" xfId="5049" xr:uid="{00000000-0005-0000-0000-0000AC0A0000}"/>
    <cellStyle name="Currency 3 2 2 2 2 2 3 2" xfId="13491" xr:uid="{E73FA815-19D1-49C6-8C92-655884C2B0A9}"/>
    <cellStyle name="Currency 3 2 2 2 2 2 3 3" xfId="21928" xr:uid="{4C4B778B-26E0-490C-911A-D33E62930455}"/>
    <cellStyle name="Currency 3 2 2 2 2 2 3 4" xfId="30365" xr:uid="{B25DEB17-3706-4E58-9AD0-088E13C75C72}"/>
    <cellStyle name="Currency 3 2 2 2 2 2 4" xfId="9273" xr:uid="{7ABB1D57-48D8-47AE-A326-42354E42ED88}"/>
    <cellStyle name="Currency 3 2 2 2 2 2 5" xfId="17711" xr:uid="{CBED1DF1-F65D-4F44-A4BE-69BF300A3511}"/>
    <cellStyle name="Currency 3 2 2 2 2 2 6" xfId="26148" xr:uid="{55325432-7C64-4265-934D-20C47B1367CE}"/>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23A06855-EF2C-49B6-8DCE-F619C4D700C8}"/>
    <cellStyle name="Currency 3 2 2 2 2 3 2 2 3" xfId="24486" xr:uid="{34ECE45E-6227-424B-A83C-9F3E990DE01B}"/>
    <cellStyle name="Currency 3 2 2 2 2 3 2 2 4" xfId="32923" xr:uid="{FEA66B28-C79F-40D9-9512-412A32640FAC}"/>
    <cellStyle name="Currency 3 2 2 2 2 3 2 3" xfId="11831" xr:uid="{6F2CA119-84BF-4E69-9B02-A17EA5E2216E}"/>
    <cellStyle name="Currency 3 2 2 2 2 3 2 4" xfId="20269" xr:uid="{5AEBF21A-36A2-4763-A2C4-F7409DE3A089}"/>
    <cellStyle name="Currency 3 2 2 2 2 3 2 5" xfId="28706" xr:uid="{D53779D5-555E-4E42-9CC4-4C9BA43E8653}"/>
    <cellStyle name="Currency 3 2 2 2 2 3 3" xfId="5462" xr:uid="{00000000-0005-0000-0000-0000B00A0000}"/>
    <cellStyle name="Currency 3 2 2 2 2 3 3 2" xfId="13904" xr:uid="{A7FBD6C1-1563-4ED9-BFCC-9B2E3CFFD5F3}"/>
    <cellStyle name="Currency 3 2 2 2 2 3 3 3" xfId="22341" xr:uid="{F18B5382-4A3A-498E-AD0F-3841AD5B61C5}"/>
    <cellStyle name="Currency 3 2 2 2 2 3 3 4" xfId="30778" xr:uid="{EABBDBB5-EB9F-425D-BF47-E4A63211FFB2}"/>
    <cellStyle name="Currency 3 2 2 2 2 3 4" xfId="9686" xr:uid="{7B03F37F-9A29-479A-AD3F-328914881732}"/>
    <cellStyle name="Currency 3 2 2 2 2 3 5" xfId="18124" xr:uid="{0893CE48-655C-4324-83F7-35B2870A1A85}"/>
    <cellStyle name="Currency 3 2 2 2 2 3 6" xfId="26561" xr:uid="{92385AC2-5608-487A-B9D4-59D33323BAD5}"/>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7B8D2CFC-9064-41CE-86DD-8BA66C1A6233}"/>
    <cellStyle name="Currency 3 2 2 2 2 4 2 2 3" xfId="24899" xr:uid="{081A021C-0BDF-41BE-9CB5-7D73D4BE02A3}"/>
    <cellStyle name="Currency 3 2 2 2 2 4 2 2 4" xfId="33336" xr:uid="{2B7CDAA1-5A0C-4E2C-B155-0C812B03B133}"/>
    <cellStyle name="Currency 3 2 2 2 2 4 2 3" xfId="12244" xr:uid="{73806A00-74FF-42C3-B81F-F2A20460C4BA}"/>
    <cellStyle name="Currency 3 2 2 2 2 4 2 4" xfId="20682" xr:uid="{7D9EBBFD-6623-4AAA-BD64-E2740FAF1DFA}"/>
    <cellStyle name="Currency 3 2 2 2 2 4 2 5" xfId="29119" xr:uid="{1BC53553-8494-4B3A-8D98-AF6B19E5511C}"/>
    <cellStyle name="Currency 3 2 2 2 2 4 3" xfId="5875" xr:uid="{00000000-0005-0000-0000-0000B40A0000}"/>
    <cellStyle name="Currency 3 2 2 2 2 4 3 2" xfId="14317" xr:uid="{37572E52-A3D2-426F-9575-5B7F7AFE8911}"/>
    <cellStyle name="Currency 3 2 2 2 2 4 3 3" xfId="22754" xr:uid="{A19E2226-2278-44FC-B295-A0C5D026306D}"/>
    <cellStyle name="Currency 3 2 2 2 2 4 3 4" xfId="31191" xr:uid="{A7DBB3B4-1639-4D96-A632-B2D6431F19C6}"/>
    <cellStyle name="Currency 3 2 2 2 2 4 4" xfId="10099" xr:uid="{8D0BC8B4-B94B-498D-9004-5B0F2F2FED64}"/>
    <cellStyle name="Currency 3 2 2 2 2 4 5" xfId="18537" xr:uid="{ED3A1407-D5A7-47F4-A594-292FDA374C43}"/>
    <cellStyle name="Currency 3 2 2 2 2 4 6" xfId="26974" xr:uid="{C5FF2692-6B23-4A34-BE4E-26464EDC042D}"/>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FD7E30D1-C6F9-439F-810A-80A4F9F1CB59}"/>
    <cellStyle name="Currency 3 2 2 2 2 5 2 2 3" xfId="25312" xr:uid="{8B5E1A5B-86A4-4DD3-9A82-B89A572A5C8D}"/>
    <cellStyle name="Currency 3 2 2 2 2 5 2 2 4" xfId="33749" xr:uid="{73A7BEC4-73C9-4904-9127-0334DFCA8B8D}"/>
    <cellStyle name="Currency 3 2 2 2 2 5 2 3" xfId="12657" xr:uid="{A6C90F68-1A5D-4BE1-B2D5-CA6EF82274B8}"/>
    <cellStyle name="Currency 3 2 2 2 2 5 2 4" xfId="21095" xr:uid="{AD9B9D7F-5BB1-4476-B557-0160A7D9D3F2}"/>
    <cellStyle name="Currency 3 2 2 2 2 5 2 5" xfId="29532" xr:uid="{1DFDCDEB-301D-47C5-8683-A1745A0C6388}"/>
    <cellStyle name="Currency 3 2 2 2 2 5 3" xfId="6288" xr:uid="{00000000-0005-0000-0000-0000B80A0000}"/>
    <cellStyle name="Currency 3 2 2 2 2 5 3 2" xfId="14730" xr:uid="{500FF101-68B6-4C4A-BB75-8A3F73AC7617}"/>
    <cellStyle name="Currency 3 2 2 2 2 5 3 3" xfId="23167" xr:uid="{3563F507-6B6D-471B-A6E5-EAF9CE0E46AB}"/>
    <cellStyle name="Currency 3 2 2 2 2 5 3 4" xfId="31604" xr:uid="{0E718062-D5AC-4440-82A1-DC68881B4300}"/>
    <cellStyle name="Currency 3 2 2 2 2 5 4" xfId="10512" xr:uid="{A085CCA1-CA7A-4AB5-8F96-858060BC128F}"/>
    <cellStyle name="Currency 3 2 2 2 2 5 5" xfId="18950" xr:uid="{E3F43311-FD31-4507-8CA6-18CA44688A49}"/>
    <cellStyle name="Currency 3 2 2 2 2 5 6" xfId="27387" xr:uid="{4443009C-1D54-447D-A068-651963CFDD14}"/>
    <cellStyle name="Currency 3 2 2 2 2 6" xfId="2416" xr:uid="{00000000-0005-0000-0000-0000B90A0000}"/>
    <cellStyle name="Currency 3 2 2 2 2 6 2" xfId="6701" xr:uid="{00000000-0005-0000-0000-0000BA0A0000}"/>
    <cellStyle name="Currency 3 2 2 2 2 6 2 2" xfId="15143" xr:uid="{C9E82F0A-7C21-45A3-B7C0-202F257C73A9}"/>
    <cellStyle name="Currency 3 2 2 2 2 6 2 3" xfId="23580" xr:uid="{1399D65E-390D-42DA-AB45-2A200912F329}"/>
    <cellStyle name="Currency 3 2 2 2 2 6 2 4" xfId="32017" xr:uid="{BCBE337E-319B-41EF-AF86-AA75F536ABC4}"/>
    <cellStyle name="Currency 3 2 2 2 2 6 3" xfId="10925" xr:uid="{5ACBE7C8-7CFB-4193-9141-952199EBC4CB}"/>
    <cellStyle name="Currency 3 2 2 2 2 6 4" xfId="19363" xr:uid="{A8646BDC-3D34-49D2-A274-147DE380ED33}"/>
    <cellStyle name="Currency 3 2 2 2 2 6 5" xfId="27800" xr:uid="{54C091B0-D5BD-4815-BB35-1BC683FD2F33}"/>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04B63A84-3F27-43C4-80FB-CBF55A755E37}"/>
    <cellStyle name="Currency 3 2 2 2 2 8 2 3" xfId="23897" xr:uid="{3AC42E89-FB9D-4B03-851C-F1F920892200}"/>
    <cellStyle name="Currency 3 2 2 2 2 8 2 4" xfId="32334" xr:uid="{1BFEAEA7-32A0-4555-B1F3-0B5BA67FED35}"/>
    <cellStyle name="Currency 3 2 2 2 2 8 3" xfId="11242" xr:uid="{DB8E752F-B88E-43F3-9AB8-9E493178BAD8}"/>
    <cellStyle name="Currency 3 2 2 2 2 8 4" xfId="19680" xr:uid="{2988C7B1-BBE6-469C-83CE-9E97BD7B87D7}"/>
    <cellStyle name="Currency 3 2 2 2 2 8 5" xfId="28117" xr:uid="{7AED2F98-C7EE-4E8F-8445-BE204E9AB4B3}"/>
    <cellStyle name="Currency 3 2 2 2 2 9" xfId="4635" xr:uid="{00000000-0005-0000-0000-0000BE0A0000}"/>
    <cellStyle name="Currency 3 2 2 2 2 9 2" xfId="13077" xr:uid="{BC6D22A2-4C28-44C2-8459-EB6298F44473}"/>
    <cellStyle name="Currency 3 2 2 2 2 9 3" xfId="21514" xr:uid="{019CC1B9-FA81-428A-B943-F5F12404B801}"/>
    <cellStyle name="Currency 3 2 2 2 2 9 4" xfId="29951" xr:uid="{8B442010-F7D5-46E0-BB66-5BD9DBE027CE}"/>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7C19E3BE-5960-4446-9200-6443D0F4F47C}"/>
    <cellStyle name="Currency 3 2 2 2 3 2 2 3" xfId="24072" xr:uid="{3DB3655D-276B-45E8-A1ED-D6E637FE3946}"/>
    <cellStyle name="Currency 3 2 2 2 3 2 2 4" xfId="32509" xr:uid="{C289EC93-97F1-4EA9-9DC7-332D3E90BCF2}"/>
    <cellStyle name="Currency 3 2 2 2 3 2 3" xfId="11417" xr:uid="{DB16FE9D-980F-4C73-9066-A61C7C85870E}"/>
    <cellStyle name="Currency 3 2 2 2 3 2 4" xfId="19855" xr:uid="{B9C24263-4147-463D-B61C-CC2973A9CDC3}"/>
    <cellStyle name="Currency 3 2 2 2 3 2 5" xfId="28292" xr:uid="{0A38C897-E865-4915-BF5B-FFBB3BCAD809}"/>
    <cellStyle name="Currency 3 2 2 2 3 3" xfId="5048" xr:uid="{00000000-0005-0000-0000-0000C20A0000}"/>
    <cellStyle name="Currency 3 2 2 2 3 3 2" xfId="13490" xr:uid="{D4CA8DE5-E765-4605-B999-571FDF19FC3A}"/>
    <cellStyle name="Currency 3 2 2 2 3 3 3" xfId="21927" xr:uid="{56BEDD7A-73A3-4874-AB6E-87974217441D}"/>
    <cellStyle name="Currency 3 2 2 2 3 3 4" xfId="30364" xr:uid="{BBC0E7C2-4C03-4EE7-8FA6-EC724FFA63FF}"/>
    <cellStyle name="Currency 3 2 2 2 3 4" xfId="9272" xr:uid="{3BEAF9B4-C3C0-4CF8-B6D0-1C4E4EE22977}"/>
    <cellStyle name="Currency 3 2 2 2 3 5" xfId="17710" xr:uid="{8F768F35-36D5-4873-B4F0-B0887D5B04E3}"/>
    <cellStyle name="Currency 3 2 2 2 3 6" xfId="26147" xr:uid="{4433A494-C8C6-4653-912C-C6A39D32F2DB}"/>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D32DB110-5BC5-40EE-A00B-78F789BB05C6}"/>
    <cellStyle name="Currency 3 2 2 2 4 2 2 3" xfId="24485" xr:uid="{F276944B-EFE5-476E-8234-7279BD879429}"/>
    <cellStyle name="Currency 3 2 2 2 4 2 2 4" xfId="32922" xr:uid="{746CED68-E239-4857-B680-9942F34D16B9}"/>
    <cellStyle name="Currency 3 2 2 2 4 2 3" xfId="11830" xr:uid="{0B0176E8-FCEB-43A9-B1DE-86BD5150E123}"/>
    <cellStyle name="Currency 3 2 2 2 4 2 4" xfId="20268" xr:uid="{10587E6F-AE3D-41E1-AD2E-A90842F6BA3F}"/>
    <cellStyle name="Currency 3 2 2 2 4 2 5" xfId="28705" xr:uid="{AA424802-1F92-4A75-94B1-2DED5333741D}"/>
    <cellStyle name="Currency 3 2 2 2 4 3" xfId="5461" xr:uid="{00000000-0005-0000-0000-0000C60A0000}"/>
    <cellStyle name="Currency 3 2 2 2 4 3 2" xfId="13903" xr:uid="{EB605910-3959-47A0-86D7-191E159BDB86}"/>
    <cellStyle name="Currency 3 2 2 2 4 3 3" xfId="22340" xr:uid="{21411257-8C0B-4A07-B367-F85E1D658813}"/>
    <cellStyle name="Currency 3 2 2 2 4 3 4" xfId="30777" xr:uid="{212D0AF2-F0BE-4C23-ABD1-BFDFF3ED8331}"/>
    <cellStyle name="Currency 3 2 2 2 4 4" xfId="9685" xr:uid="{400E8CCE-8CCF-4ABE-8293-389B4D84BC0B}"/>
    <cellStyle name="Currency 3 2 2 2 4 5" xfId="18123" xr:uid="{628F272B-991D-418A-A759-84163ECBB10C}"/>
    <cellStyle name="Currency 3 2 2 2 4 6" xfId="26560" xr:uid="{056D0FE5-BD1B-41F9-A525-6B0CA2BB5B6A}"/>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9859C646-2E37-4102-9B38-4BCF6A747947}"/>
    <cellStyle name="Currency 3 2 2 2 5 2 2 3" xfId="24898" xr:uid="{0B94B13D-2DF3-4F58-B6B7-FA8D67E21DBB}"/>
    <cellStyle name="Currency 3 2 2 2 5 2 2 4" xfId="33335" xr:uid="{4C17DE41-BAFC-435F-A5AE-54D95C146627}"/>
    <cellStyle name="Currency 3 2 2 2 5 2 3" xfId="12243" xr:uid="{4546D1A1-96EA-4908-881E-FFBFF4823BC1}"/>
    <cellStyle name="Currency 3 2 2 2 5 2 4" xfId="20681" xr:uid="{90FA2374-A49B-4E6A-B7C5-FC01EA107690}"/>
    <cellStyle name="Currency 3 2 2 2 5 2 5" xfId="29118" xr:uid="{35A7CBD7-A9F7-4F76-9BE8-85BE2D628AD7}"/>
    <cellStyle name="Currency 3 2 2 2 5 3" xfId="5874" xr:uid="{00000000-0005-0000-0000-0000CA0A0000}"/>
    <cellStyle name="Currency 3 2 2 2 5 3 2" xfId="14316" xr:uid="{6522ED86-B4BE-4D33-8BAD-5FCFFC0DBB04}"/>
    <cellStyle name="Currency 3 2 2 2 5 3 3" xfId="22753" xr:uid="{A5A19503-3286-47F0-BD9F-958980F05EF1}"/>
    <cellStyle name="Currency 3 2 2 2 5 3 4" xfId="31190" xr:uid="{A400CD57-A993-41A2-9486-3925F86B01BE}"/>
    <cellStyle name="Currency 3 2 2 2 5 4" xfId="10098" xr:uid="{B8211A99-E8FC-4A99-B729-C52B81D090BD}"/>
    <cellStyle name="Currency 3 2 2 2 5 5" xfId="18536" xr:uid="{612A2B7F-31C9-4791-89BD-A5C8AF3A3A90}"/>
    <cellStyle name="Currency 3 2 2 2 5 6" xfId="26973" xr:uid="{8A8E5B79-88B4-4ED8-AFFA-4A7BA95DA9BA}"/>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0E7C6274-7FA8-491F-8C92-74CAF5DEC250}"/>
    <cellStyle name="Currency 3 2 2 2 6 2 2 3" xfId="25311" xr:uid="{52C74D67-048C-4A65-B3FF-D19FBA1FEA5C}"/>
    <cellStyle name="Currency 3 2 2 2 6 2 2 4" xfId="33748" xr:uid="{BA24210C-9A3F-4F8B-AB4F-896EA89C470A}"/>
    <cellStyle name="Currency 3 2 2 2 6 2 3" xfId="12656" xr:uid="{BB5F3B79-853B-478A-8A0C-7F9F1C2F8C97}"/>
    <cellStyle name="Currency 3 2 2 2 6 2 4" xfId="21094" xr:uid="{7A884005-CF05-4697-9D51-A4BA3D5F996E}"/>
    <cellStyle name="Currency 3 2 2 2 6 2 5" xfId="29531" xr:uid="{39CFAB8C-C807-4144-A1ED-FF930077B0B1}"/>
    <cellStyle name="Currency 3 2 2 2 6 3" xfId="6287" xr:uid="{00000000-0005-0000-0000-0000CE0A0000}"/>
    <cellStyle name="Currency 3 2 2 2 6 3 2" xfId="14729" xr:uid="{7CE33B20-E690-4243-8BC4-A1B3711E8C80}"/>
    <cellStyle name="Currency 3 2 2 2 6 3 3" xfId="23166" xr:uid="{31C8EF5F-53F0-4A13-A6EE-2789F60AAF0C}"/>
    <cellStyle name="Currency 3 2 2 2 6 3 4" xfId="31603" xr:uid="{06DBB72C-9657-4096-98C3-42E4A6644282}"/>
    <cellStyle name="Currency 3 2 2 2 6 4" xfId="10511" xr:uid="{7B39FCEE-291C-4D0E-9D24-7D413D687238}"/>
    <cellStyle name="Currency 3 2 2 2 6 5" xfId="18949" xr:uid="{5A8D9AD7-5CFF-492B-A963-350774F4774E}"/>
    <cellStyle name="Currency 3 2 2 2 6 6" xfId="27386" xr:uid="{28D1A646-110D-48FC-97C9-FB6B02DF5DB7}"/>
    <cellStyle name="Currency 3 2 2 2 7" xfId="2415" xr:uid="{00000000-0005-0000-0000-0000CF0A0000}"/>
    <cellStyle name="Currency 3 2 2 2 7 2" xfId="6700" xr:uid="{00000000-0005-0000-0000-0000D00A0000}"/>
    <cellStyle name="Currency 3 2 2 2 7 2 2" xfId="15142" xr:uid="{58C96A08-A58B-4322-BBE6-467B766C05C8}"/>
    <cellStyle name="Currency 3 2 2 2 7 2 3" xfId="23579" xr:uid="{7A6A2C54-3632-4CD0-A691-84261E8E9C88}"/>
    <cellStyle name="Currency 3 2 2 2 7 2 4" xfId="32016" xr:uid="{AEB361CD-54EC-4031-BD40-2072C877A972}"/>
    <cellStyle name="Currency 3 2 2 2 7 3" xfId="10924" xr:uid="{77F8E8D0-2849-43E4-9158-2D54C0DE1931}"/>
    <cellStyle name="Currency 3 2 2 2 7 4" xfId="19362" xr:uid="{012307DA-E823-4208-9358-116D404136DA}"/>
    <cellStyle name="Currency 3 2 2 2 7 5" xfId="27799" xr:uid="{4C051E3D-BFA0-46E2-91D3-AC01AC54AF30}"/>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E28CB7D5-DD2D-4015-A899-4BC850B53315}"/>
    <cellStyle name="Currency 3 2 2 2 9 2 3" xfId="23896" xr:uid="{090BFC22-98FB-49D6-8DDE-5B2BA6D4232E}"/>
    <cellStyle name="Currency 3 2 2 2 9 2 4" xfId="32333" xr:uid="{61AEA27D-2AEF-443B-B00D-B38BF31D9D9A}"/>
    <cellStyle name="Currency 3 2 2 2 9 3" xfId="11241" xr:uid="{7958C091-39B8-4C61-8439-7F29EEAB5DD2}"/>
    <cellStyle name="Currency 3 2 2 2 9 4" xfId="19679" xr:uid="{04D3E670-B075-4747-A875-A0421DFA4D96}"/>
    <cellStyle name="Currency 3 2 2 2 9 5" xfId="28116" xr:uid="{9423FAA3-4558-4BA1-A6F9-B63E2A11419F}"/>
    <cellStyle name="Currency 3 2 2 3" xfId="181" xr:uid="{00000000-0005-0000-0000-0000D40A0000}"/>
    <cellStyle name="Currency 3 2 2 3 10" xfId="8860" xr:uid="{5AE31C2B-9EB5-4D2C-B334-FCE137786831}"/>
    <cellStyle name="Currency 3 2 2 3 11" xfId="17298" xr:uid="{53E7D46E-517D-491B-B650-17B1BAE40CA4}"/>
    <cellStyle name="Currency 3 2 2 3 12" xfId="25735" xr:uid="{35442F14-E966-468F-980B-A889B76ED60C}"/>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0B107A90-9CF1-48D9-AF2A-8A83FE0F9221}"/>
    <cellStyle name="Currency 3 2 2 3 2 2 2 3" xfId="24074" xr:uid="{AB27E32A-A34C-45AC-9D2E-92019D99097D}"/>
    <cellStyle name="Currency 3 2 2 3 2 2 2 4" xfId="32511" xr:uid="{C33DB1DA-F3B5-4100-B45C-50CD8D150446}"/>
    <cellStyle name="Currency 3 2 2 3 2 2 3" xfId="11419" xr:uid="{42B5B79C-B668-487E-983F-581737BCA27F}"/>
    <cellStyle name="Currency 3 2 2 3 2 2 4" xfId="19857" xr:uid="{9240D5D1-2399-4C3A-872A-0D31B1C9967E}"/>
    <cellStyle name="Currency 3 2 2 3 2 2 5" xfId="28294" xr:uid="{D75AC13A-62D6-4670-9FA4-759D2E0869A0}"/>
    <cellStyle name="Currency 3 2 2 3 2 3" xfId="5050" xr:uid="{00000000-0005-0000-0000-0000D80A0000}"/>
    <cellStyle name="Currency 3 2 2 3 2 3 2" xfId="13492" xr:uid="{38778BEE-0AB1-4DD9-A07C-1632A62F8BBE}"/>
    <cellStyle name="Currency 3 2 2 3 2 3 3" xfId="21929" xr:uid="{296A2C72-5C72-434D-84C8-21DFDFBE5D09}"/>
    <cellStyle name="Currency 3 2 2 3 2 3 4" xfId="30366" xr:uid="{DDC5301F-2C6B-4CC9-B911-CC7529134FA0}"/>
    <cellStyle name="Currency 3 2 2 3 2 4" xfId="9274" xr:uid="{9B0D39AC-16B1-460C-B199-A9EC25645199}"/>
    <cellStyle name="Currency 3 2 2 3 2 5" xfId="17712" xr:uid="{277D830C-2609-4449-A32B-6707A6A6D5C8}"/>
    <cellStyle name="Currency 3 2 2 3 2 6" xfId="26149" xr:uid="{D7B59C6A-6493-408D-AD52-0F71A7B403A1}"/>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1BCDA8E7-8209-4889-A8F6-88550A9B3F54}"/>
    <cellStyle name="Currency 3 2 2 3 3 2 2 3" xfId="24487" xr:uid="{64CEA92F-0C2F-4C00-B12F-D20F416A7D8C}"/>
    <cellStyle name="Currency 3 2 2 3 3 2 2 4" xfId="32924" xr:uid="{07B1EE9E-BFD9-4330-BCCA-55B3262CD53B}"/>
    <cellStyle name="Currency 3 2 2 3 3 2 3" xfId="11832" xr:uid="{2E570FF2-AB4B-48BE-973C-DAD4B65B0784}"/>
    <cellStyle name="Currency 3 2 2 3 3 2 4" xfId="20270" xr:uid="{8ADD53DB-5BC6-4664-8098-85FE2563D6B0}"/>
    <cellStyle name="Currency 3 2 2 3 3 2 5" xfId="28707" xr:uid="{8A87F3D7-7B16-49E6-A56A-E4BDE4172685}"/>
    <cellStyle name="Currency 3 2 2 3 3 3" xfId="5463" xr:uid="{00000000-0005-0000-0000-0000DC0A0000}"/>
    <cellStyle name="Currency 3 2 2 3 3 3 2" xfId="13905" xr:uid="{78220E81-04F1-4F9B-B96A-B505C4DB5BDE}"/>
    <cellStyle name="Currency 3 2 2 3 3 3 3" xfId="22342" xr:uid="{D1EC6A06-3333-422B-B607-6A94564DBA70}"/>
    <cellStyle name="Currency 3 2 2 3 3 3 4" xfId="30779" xr:uid="{7EB04C1D-C2B0-4A6A-BEFF-212532DCD601}"/>
    <cellStyle name="Currency 3 2 2 3 3 4" xfId="9687" xr:uid="{295B3DD3-D11E-4188-AEEC-127F1B546874}"/>
    <cellStyle name="Currency 3 2 2 3 3 5" xfId="18125" xr:uid="{470D9C46-A74C-40DB-AC15-9300CD0FF309}"/>
    <cellStyle name="Currency 3 2 2 3 3 6" xfId="26562" xr:uid="{2D27B207-45F8-4397-85B6-F6E11F1B6467}"/>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D877E8D8-595A-437D-8392-D45D116C6B20}"/>
    <cellStyle name="Currency 3 2 2 3 4 2 2 3" xfId="24900" xr:uid="{F6EABC5D-4011-440E-8B5F-E929560E9C25}"/>
    <cellStyle name="Currency 3 2 2 3 4 2 2 4" xfId="33337" xr:uid="{85CE21B0-830A-40C8-A7DF-4B6578801A45}"/>
    <cellStyle name="Currency 3 2 2 3 4 2 3" xfId="12245" xr:uid="{BE27CA1F-5520-4E4B-BDCD-B08592E14627}"/>
    <cellStyle name="Currency 3 2 2 3 4 2 4" xfId="20683" xr:uid="{E3ABAF01-A0A4-4C36-AF61-A0198CAA108B}"/>
    <cellStyle name="Currency 3 2 2 3 4 2 5" xfId="29120" xr:uid="{78F2A9DD-22E0-496E-A509-C0F8CE87C074}"/>
    <cellStyle name="Currency 3 2 2 3 4 3" xfId="5876" xr:uid="{00000000-0005-0000-0000-0000E00A0000}"/>
    <cellStyle name="Currency 3 2 2 3 4 3 2" xfId="14318" xr:uid="{256AE9A7-B2BF-4F06-9D7A-D43DA4E4522D}"/>
    <cellStyle name="Currency 3 2 2 3 4 3 3" xfId="22755" xr:uid="{CFE4DC13-F8BF-4E8B-95DB-97D1D31D47F1}"/>
    <cellStyle name="Currency 3 2 2 3 4 3 4" xfId="31192" xr:uid="{C1808F49-6DBD-442D-8903-948A23E89FAD}"/>
    <cellStyle name="Currency 3 2 2 3 4 4" xfId="10100" xr:uid="{B4001916-E8DE-47AE-8FD2-731329C9774F}"/>
    <cellStyle name="Currency 3 2 2 3 4 5" xfId="18538" xr:uid="{2BB8BDAB-329D-4A6F-A2EF-67344A465EB1}"/>
    <cellStyle name="Currency 3 2 2 3 4 6" xfId="26975" xr:uid="{061A1C82-0AA3-4F10-B0DF-B1F5A67F8334}"/>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A1ACBA5F-C28D-4501-AF4D-B429383EFFD7}"/>
    <cellStyle name="Currency 3 2 2 3 5 2 2 3" xfId="25313" xr:uid="{F211FB62-6194-470F-8355-DC048056D4E0}"/>
    <cellStyle name="Currency 3 2 2 3 5 2 2 4" xfId="33750" xr:uid="{624696D1-F0D9-40B3-AD90-910761C2F28E}"/>
    <cellStyle name="Currency 3 2 2 3 5 2 3" xfId="12658" xr:uid="{4F9D54DC-671E-4D53-B03D-FD26360E6961}"/>
    <cellStyle name="Currency 3 2 2 3 5 2 4" xfId="21096" xr:uid="{250AFAFE-4658-46D0-B988-B98799AEA054}"/>
    <cellStyle name="Currency 3 2 2 3 5 2 5" xfId="29533" xr:uid="{FB71280A-5480-4E2B-8120-3A3A930FD2D6}"/>
    <cellStyle name="Currency 3 2 2 3 5 3" xfId="6289" xr:uid="{00000000-0005-0000-0000-0000E40A0000}"/>
    <cellStyle name="Currency 3 2 2 3 5 3 2" xfId="14731" xr:uid="{44054922-3E13-475D-AFD5-1E4ED0C821E4}"/>
    <cellStyle name="Currency 3 2 2 3 5 3 3" xfId="23168" xr:uid="{E345FBB2-B8AC-4F25-9BF5-D93FAE254A1A}"/>
    <cellStyle name="Currency 3 2 2 3 5 3 4" xfId="31605" xr:uid="{EED8F9ED-EBC3-4806-AA1C-BEF5B6CAA784}"/>
    <cellStyle name="Currency 3 2 2 3 5 4" xfId="10513" xr:uid="{59677CE9-305A-4131-90AF-8F0BAD21C3A4}"/>
    <cellStyle name="Currency 3 2 2 3 5 5" xfId="18951" xr:uid="{96D89283-5A5E-4941-95B2-2A9E6E5714C7}"/>
    <cellStyle name="Currency 3 2 2 3 5 6" xfId="27388" xr:uid="{759F6155-BFA1-45B7-8915-CB41FEA70630}"/>
    <cellStyle name="Currency 3 2 2 3 6" xfId="2417" xr:uid="{00000000-0005-0000-0000-0000E50A0000}"/>
    <cellStyle name="Currency 3 2 2 3 6 2" xfId="6702" xr:uid="{00000000-0005-0000-0000-0000E60A0000}"/>
    <cellStyle name="Currency 3 2 2 3 6 2 2" xfId="15144" xr:uid="{41244FFA-DA0C-4317-A5C6-177EB8D81286}"/>
    <cellStyle name="Currency 3 2 2 3 6 2 3" xfId="23581" xr:uid="{85E6C28F-B51C-49B6-8417-736A93D0DD98}"/>
    <cellStyle name="Currency 3 2 2 3 6 2 4" xfId="32018" xr:uid="{6003AE60-5B12-412B-A3E4-4B41A23E489E}"/>
    <cellStyle name="Currency 3 2 2 3 6 3" xfId="10926" xr:uid="{0D39087C-8F16-49A9-844B-BACFE90E3072}"/>
    <cellStyle name="Currency 3 2 2 3 6 4" xfId="19364" xr:uid="{162482E4-41B8-4C7E-8DF1-F9A60F9EED53}"/>
    <cellStyle name="Currency 3 2 2 3 6 5" xfId="27801" xr:uid="{77FED1F7-E815-4A95-8111-C47E4D2E2233}"/>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DBAE086C-2617-4AAB-A72B-9DC6FFCBA493}"/>
    <cellStyle name="Currency 3 2 2 3 8 2 3" xfId="23898" xr:uid="{37293C99-9D4A-40FE-B833-A4794CAEA377}"/>
    <cellStyle name="Currency 3 2 2 3 8 2 4" xfId="32335" xr:uid="{04357B94-44CF-47F0-BD75-368AB5E74A14}"/>
    <cellStyle name="Currency 3 2 2 3 8 3" xfId="11243" xr:uid="{4B023905-72FE-416D-AD35-D325E5A30352}"/>
    <cellStyle name="Currency 3 2 2 3 8 4" xfId="19681" xr:uid="{588207BF-0C8D-4ACC-BA6D-8A424F31BF82}"/>
    <cellStyle name="Currency 3 2 2 3 8 5" xfId="28118" xr:uid="{8B6A866C-B167-4575-9D28-9810BB2A5354}"/>
    <cellStyle name="Currency 3 2 2 3 9" xfId="4636" xr:uid="{00000000-0005-0000-0000-0000EA0A0000}"/>
    <cellStyle name="Currency 3 2 2 3 9 2" xfId="13078" xr:uid="{2CB59E1B-B324-4E0A-BD75-0682BE3FCFB1}"/>
    <cellStyle name="Currency 3 2 2 3 9 3" xfId="21515" xr:uid="{B705739C-D9D0-4D3C-8923-945773C6B69C}"/>
    <cellStyle name="Currency 3 2 2 3 9 4" xfId="29952" xr:uid="{1BCC5BBD-F924-42AE-BE3B-59D672A30B05}"/>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559AA901-2161-4839-96A1-A60BBAD97AAE}"/>
    <cellStyle name="Currency 3 2 2 4 2 2 3" xfId="24071" xr:uid="{E1E18882-CBD8-4EB8-91F1-69D132E23F6D}"/>
    <cellStyle name="Currency 3 2 2 4 2 2 4" xfId="32508" xr:uid="{9966381F-2BF3-46A8-95B8-BAFA2D884235}"/>
    <cellStyle name="Currency 3 2 2 4 2 3" xfId="11416" xr:uid="{415558E6-5440-453A-B262-510368CD7700}"/>
    <cellStyle name="Currency 3 2 2 4 2 4" xfId="19854" xr:uid="{3B1116E1-D895-4FA9-91C0-4871CE816A33}"/>
    <cellStyle name="Currency 3 2 2 4 2 5" xfId="28291" xr:uid="{2D339061-10FB-4596-8610-6694A53BBACA}"/>
    <cellStyle name="Currency 3 2 2 4 3" xfId="5047" xr:uid="{00000000-0005-0000-0000-0000EE0A0000}"/>
    <cellStyle name="Currency 3 2 2 4 3 2" xfId="13489" xr:uid="{A3C0A207-3D47-4765-9E0F-15CF104C48A8}"/>
    <cellStyle name="Currency 3 2 2 4 3 3" xfId="21926" xr:uid="{22F7E138-2218-4C8D-A4AF-2489699ACA1A}"/>
    <cellStyle name="Currency 3 2 2 4 3 4" xfId="30363" xr:uid="{5EE626DD-4145-4D62-A126-036731E6B109}"/>
    <cellStyle name="Currency 3 2 2 4 4" xfId="9271" xr:uid="{6AD12563-D69D-437B-AC24-ABADBE73AA80}"/>
    <cellStyle name="Currency 3 2 2 4 5" xfId="17709" xr:uid="{E88C33BC-F4C0-4EB7-8AF3-79FB8CB0EBB8}"/>
    <cellStyle name="Currency 3 2 2 4 6" xfId="26146" xr:uid="{29C6ED25-640A-445D-97E1-E61E47144696}"/>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A44737F7-D67A-4383-B657-47E917BB808B}"/>
    <cellStyle name="Currency 3 2 2 5 2 2 3" xfId="24484" xr:uid="{5B9C164B-9EDC-4838-B35A-0E9FCF7E5812}"/>
    <cellStyle name="Currency 3 2 2 5 2 2 4" xfId="32921" xr:uid="{D69F253C-941F-440C-9B47-5A8F81AFF1B1}"/>
    <cellStyle name="Currency 3 2 2 5 2 3" xfId="11829" xr:uid="{1E91DC2D-DE77-4602-ADC6-7202567A922D}"/>
    <cellStyle name="Currency 3 2 2 5 2 4" xfId="20267" xr:uid="{DF0005B6-9606-4766-8931-7630527A5EAF}"/>
    <cellStyle name="Currency 3 2 2 5 2 5" xfId="28704" xr:uid="{F9C8B172-EBA9-4AF9-8CF1-DD760D417BB5}"/>
    <cellStyle name="Currency 3 2 2 5 3" xfId="5460" xr:uid="{00000000-0005-0000-0000-0000F20A0000}"/>
    <cellStyle name="Currency 3 2 2 5 3 2" xfId="13902" xr:uid="{726E150E-63E6-4D6B-9785-D304D700DAE5}"/>
    <cellStyle name="Currency 3 2 2 5 3 3" xfId="22339" xr:uid="{0FA7D074-61E7-41C8-A7F6-68910AA5FDDC}"/>
    <cellStyle name="Currency 3 2 2 5 3 4" xfId="30776" xr:uid="{259C5381-5446-439F-AE5B-D89AE1BC5DD2}"/>
    <cellStyle name="Currency 3 2 2 5 4" xfId="9684" xr:uid="{F60D713B-B39E-4E3D-9C1C-1598F0129210}"/>
    <cellStyle name="Currency 3 2 2 5 5" xfId="18122" xr:uid="{E2C5256D-B830-4046-9F22-6CFB4A714FED}"/>
    <cellStyle name="Currency 3 2 2 5 6" xfId="26559" xr:uid="{5C99013A-D634-45FD-897D-7A2B8B197CEF}"/>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6DF14D3E-BE13-4AC5-B11E-BB63CD860416}"/>
    <cellStyle name="Currency 3 2 2 6 2 2 3" xfId="24897" xr:uid="{4C4A2E76-5254-4B0C-BE15-C46588632D31}"/>
    <cellStyle name="Currency 3 2 2 6 2 2 4" xfId="33334" xr:uid="{D030761C-9586-480A-8937-965D2BA60525}"/>
    <cellStyle name="Currency 3 2 2 6 2 3" xfId="12242" xr:uid="{97924196-E170-4AF1-BB8F-9D7F68343A9E}"/>
    <cellStyle name="Currency 3 2 2 6 2 4" xfId="20680" xr:uid="{8682160C-8DFB-4189-8F72-38D6C5B2664B}"/>
    <cellStyle name="Currency 3 2 2 6 2 5" xfId="29117" xr:uid="{05121165-A6CE-4784-8863-72F24FC2E1AF}"/>
    <cellStyle name="Currency 3 2 2 6 3" xfId="5873" xr:uid="{00000000-0005-0000-0000-0000F60A0000}"/>
    <cellStyle name="Currency 3 2 2 6 3 2" xfId="14315" xr:uid="{B072A711-3974-4FC3-A0EC-012C46791C97}"/>
    <cellStyle name="Currency 3 2 2 6 3 3" xfId="22752" xr:uid="{ABC1A77E-AE7D-47FB-8024-3F56F1B4D844}"/>
    <cellStyle name="Currency 3 2 2 6 3 4" xfId="31189" xr:uid="{BDD9AC20-238D-4F3E-A613-787EA7AED349}"/>
    <cellStyle name="Currency 3 2 2 6 4" xfId="10097" xr:uid="{6F268350-4D44-4B12-94A3-7E138A336DA9}"/>
    <cellStyle name="Currency 3 2 2 6 5" xfId="18535" xr:uid="{7BA37997-3B53-4905-B8E5-F245D9F76232}"/>
    <cellStyle name="Currency 3 2 2 6 6" xfId="26972" xr:uid="{3C872682-9E78-48F7-A2E7-80B6FB13F459}"/>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D0990B3F-6853-4CDF-9ED3-DE143A1250BA}"/>
    <cellStyle name="Currency 3 2 2 7 2 2 3" xfId="25310" xr:uid="{B0D3D099-28D4-432C-BF6A-656D6644B613}"/>
    <cellStyle name="Currency 3 2 2 7 2 2 4" xfId="33747" xr:uid="{428400A0-6C0E-4BE8-87CD-5C6BF7C83C5D}"/>
    <cellStyle name="Currency 3 2 2 7 2 3" xfId="12655" xr:uid="{C244A6E2-60EA-4D1B-8E6F-937755364406}"/>
    <cellStyle name="Currency 3 2 2 7 2 4" xfId="21093" xr:uid="{78557557-D80F-4330-89C8-BB849EB04146}"/>
    <cellStyle name="Currency 3 2 2 7 2 5" xfId="29530" xr:uid="{5FC88C28-155D-4F35-B7D1-F784662E54FE}"/>
    <cellStyle name="Currency 3 2 2 7 3" xfId="6286" xr:uid="{00000000-0005-0000-0000-0000FA0A0000}"/>
    <cellStyle name="Currency 3 2 2 7 3 2" xfId="14728" xr:uid="{D27BFD63-C177-4DDC-A902-41625BB22655}"/>
    <cellStyle name="Currency 3 2 2 7 3 3" xfId="23165" xr:uid="{20AC652D-FFE8-47E4-A135-16D48FA15076}"/>
    <cellStyle name="Currency 3 2 2 7 3 4" xfId="31602" xr:uid="{E8343510-4766-4BA2-BDF9-DB5EDDFC15D0}"/>
    <cellStyle name="Currency 3 2 2 7 4" xfId="10510" xr:uid="{32D6E418-EE09-4967-9006-018DEADC6189}"/>
    <cellStyle name="Currency 3 2 2 7 5" xfId="18948" xr:uid="{4518FEC8-E145-481F-A5C5-A89B0CE65A2C}"/>
    <cellStyle name="Currency 3 2 2 7 6" xfId="27385" xr:uid="{A12974B9-683C-4A66-91EC-12F3360FBA83}"/>
    <cellStyle name="Currency 3 2 2 8" xfId="2414" xr:uid="{00000000-0005-0000-0000-0000FB0A0000}"/>
    <cellStyle name="Currency 3 2 2 8 2" xfId="6699" xr:uid="{00000000-0005-0000-0000-0000FC0A0000}"/>
    <cellStyle name="Currency 3 2 2 8 2 2" xfId="15141" xr:uid="{4E4140AF-28E5-47B0-83D0-41F2BD4463A5}"/>
    <cellStyle name="Currency 3 2 2 8 2 3" xfId="23578" xr:uid="{A7FD020F-EB14-40D7-92A8-6801F1C1D73D}"/>
    <cellStyle name="Currency 3 2 2 8 2 4" xfId="32015" xr:uid="{DA9C1E57-7C01-4457-98ED-26A52D1447C7}"/>
    <cellStyle name="Currency 3 2 2 8 3" xfId="10923" xr:uid="{A4F9C0D1-B039-4D53-9755-C9AB2713209D}"/>
    <cellStyle name="Currency 3 2 2 8 4" xfId="19361" xr:uid="{AD3CE12E-4B6F-46FF-8BFD-220AF418FD90}"/>
    <cellStyle name="Currency 3 2 2 8 5" xfId="27798" xr:uid="{38A46BED-CDE1-4474-BCF8-72AF827FCC80}"/>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DFDA8E2E-1422-40B5-8A6A-D51198391702}"/>
    <cellStyle name="Currency 3 2 3 10 3" xfId="21516" xr:uid="{B309FA87-2A19-4DA9-BCAF-2C17748F66A6}"/>
    <cellStyle name="Currency 3 2 3 10 4" xfId="29953" xr:uid="{15C7F9C2-1787-4900-8494-F6985C51618F}"/>
    <cellStyle name="Currency 3 2 3 11" xfId="8861" xr:uid="{F7084D9D-5EF0-4DE6-8BE5-4BF1516DC273}"/>
    <cellStyle name="Currency 3 2 3 12" xfId="17299" xr:uid="{D4FD21EA-7B41-4CFC-B87E-1EA36D2B9EF9}"/>
    <cellStyle name="Currency 3 2 3 13" xfId="25736" xr:uid="{E9FA8E48-7A13-45C2-AD7B-D1E6A7BA41C6}"/>
    <cellStyle name="Currency 3 2 3 2" xfId="183" xr:uid="{00000000-0005-0000-0000-0000000B0000}"/>
    <cellStyle name="Currency 3 2 3 2 10" xfId="8862" xr:uid="{06F5B5BE-CBA5-47A1-A766-568A7D6CC759}"/>
    <cellStyle name="Currency 3 2 3 2 11" xfId="17300" xr:uid="{96DF6C4C-81CC-4F23-8CBB-16DFAA15ECFD}"/>
    <cellStyle name="Currency 3 2 3 2 12" xfId="25737" xr:uid="{73ED0F9D-E9DA-475F-812A-39ABA3111453}"/>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660F39F4-5188-482A-AC4C-5C658DE4C313}"/>
    <cellStyle name="Currency 3 2 3 2 2 2 2 3" xfId="24076" xr:uid="{5CEB8905-051C-4429-8585-1844C28B2762}"/>
    <cellStyle name="Currency 3 2 3 2 2 2 2 4" xfId="32513" xr:uid="{1666EC4E-9422-4E5A-9B49-5C016C7880C5}"/>
    <cellStyle name="Currency 3 2 3 2 2 2 3" xfId="11421" xr:uid="{EC58195B-C7DB-4892-9A9F-326DE265B8E2}"/>
    <cellStyle name="Currency 3 2 3 2 2 2 4" xfId="19859" xr:uid="{3BF47C63-A49D-47E5-B5A9-7E63574D5AF6}"/>
    <cellStyle name="Currency 3 2 3 2 2 2 5" xfId="28296" xr:uid="{0ED942E3-87B1-409F-AB4C-A4FB53FCF5A0}"/>
    <cellStyle name="Currency 3 2 3 2 2 3" xfId="5052" xr:uid="{00000000-0005-0000-0000-0000040B0000}"/>
    <cellStyle name="Currency 3 2 3 2 2 3 2" xfId="13494" xr:uid="{D0E73B0A-5465-4F93-89D8-665D38A17A1B}"/>
    <cellStyle name="Currency 3 2 3 2 2 3 3" xfId="21931" xr:uid="{5B10515B-7B42-42AA-817F-99FEE3E6B5A3}"/>
    <cellStyle name="Currency 3 2 3 2 2 3 4" xfId="30368" xr:uid="{9B848D14-9909-4616-8EE7-EBAA1123A709}"/>
    <cellStyle name="Currency 3 2 3 2 2 4" xfId="9276" xr:uid="{DC43EDAB-B711-4BD8-9BC7-30ACC2D37759}"/>
    <cellStyle name="Currency 3 2 3 2 2 5" xfId="17714" xr:uid="{E44D1291-9836-4316-8624-9E3286262167}"/>
    <cellStyle name="Currency 3 2 3 2 2 6" xfId="26151" xr:uid="{30424DF4-CE2C-43E1-A1DD-FDD45E4D6BED}"/>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37D1CA86-F354-4B05-AA5D-8FD43B5EA596}"/>
    <cellStyle name="Currency 3 2 3 2 3 2 2 3" xfId="24489" xr:uid="{7091D3A2-B814-45D7-9FDC-781E94DAF7A9}"/>
    <cellStyle name="Currency 3 2 3 2 3 2 2 4" xfId="32926" xr:uid="{D0A23B6B-BAF8-42DE-B131-8CCB3EB8AA6A}"/>
    <cellStyle name="Currency 3 2 3 2 3 2 3" xfId="11834" xr:uid="{80911EE9-32C2-4D3B-BF80-818A811FB9EB}"/>
    <cellStyle name="Currency 3 2 3 2 3 2 4" xfId="20272" xr:uid="{1843488A-CE09-4421-B85F-8C842F4DE191}"/>
    <cellStyle name="Currency 3 2 3 2 3 2 5" xfId="28709" xr:uid="{635AB0B8-CC3A-45F8-B64A-819BBE908B93}"/>
    <cellStyle name="Currency 3 2 3 2 3 3" xfId="5465" xr:uid="{00000000-0005-0000-0000-0000080B0000}"/>
    <cellStyle name="Currency 3 2 3 2 3 3 2" xfId="13907" xr:uid="{C47C38D6-7FA5-4700-803F-AE553AC3C503}"/>
    <cellStyle name="Currency 3 2 3 2 3 3 3" xfId="22344" xr:uid="{16C038B7-2355-4005-8CF1-FF4DE2D19363}"/>
    <cellStyle name="Currency 3 2 3 2 3 3 4" xfId="30781" xr:uid="{D8640A6D-2F8A-4B14-A0DD-FFFC1E23566C}"/>
    <cellStyle name="Currency 3 2 3 2 3 4" xfId="9689" xr:uid="{DDC4F135-53CA-4E1D-8A3E-ACB68B1F80C9}"/>
    <cellStyle name="Currency 3 2 3 2 3 5" xfId="18127" xr:uid="{80D2D3F3-0B02-42C0-B7EF-2EC33FFB4AE9}"/>
    <cellStyle name="Currency 3 2 3 2 3 6" xfId="26564" xr:uid="{02C05682-1D31-4C85-A75D-92BFCCACE79B}"/>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9BC16088-BD89-4584-8A50-FDDEEF0B004E}"/>
    <cellStyle name="Currency 3 2 3 2 4 2 2 3" xfId="24902" xr:uid="{3F00E423-B93A-4812-8936-568B37E45E15}"/>
    <cellStyle name="Currency 3 2 3 2 4 2 2 4" xfId="33339" xr:uid="{71A1AD07-3335-4138-91E9-6C34FEC30243}"/>
    <cellStyle name="Currency 3 2 3 2 4 2 3" xfId="12247" xr:uid="{D28FEF97-42D3-4A88-9EBE-35580C7371C0}"/>
    <cellStyle name="Currency 3 2 3 2 4 2 4" xfId="20685" xr:uid="{13B55570-4F7D-42EA-8E63-61F7CB7AED68}"/>
    <cellStyle name="Currency 3 2 3 2 4 2 5" xfId="29122" xr:uid="{3677AC9C-CE81-4B73-942E-7F8844621790}"/>
    <cellStyle name="Currency 3 2 3 2 4 3" xfId="5878" xr:uid="{00000000-0005-0000-0000-00000C0B0000}"/>
    <cellStyle name="Currency 3 2 3 2 4 3 2" xfId="14320" xr:uid="{25DBC6D1-4635-4277-B974-2D78C80BFF28}"/>
    <cellStyle name="Currency 3 2 3 2 4 3 3" xfId="22757" xr:uid="{929E538C-5A51-4425-A94F-99E390BC9B7F}"/>
    <cellStyle name="Currency 3 2 3 2 4 3 4" xfId="31194" xr:uid="{92543CF2-FBED-4762-9DB9-B31C5698533B}"/>
    <cellStyle name="Currency 3 2 3 2 4 4" xfId="10102" xr:uid="{3A2831B6-C682-413F-80E1-7EA03C2CDE8D}"/>
    <cellStyle name="Currency 3 2 3 2 4 5" xfId="18540" xr:uid="{B051ADAB-0884-4AE9-8160-7A4A1D2BEA87}"/>
    <cellStyle name="Currency 3 2 3 2 4 6" xfId="26977" xr:uid="{C4AAA33D-F360-4D7C-875B-1ED4BA33A729}"/>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7F6FEBD9-B351-40C2-96F9-427168F0F81C}"/>
    <cellStyle name="Currency 3 2 3 2 5 2 2 3" xfId="25315" xr:uid="{090ACD08-AFC4-45FA-9047-1ED7975ED944}"/>
    <cellStyle name="Currency 3 2 3 2 5 2 2 4" xfId="33752" xr:uid="{C3ADA012-0064-48B2-A0CB-6F2F3D2A136D}"/>
    <cellStyle name="Currency 3 2 3 2 5 2 3" xfId="12660" xr:uid="{FA6BE00F-3F2D-4D5E-A69A-9433DACC0A49}"/>
    <cellStyle name="Currency 3 2 3 2 5 2 4" xfId="21098" xr:uid="{E4817C23-3E15-413C-A53C-A29F46CF515F}"/>
    <cellStyle name="Currency 3 2 3 2 5 2 5" xfId="29535" xr:uid="{AF27E208-815E-45D4-A6E8-C9E1F464D893}"/>
    <cellStyle name="Currency 3 2 3 2 5 3" xfId="6291" xr:uid="{00000000-0005-0000-0000-0000100B0000}"/>
    <cellStyle name="Currency 3 2 3 2 5 3 2" xfId="14733" xr:uid="{B5FDAC75-451C-4E1C-B88D-20B4DE1F698B}"/>
    <cellStyle name="Currency 3 2 3 2 5 3 3" xfId="23170" xr:uid="{254E334D-B9A3-4B80-8F90-F3CD7A503A5E}"/>
    <cellStyle name="Currency 3 2 3 2 5 3 4" xfId="31607" xr:uid="{1D141551-A5B4-48A3-8E87-F3180A31F662}"/>
    <cellStyle name="Currency 3 2 3 2 5 4" xfId="10515" xr:uid="{00859828-4CB6-443B-832F-A0F2078FA9AC}"/>
    <cellStyle name="Currency 3 2 3 2 5 5" xfId="18953" xr:uid="{D45F6C27-17DA-454E-B687-AE42BFC1D5F0}"/>
    <cellStyle name="Currency 3 2 3 2 5 6" xfId="27390" xr:uid="{4325492D-163B-4732-837E-E7987EE4499E}"/>
    <cellStyle name="Currency 3 2 3 2 6" xfId="2419" xr:uid="{00000000-0005-0000-0000-0000110B0000}"/>
    <cellStyle name="Currency 3 2 3 2 6 2" xfId="6704" xr:uid="{00000000-0005-0000-0000-0000120B0000}"/>
    <cellStyle name="Currency 3 2 3 2 6 2 2" xfId="15146" xr:uid="{0E43822D-15CE-43E7-88D1-7DBAE0E9AA1A}"/>
    <cellStyle name="Currency 3 2 3 2 6 2 3" xfId="23583" xr:uid="{CCC3827E-488E-49E9-B51C-B23F9B59EEAB}"/>
    <cellStyle name="Currency 3 2 3 2 6 2 4" xfId="32020" xr:uid="{0F408E37-94F3-406F-88F2-50AA47B315EF}"/>
    <cellStyle name="Currency 3 2 3 2 6 3" xfId="10928" xr:uid="{332EC27A-BC91-4E4B-9852-2B0C36A5743E}"/>
    <cellStyle name="Currency 3 2 3 2 6 4" xfId="19366" xr:uid="{A55C70AD-8842-48C3-9202-DBF37C64C58B}"/>
    <cellStyle name="Currency 3 2 3 2 6 5" xfId="27803" xr:uid="{20FF097B-4F20-4427-8F33-B6B04BE8ABBF}"/>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13DA4229-1FC2-408E-8B6A-F2AC8C6B1F8B}"/>
    <cellStyle name="Currency 3 2 3 2 8 2 3" xfId="23900" xr:uid="{5675E44B-255E-4A8A-9965-FDED2146E94D}"/>
    <cellStyle name="Currency 3 2 3 2 8 2 4" xfId="32337" xr:uid="{A8F6781B-4410-43B9-B1F9-4C9754EC2913}"/>
    <cellStyle name="Currency 3 2 3 2 8 3" xfId="11245" xr:uid="{DB18FB2E-F9E5-4D1E-AC31-1E6A36682295}"/>
    <cellStyle name="Currency 3 2 3 2 8 4" xfId="19683" xr:uid="{C5FC10A4-D901-4877-860E-618FE28FA71D}"/>
    <cellStyle name="Currency 3 2 3 2 8 5" xfId="28120" xr:uid="{28C4662F-B134-4030-9E96-A5256BEE2FC1}"/>
    <cellStyle name="Currency 3 2 3 2 9" xfId="4638" xr:uid="{00000000-0005-0000-0000-0000160B0000}"/>
    <cellStyle name="Currency 3 2 3 2 9 2" xfId="13080" xr:uid="{5B88CA1E-81D2-4431-9610-552E85721827}"/>
    <cellStyle name="Currency 3 2 3 2 9 3" xfId="21517" xr:uid="{4EB0574C-D890-4636-BD02-9BBD763209F2}"/>
    <cellStyle name="Currency 3 2 3 2 9 4" xfId="29954" xr:uid="{3B42BC1A-05E6-4A8C-B38F-4B4798244481}"/>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013556C5-FC21-4DCE-AF2F-7168E2345662}"/>
    <cellStyle name="Currency 3 2 3 3 2 2 3" xfId="24075" xr:uid="{D1D73D1C-65B2-451E-BFCB-F367DA39FAB2}"/>
    <cellStyle name="Currency 3 2 3 3 2 2 4" xfId="32512" xr:uid="{C6073DC0-F04E-4BF7-A2E2-79BFC167EBF4}"/>
    <cellStyle name="Currency 3 2 3 3 2 3" xfId="11420" xr:uid="{A7784333-DA22-43D7-9E5A-FAE186014334}"/>
    <cellStyle name="Currency 3 2 3 3 2 4" xfId="19858" xr:uid="{D6A70A3D-07A4-4BF9-86B9-4DA62D4329D2}"/>
    <cellStyle name="Currency 3 2 3 3 2 5" xfId="28295" xr:uid="{2D9346D0-963E-4454-834B-38D62CB30308}"/>
    <cellStyle name="Currency 3 2 3 3 3" xfId="5051" xr:uid="{00000000-0005-0000-0000-00001A0B0000}"/>
    <cellStyle name="Currency 3 2 3 3 3 2" xfId="13493" xr:uid="{5E6E7ACB-22B8-42F9-B51C-2A40860F7F5B}"/>
    <cellStyle name="Currency 3 2 3 3 3 3" xfId="21930" xr:uid="{BD8D4015-B497-4263-B09F-45DD7A7A98A1}"/>
    <cellStyle name="Currency 3 2 3 3 3 4" xfId="30367" xr:uid="{4BED895F-315E-4641-A853-E5DDD58F6D93}"/>
    <cellStyle name="Currency 3 2 3 3 4" xfId="9275" xr:uid="{D605A5F5-DB8A-437F-8DAC-49B82915B547}"/>
    <cellStyle name="Currency 3 2 3 3 5" xfId="17713" xr:uid="{CF3763D5-147E-4374-8865-FFFF76093D94}"/>
    <cellStyle name="Currency 3 2 3 3 6" xfId="26150" xr:uid="{FD6AD432-5D07-4A52-A7A7-E6E47BB07CB6}"/>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E9BD11BD-39C5-4EED-A7CF-B55546DFBF10}"/>
    <cellStyle name="Currency 3 2 3 4 2 2 3" xfId="24488" xr:uid="{FF54FE1A-8C4E-41BD-9827-BE40C4A350F1}"/>
    <cellStyle name="Currency 3 2 3 4 2 2 4" xfId="32925" xr:uid="{4A0A6B8B-5810-45A3-87B6-5E14C29BAE9E}"/>
    <cellStyle name="Currency 3 2 3 4 2 3" xfId="11833" xr:uid="{315C10C5-33D1-4695-BACF-B79E44C9B3EA}"/>
    <cellStyle name="Currency 3 2 3 4 2 4" xfId="20271" xr:uid="{F0E89D20-DC48-444A-BE89-DDE315BD0D0C}"/>
    <cellStyle name="Currency 3 2 3 4 2 5" xfId="28708" xr:uid="{44A50911-3D40-4717-95A0-C90D791D44A0}"/>
    <cellStyle name="Currency 3 2 3 4 3" xfId="5464" xr:uid="{00000000-0005-0000-0000-00001E0B0000}"/>
    <cellStyle name="Currency 3 2 3 4 3 2" xfId="13906" xr:uid="{FD28E1F4-6D57-4646-A91B-22647A45606B}"/>
    <cellStyle name="Currency 3 2 3 4 3 3" xfId="22343" xr:uid="{91E9B542-B8D2-481B-AC31-F15EB000AD37}"/>
    <cellStyle name="Currency 3 2 3 4 3 4" xfId="30780" xr:uid="{D53611D4-9EC7-4B34-ABE0-DA966C8E6BD5}"/>
    <cellStyle name="Currency 3 2 3 4 4" xfId="9688" xr:uid="{3681946E-0A50-475C-A6CA-CBB5BDB5DE9E}"/>
    <cellStyle name="Currency 3 2 3 4 5" xfId="18126" xr:uid="{0F09E7D7-11A1-4B08-8CAF-309ED3FA1456}"/>
    <cellStyle name="Currency 3 2 3 4 6" xfId="26563" xr:uid="{6B129EB3-F930-496B-8C90-8FD6853398C6}"/>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F7D984CF-2D6F-48EE-9AAF-90263E5A89F8}"/>
    <cellStyle name="Currency 3 2 3 5 2 2 3" xfId="24901" xr:uid="{589D6E3B-72C1-4295-849B-9325D8A09810}"/>
    <cellStyle name="Currency 3 2 3 5 2 2 4" xfId="33338" xr:uid="{04FB8D95-3363-494B-8C04-6F60C00BED3C}"/>
    <cellStyle name="Currency 3 2 3 5 2 3" xfId="12246" xr:uid="{2AC77F41-75A4-4441-A9B9-B617F704BB92}"/>
    <cellStyle name="Currency 3 2 3 5 2 4" xfId="20684" xr:uid="{20CC45F9-025A-456C-BEFB-FE1E82B28196}"/>
    <cellStyle name="Currency 3 2 3 5 2 5" xfId="29121" xr:uid="{0A77F499-DD86-41EB-9D0A-5D3A75AD5654}"/>
    <cellStyle name="Currency 3 2 3 5 3" xfId="5877" xr:uid="{00000000-0005-0000-0000-0000220B0000}"/>
    <cellStyle name="Currency 3 2 3 5 3 2" xfId="14319" xr:uid="{F451F8F8-E94E-4239-BD1F-A00225A9E18A}"/>
    <cellStyle name="Currency 3 2 3 5 3 3" xfId="22756" xr:uid="{4493BA37-14B6-40F9-B10C-82C5DD58BF8B}"/>
    <cellStyle name="Currency 3 2 3 5 3 4" xfId="31193" xr:uid="{3D2D11FD-9263-493F-B314-D747BB48CC28}"/>
    <cellStyle name="Currency 3 2 3 5 4" xfId="10101" xr:uid="{361C88EB-DB49-4B38-B484-9E9B4B22D098}"/>
    <cellStyle name="Currency 3 2 3 5 5" xfId="18539" xr:uid="{58822FAA-ADA0-4E43-B6D1-AF178D5D151A}"/>
    <cellStyle name="Currency 3 2 3 5 6" xfId="26976" xr:uid="{3428FB97-2DE2-428B-ACA5-2D8D5713FC0C}"/>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B0DF6922-0786-4359-98D0-E636DB117597}"/>
    <cellStyle name="Currency 3 2 3 6 2 2 3" xfId="25314" xr:uid="{8BF8985A-5045-46B5-BA7B-6F54EF454019}"/>
    <cellStyle name="Currency 3 2 3 6 2 2 4" xfId="33751" xr:uid="{D73C0CF0-3000-4B94-93C8-C05EBA182D6B}"/>
    <cellStyle name="Currency 3 2 3 6 2 3" xfId="12659" xr:uid="{59710CE6-5C5B-4245-A16F-2B27C682F6B9}"/>
    <cellStyle name="Currency 3 2 3 6 2 4" xfId="21097" xr:uid="{A8A3259E-6228-49A2-9A73-0FCC29E59BBE}"/>
    <cellStyle name="Currency 3 2 3 6 2 5" xfId="29534" xr:uid="{AA0A0DBA-859B-4F99-B2FB-81A0FEF18404}"/>
    <cellStyle name="Currency 3 2 3 6 3" xfId="6290" xr:uid="{00000000-0005-0000-0000-0000260B0000}"/>
    <cellStyle name="Currency 3 2 3 6 3 2" xfId="14732" xr:uid="{5DFA9E7F-BD1A-483E-A84A-2636BCFB754D}"/>
    <cellStyle name="Currency 3 2 3 6 3 3" xfId="23169" xr:uid="{76A653BB-4D22-43F3-8082-5D9FEB506510}"/>
    <cellStyle name="Currency 3 2 3 6 3 4" xfId="31606" xr:uid="{8A795215-A314-417A-A01B-DF7452FE7B25}"/>
    <cellStyle name="Currency 3 2 3 6 4" xfId="10514" xr:uid="{19E4C577-652C-4FBD-90E7-8067EBF277DE}"/>
    <cellStyle name="Currency 3 2 3 6 5" xfId="18952" xr:uid="{4631DF98-281E-48D1-8B9F-B81C0BFF013E}"/>
    <cellStyle name="Currency 3 2 3 6 6" xfId="27389" xr:uid="{4E0EBEA9-C126-4E5B-A71A-8508A14BB48C}"/>
    <cellStyle name="Currency 3 2 3 7" xfId="2418" xr:uid="{00000000-0005-0000-0000-0000270B0000}"/>
    <cellStyle name="Currency 3 2 3 7 2" xfId="6703" xr:uid="{00000000-0005-0000-0000-0000280B0000}"/>
    <cellStyle name="Currency 3 2 3 7 2 2" xfId="15145" xr:uid="{E9D69F96-7197-4E45-9D2B-E9EC828F5849}"/>
    <cellStyle name="Currency 3 2 3 7 2 3" xfId="23582" xr:uid="{34DEEDBD-CDFE-4C71-A9F3-1987EF3C9132}"/>
    <cellStyle name="Currency 3 2 3 7 2 4" xfId="32019" xr:uid="{EDFEA4DE-EC8A-4686-8F96-FABF4CC01208}"/>
    <cellStyle name="Currency 3 2 3 7 3" xfId="10927" xr:uid="{7450070D-2381-4C21-8D0D-98476CD1C8BF}"/>
    <cellStyle name="Currency 3 2 3 7 4" xfId="19365" xr:uid="{BB6A5987-0944-4A57-AB3C-E3E3893AF218}"/>
    <cellStyle name="Currency 3 2 3 7 5" xfId="27802" xr:uid="{C44CBC88-D1CC-4528-B59D-9253C305CC58}"/>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313FD367-0AC4-421A-AA52-7EAADB067243}"/>
    <cellStyle name="Currency 3 2 3 9 2 3" xfId="23899" xr:uid="{EB047233-5C32-4751-9C9C-8A8807BBA539}"/>
    <cellStyle name="Currency 3 2 3 9 2 4" xfId="32336" xr:uid="{8E8A61B3-C77C-471B-AD0E-102FD505E8C6}"/>
    <cellStyle name="Currency 3 2 3 9 3" xfId="11244" xr:uid="{8A89778F-C80B-4C90-B625-91FD627A2946}"/>
    <cellStyle name="Currency 3 2 3 9 4" xfId="19682" xr:uid="{727D87BA-FE39-400E-8436-E6FB3B4B6608}"/>
    <cellStyle name="Currency 3 2 3 9 5" xfId="28119" xr:uid="{01335920-F001-49F1-BD89-B023C444C873}"/>
    <cellStyle name="Currency 3 2 4" xfId="184" xr:uid="{00000000-0005-0000-0000-00002C0B0000}"/>
    <cellStyle name="Currency 3 2 4 10" xfId="8863" xr:uid="{7F0FE8EC-A0FE-4702-BF9E-C4B2F1D57927}"/>
    <cellStyle name="Currency 3 2 4 11" xfId="17301" xr:uid="{1A270BD1-19CE-4A2C-BCB9-1BB98F896371}"/>
    <cellStyle name="Currency 3 2 4 12" xfId="25738" xr:uid="{B0405494-5A34-4AFD-BFC5-FC1A94133D31}"/>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821CE1A5-A9F7-4539-9C2E-57D5649ECC8D}"/>
    <cellStyle name="Currency 3 2 4 2 2 2 3" xfId="24077" xr:uid="{30EFA1E5-40FA-4471-A7F7-5AA14D38FDDC}"/>
    <cellStyle name="Currency 3 2 4 2 2 2 4" xfId="32514" xr:uid="{58579EDA-72FD-491F-85C5-16019BFF33A1}"/>
    <cellStyle name="Currency 3 2 4 2 2 3" xfId="11422" xr:uid="{5C13D2B5-F6B1-4A1B-81CF-4DA2DA0E3AEF}"/>
    <cellStyle name="Currency 3 2 4 2 2 4" xfId="19860" xr:uid="{778BB8FA-38FF-4EEB-B244-4C80F1E6407A}"/>
    <cellStyle name="Currency 3 2 4 2 2 5" xfId="28297" xr:uid="{60B0614B-F5D0-43DB-9135-779B99095B79}"/>
    <cellStyle name="Currency 3 2 4 2 3" xfId="5053" xr:uid="{00000000-0005-0000-0000-0000300B0000}"/>
    <cellStyle name="Currency 3 2 4 2 3 2" xfId="13495" xr:uid="{1608A55A-04E1-48E5-BBD6-A36649C72FB6}"/>
    <cellStyle name="Currency 3 2 4 2 3 3" xfId="21932" xr:uid="{1A309911-E5C3-47C5-9D9B-B50E5AB44F21}"/>
    <cellStyle name="Currency 3 2 4 2 3 4" xfId="30369" xr:uid="{99FC669B-014A-4C06-8D22-53C92FC0E76D}"/>
    <cellStyle name="Currency 3 2 4 2 4" xfId="9277" xr:uid="{CF1C3BF1-5EE3-42F5-995B-6E155F9F0ADE}"/>
    <cellStyle name="Currency 3 2 4 2 5" xfId="17715" xr:uid="{BF9A9ED3-72C9-4E6C-A400-C8C527B704BE}"/>
    <cellStyle name="Currency 3 2 4 2 6" xfId="26152" xr:uid="{71256914-2F08-4D86-858A-E37EB09A9543}"/>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E95FF2F8-C07B-475F-AB97-B5C024DC0A29}"/>
    <cellStyle name="Currency 3 2 4 3 2 2 3" xfId="24490" xr:uid="{B4E646AE-40B2-46EB-9AE6-6972673CA583}"/>
    <cellStyle name="Currency 3 2 4 3 2 2 4" xfId="32927" xr:uid="{0AD4334C-BE0E-489C-941C-66A90A888397}"/>
    <cellStyle name="Currency 3 2 4 3 2 3" xfId="11835" xr:uid="{9F7B1B14-D914-4868-B0BA-2309650A935F}"/>
    <cellStyle name="Currency 3 2 4 3 2 4" xfId="20273" xr:uid="{F8CD231B-D903-446E-9EC5-EF8FB3769FA9}"/>
    <cellStyle name="Currency 3 2 4 3 2 5" xfId="28710" xr:uid="{5F929497-0EB9-4C4C-82E3-4C7B5C0F6B69}"/>
    <cellStyle name="Currency 3 2 4 3 3" xfId="5466" xr:uid="{00000000-0005-0000-0000-0000340B0000}"/>
    <cellStyle name="Currency 3 2 4 3 3 2" xfId="13908" xr:uid="{854E3B67-2A4C-4FD3-9FB8-2DFE958FD2B1}"/>
    <cellStyle name="Currency 3 2 4 3 3 3" xfId="22345" xr:uid="{00CE71C3-6868-4866-A831-8502B8824C9E}"/>
    <cellStyle name="Currency 3 2 4 3 3 4" xfId="30782" xr:uid="{52B35DC0-A0D0-4983-9B1F-4EDCB2F5410C}"/>
    <cellStyle name="Currency 3 2 4 3 4" xfId="9690" xr:uid="{898DCAB2-67BC-4F87-A7B9-53A0CD2151A3}"/>
    <cellStyle name="Currency 3 2 4 3 5" xfId="18128" xr:uid="{11448A7A-FFAF-443A-A050-2F79A0380A7D}"/>
    <cellStyle name="Currency 3 2 4 3 6" xfId="26565" xr:uid="{70E702CE-2B4A-4BDE-ABBC-F09B91AC36B9}"/>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CFF0F79B-1AEB-4ECA-A163-465CB65440F1}"/>
    <cellStyle name="Currency 3 2 4 4 2 2 3" xfId="24903" xr:uid="{66546B28-6E8F-4518-99CD-E81CF66C3C90}"/>
    <cellStyle name="Currency 3 2 4 4 2 2 4" xfId="33340" xr:uid="{654D616F-D29B-4936-833C-30EC36D4149C}"/>
    <cellStyle name="Currency 3 2 4 4 2 3" xfId="12248" xr:uid="{889783E5-8357-4A75-9084-32CD5358D99C}"/>
    <cellStyle name="Currency 3 2 4 4 2 4" xfId="20686" xr:uid="{21B470DD-5AAF-4BE7-AD45-982ECDC8BDEA}"/>
    <cellStyle name="Currency 3 2 4 4 2 5" xfId="29123" xr:uid="{C526F3C5-26FB-4951-AF00-D50EBBE094F1}"/>
    <cellStyle name="Currency 3 2 4 4 3" xfId="5879" xr:uid="{00000000-0005-0000-0000-0000380B0000}"/>
    <cellStyle name="Currency 3 2 4 4 3 2" xfId="14321" xr:uid="{CF59D1EE-6B1C-4A55-835A-7421E243FBA5}"/>
    <cellStyle name="Currency 3 2 4 4 3 3" xfId="22758" xr:uid="{5E5FB978-0D52-40E7-8000-93240A96D00E}"/>
    <cellStyle name="Currency 3 2 4 4 3 4" xfId="31195" xr:uid="{31264CF5-D882-4642-AC85-30FA73C1A26E}"/>
    <cellStyle name="Currency 3 2 4 4 4" xfId="10103" xr:uid="{C2A08EB5-1591-47C1-98D5-8ECE3E7F8BC3}"/>
    <cellStyle name="Currency 3 2 4 4 5" xfId="18541" xr:uid="{9D7EC6BE-0B47-4B62-A55A-291C4CF83D02}"/>
    <cellStyle name="Currency 3 2 4 4 6" xfId="26978" xr:uid="{4CEEB7BD-A5EA-432D-8B65-BAA0CB4A5EF2}"/>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AD92A907-91C2-4646-BC55-027332BF7B99}"/>
    <cellStyle name="Currency 3 2 4 5 2 2 3" xfId="25316" xr:uid="{E4CBD786-0FF8-41EA-8CB9-B5F2E1BEDB4C}"/>
    <cellStyle name="Currency 3 2 4 5 2 2 4" xfId="33753" xr:uid="{F41D336E-9E8A-44C6-822E-EB2341A172C8}"/>
    <cellStyle name="Currency 3 2 4 5 2 3" xfId="12661" xr:uid="{65EAD481-0E8A-4EA4-A048-B1C8B4E742EC}"/>
    <cellStyle name="Currency 3 2 4 5 2 4" xfId="21099" xr:uid="{FB28B90A-5787-4A1B-98D3-7842839C0841}"/>
    <cellStyle name="Currency 3 2 4 5 2 5" xfId="29536" xr:uid="{23C3DED1-68D6-4BB9-8605-A7061C743433}"/>
    <cellStyle name="Currency 3 2 4 5 3" xfId="6292" xr:uid="{00000000-0005-0000-0000-00003C0B0000}"/>
    <cellStyle name="Currency 3 2 4 5 3 2" xfId="14734" xr:uid="{C13CDAB7-84BA-4D3E-9932-17947F439A50}"/>
    <cellStyle name="Currency 3 2 4 5 3 3" xfId="23171" xr:uid="{D0DABAB5-4595-4BA3-8B1E-9B45AC31D18B}"/>
    <cellStyle name="Currency 3 2 4 5 3 4" xfId="31608" xr:uid="{B421FDD9-54ED-4740-8AB6-99824B065527}"/>
    <cellStyle name="Currency 3 2 4 5 4" xfId="10516" xr:uid="{23FEC9D5-CF69-4EC0-9C55-37BC41B3D02B}"/>
    <cellStyle name="Currency 3 2 4 5 5" xfId="18954" xr:uid="{6423ECB1-1EB1-4145-87E4-D0DCDE9043C4}"/>
    <cellStyle name="Currency 3 2 4 5 6" xfId="27391" xr:uid="{611374A8-9C7C-42EC-872F-762FB5E2EA74}"/>
    <cellStyle name="Currency 3 2 4 6" xfId="2420" xr:uid="{00000000-0005-0000-0000-00003D0B0000}"/>
    <cellStyle name="Currency 3 2 4 6 2" xfId="6705" xr:uid="{00000000-0005-0000-0000-00003E0B0000}"/>
    <cellStyle name="Currency 3 2 4 6 2 2" xfId="15147" xr:uid="{1D068D56-35AC-4470-A878-6BB96641F587}"/>
    <cellStyle name="Currency 3 2 4 6 2 3" xfId="23584" xr:uid="{40E7407A-C550-462B-B63E-ADA4E4AC7692}"/>
    <cellStyle name="Currency 3 2 4 6 2 4" xfId="32021" xr:uid="{6B58009E-33A3-4AC7-B917-91CFF1A83124}"/>
    <cellStyle name="Currency 3 2 4 6 3" xfId="10929" xr:uid="{D267202C-B3C9-449C-9E54-1536C2D5440F}"/>
    <cellStyle name="Currency 3 2 4 6 4" xfId="19367" xr:uid="{292CB003-8571-440F-B47F-162682B5421C}"/>
    <cellStyle name="Currency 3 2 4 6 5" xfId="27804" xr:uid="{3BBDA1E2-4AF5-4285-BCB8-5D9D132316A8}"/>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8A1A0CFF-AA2C-4F4C-9566-DF3DFADF93D6}"/>
    <cellStyle name="Currency 3 2 4 8 2 3" xfId="23901" xr:uid="{F9C98328-EEA5-4D29-A1FF-68F57121085D}"/>
    <cellStyle name="Currency 3 2 4 8 2 4" xfId="32338" xr:uid="{5DFBFCEA-4A89-434C-9BAB-40B7112E3504}"/>
    <cellStyle name="Currency 3 2 4 8 3" xfId="11246" xr:uid="{52DAEF2F-87F6-4588-8869-8680088BE615}"/>
    <cellStyle name="Currency 3 2 4 8 4" xfId="19684" xr:uid="{57A4517F-8FD9-48A7-B760-BFACEEC3362C}"/>
    <cellStyle name="Currency 3 2 4 8 5" xfId="28121" xr:uid="{610DAB2F-4FA7-4F5A-97B3-75B161F4CB1A}"/>
    <cellStyle name="Currency 3 2 4 9" xfId="4639" xr:uid="{00000000-0005-0000-0000-0000420B0000}"/>
    <cellStyle name="Currency 3 2 4 9 2" xfId="13081" xr:uid="{D601B3F6-EB4A-4445-B43D-5C0C822DECB2}"/>
    <cellStyle name="Currency 3 2 4 9 3" xfId="21518" xr:uid="{C1F2AAD3-032C-465D-B2AA-A8112AE76B1D}"/>
    <cellStyle name="Currency 3 2 4 9 4" xfId="29955" xr:uid="{1291D059-5F16-4CB8-B414-283993558CD5}"/>
    <cellStyle name="Currency 3 2 5" xfId="185" xr:uid="{00000000-0005-0000-0000-0000430B0000}"/>
    <cellStyle name="Currency 3 2 5 10" xfId="8864" xr:uid="{D5DA87AF-8FD9-4C4C-BC40-C5C5C8B98721}"/>
    <cellStyle name="Currency 3 2 5 11" xfId="17302" xr:uid="{4659175A-F384-487D-89A5-5FD3BE38732E}"/>
    <cellStyle name="Currency 3 2 5 12" xfId="25739" xr:uid="{F0E19CBF-25D5-4EFE-B49C-C027DBE41AD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798228C5-CE5B-4585-9CD0-48F81704A5D2}"/>
    <cellStyle name="Currency 3 2 5 2 2 2 3" xfId="24078" xr:uid="{DCE020DF-6CF2-4AE7-914D-A8EFDB960093}"/>
    <cellStyle name="Currency 3 2 5 2 2 2 4" xfId="32515" xr:uid="{EEBB98CB-C265-4489-921F-F160C764D01F}"/>
    <cellStyle name="Currency 3 2 5 2 2 3" xfId="11423" xr:uid="{ACF52602-2F4A-46BC-842F-60748B46953B}"/>
    <cellStyle name="Currency 3 2 5 2 2 4" xfId="19861" xr:uid="{158B86E7-5889-4EBD-A880-4AD86CFCBE40}"/>
    <cellStyle name="Currency 3 2 5 2 2 5" xfId="28298" xr:uid="{A457A70B-EC20-4609-B04C-22012167E706}"/>
    <cellStyle name="Currency 3 2 5 2 3" xfId="5054" xr:uid="{00000000-0005-0000-0000-0000470B0000}"/>
    <cellStyle name="Currency 3 2 5 2 3 2" xfId="13496" xr:uid="{516C6F38-C933-45E8-8FD5-62273A99ED3E}"/>
    <cellStyle name="Currency 3 2 5 2 3 3" xfId="21933" xr:uid="{17CE967B-8C08-4FE6-88B0-D7C9558A9FDC}"/>
    <cellStyle name="Currency 3 2 5 2 3 4" xfId="30370" xr:uid="{814DD590-9BBF-49E7-A6D4-239212A8BB2F}"/>
    <cellStyle name="Currency 3 2 5 2 4" xfId="9278" xr:uid="{F820CB72-5CAF-4476-961F-A27E4E0EE14F}"/>
    <cellStyle name="Currency 3 2 5 2 5" xfId="17716" xr:uid="{9DEFC9DE-CC95-4FBD-A490-3D10CB871E7E}"/>
    <cellStyle name="Currency 3 2 5 2 6" xfId="26153" xr:uid="{F34852B4-BCF9-4BFE-B44D-1A9E1026AB64}"/>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E32BC920-7A7C-49A5-AD90-78EC1CD903A4}"/>
    <cellStyle name="Currency 3 2 5 3 2 2 3" xfId="24491" xr:uid="{11316D4A-9D5D-4B28-B317-7765338DE89C}"/>
    <cellStyle name="Currency 3 2 5 3 2 2 4" xfId="32928" xr:uid="{61924096-7222-47E3-BD8D-28BC7928E2BF}"/>
    <cellStyle name="Currency 3 2 5 3 2 3" xfId="11836" xr:uid="{6E649793-F2E4-47CA-B89D-20F6353FF13F}"/>
    <cellStyle name="Currency 3 2 5 3 2 4" xfId="20274" xr:uid="{AB09D0CD-E660-4D7B-89AD-874BD0FD098B}"/>
    <cellStyle name="Currency 3 2 5 3 2 5" xfId="28711" xr:uid="{B695A1BC-BE71-4AF4-8A1E-860336A2A9BD}"/>
    <cellStyle name="Currency 3 2 5 3 3" xfId="5467" xr:uid="{00000000-0005-0000-0000-00004B0B0000}"/>
    <cellStyle name="Currency 3 2 5 3 3 2" xfId="13909" xr:uid="{6DABD986-A54E-47D2-BE82-8122F3664298}"/>
    <cellStyle name="Currency 3 2 5 3 3 3" xfId="22346" xr:uid="{B214FB4F-CF31-40ED-9911-72E409F7D9D5}"/>
    <cellStyle name="Currency 3 2 5 3 3 4" xfId="30783" xr:uid="{66F1F499-52B3-4BB7-8A10-D914B0C8F8D0}"/>
    <cellStyle name="Currency 3 2 5 3 4" xfId="9691" xr:uid="{8CE244DF-5B71-45C0-9B2A-EFE0D611ADAC}"/>
    <cellStyle name="Currency 3 2 5 3 5" xfId="18129" xr:uid="{3B3770D5-96A9-45B9-BFE7-04B04D8F7EAD}"/>
    <cellStyle name="Currency 3 2 5 3 6" xfId="26566" xr:uid="{A981B370-EFA1-4071-A0C1-7F2794F4102E}"/>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E295596C-C1CD-4FE3-BD79-8D99C3A4A1A2}"/>
    <cellStyle name="Currency 3 2 5 4 2 2 3" xfId="24904" xr:uid="{A89AA4CF-18BD-4F9A-9A61-D844C8321947}"/>
    <cellStyle name="Currency 3 2 5 4 2 2 4" xfId="33341" xr:uid="{094E7A7C-72E1-49F8-9630-A670143CC28D}"/>
    <cellStyle name="Currency 3 2 5 4 2 3" xfId="12249" xr:uid="{A7E6B341-B3EF-4D4B-9D10-64C61FFE5039}"/>
    <cellStyle name="Currency 3 2 5 4 2 4" xfId="20687" xr:uid="{2F6A523F-D49D-47EC-8740-BEC7D2CD0455}"/>
    <cellStyle name="Currency 3 2 5 4 2 5" xfId="29124" xr:uid="{392AB322-E77E-40DA-B60E-8A16B6340655}"/>
    <cellStyle name="Currency 3 2 5 4 3" xfId="5880" xr:uid="{00000000-0005-0000-0000-00004F0B0000}"/>
    <cellStyle name="Currency 3 2 5 4 3 2" xfId="14322" xr:uid="{608E0F56-6796-43FE-93E3-02F32955F849}"/>
    <cellStyle name="Currency 3 2 5 4 3 3" xfId="22759" xr:uid="{82DB13B4-A65F-4594-A404-899FAD9ECF65}"/>
    <cellStyle name="Currency 3 2 5 4 3 4" xfId="31196" xr:uid="{835E2C7D-2201-419B-85FD-9481DC5836F0}"/>
    <cellStyle name="Currency 3 2 5 4 4" xfId="10104" xr:uid="{D65E6DAB-1E66-4116-8483-1A13AA810B82}"/>
    <cellStyle name="Currency 3 2 5 4 5" xfId="18542" xr:uid="{8F81AAB1-D4DA-48F9-9116-685D04EB694F}"/>
    <cellStyle name="Currency 3 2 5 4 6" xfId="26979" xr:uid="{38F87FC0-1E27-4AD1-B6BC-43E58B83112C}"/>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6B5426D4-B8D4-4B29-90BD-F2D7DC967833}"/>
    <cellStyle name="Currency 3 2 5 5 2 2 3" xfId="25317" xr:uid="{79856505-6E2C-449C-B372-B177F23822A5}"/>
    <cellStyle name="Currency 3 2 5 5 2 2 4" xfId="33754" xr:uid="{04894789-30F0-44A3-9E18-3B1EA4EBD381}"/>
    <cellStyle name="Currency 3 2 5 5 2 3" xfId="12662" xr:uid="{EAE9F2E1-F8E3-4CC9-A397-3386DA09D9FE}"/>
    <cellStyle name="Currency 3 2 5 5 2 4" xfId="21100" xr:uid="{B9E35E24-019D-4334-BA66-36D4A7F32711}"/>
    <cellStyle name="Currency 3 2 5 5 2 5" xfId="29537" xr:uid="{CA35F277-E7F9-48E2-A1A2-4E0FC4CA123D}"/>
    <cellStyle name="Currency 3 2 5 5 3" xfId="6293" xr:uid="{00000000-0005-0000-0000-0000530B0000}"/>
    <cellStyle name="Currency 3 2 5 5 3 2" xfId="14735" xr:uid="{1523A84B-16E0-4209-9673-0D2FF1425EBE}"/>
    <cellStyle name="Currency 3 2 5 5 3 3" xfId="23172" xr:uid="{1DD6B6FA-C8C3-46EE-B3F5-D1786782503A}"/>
    <cellStyle name="Currency 3 2 5 5 3 4" xfId="31609" xr:uid="{33F17CE9-9013-4965-B360-627819761531}"/>
    <cellStyle name="Currency 3 2 5 5 4" xfId="10517" xr:uid="{FEB1EEAA-900A-4D12-B477-C4D45A8ACBDD}"/>
    <cellStyle name="Currency 3 2 5 5 5" xfId="18955" xr:uid="{5766BA67-A5B1-4F69-837C-F89552FEFB83}"/>
    <cellStyle name="Currency 3 2 5 5 6" xfId="27392" xr:uid="{F1061DB0-30B7-47DD-9AA6-C7B5D6ED76AE}"/>
    <cellStyle name="Currency 3 2 5 6" xfId="2421" xr:uid="{00000000-0005-0000-0000-0000540B0000}"/>
    <cellStyle name="Currency 3 2 5 6 2" xfId="6706" xr:uid="{00000000-0005-0000-0000-0000550B0000}"/>
    <cellStyle name="Currency 3 2 5 6 2 2" xfId="15148" xr:uid="{77A16E8E-32E8-4816-BB38-22557D0193BA}"/>
    <cellStyle name="Currency 3 2 5 6 2 3" xfId="23585" xr:uid="{C87F9B99-2F25-4A12-B5BE-E82167B40771}"/>
    <cellStyle name="Currency 3 2 5 6 2 4" xfId="32022" xr:uid="{8E7CDAF8-271C-4DA6-BA53-60CEF6D3E374}"/>
    <cellStyle name="Currency 3 2 5 6 3" xfId="10930" xr:uid="{3F7B79CC-A577-463F-89E6-F766A3834C2C}"/>
    <cellStyle name="Currency 3 2 5 6 4" xfId="19368" xr:uid="{92F369E6-C264-4A66-AC53-33F77E053AC4}"/>
    <cellStyle name="Currency 3 2 5 6 5" xfId="27805" xr:uid="{A81A3270-31AD-49F1-AD75-364413D1ECE3}"/>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E30805C7-FFAC-424C-B7B4-5AAECBD69633}"/>
    <cellStyle name="Currency 3 2 5 8 2 3" xfId="23902" xr:uid="{C36EDC6D-D0DF-418D-8715-45ECB651FEC0}"/>
    <cellStyle name="Currency 3 2 5 8 2 4" xfId="32339" xr:uid="{C613E79C-EE54-4893-A49D-9CE035ECF29E}"/>
    <cellStyle name="Currency 3 2 5 8 3" xfId="11247" xr:uid="{5252204E-E3A7-4CDF-B0E8-8BDFF6AE9094}"/>
    <cellStyle name="Currency 3 2 5 8 4" xfId="19685" xr:uid="{EA26A17B-7AFF-4775-B2D0-E21AB3F05D3F}"/>
    <cellStyle name="Currency 3 2 5 8 5" xfId="28122" xr:uid="{A62B8687-188C-4368-A56F-623E340FD954}"/>
    <cellStyle name="Currency 3 2 5 9" xfId="4640" xr:uid="{00000000-0005-0000-0000-0000590B0000}"/>
    <cellStyle name="Currency 3 2 5 9 2" xfId="13082" xr:uid="{88D708AB-0A19-42CA-94C7-76C2419FD67B}"/>
    <cellStyle name="Currency 3 2 5 9 3" xfId="21519" xr:uid="{D3F1859E-9CC2-4C26-AEE0-C4D7B96C1929}"/>
    <cellStyle name="Currency 3 2 5 9 4" xfId="29956" xr:uid="{02CEF417-A68D-47D9-B968-14D7337BF273}"/>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5900EBBF-EA82-43D5-85E4-DEB2B98ED30E}"/>
    <cellStyle name="Currency 5 2 2 2 10 2 3" xfId="23903" xr:uid="{4464DEB3-30C0-456B-B67F-D4381A79E349}"/>
    <cellStyle name="Currency 5 2 2 2 10 2 4" xfId="32340" xr:uid="{32E4F0CE-C70C-43C8-B3CE-C1E4AF790E03}"/>
    <cellStyle name="Currency 5 2 2 2 10 3" xfId="11248" xr:uid="{4A91711E-85F4-456B-8FB7-293BA1560BDA}"/>
    <cellStyle name="Currency 5 2 2 2 10 4" xfId="19686" xr:uid="{68CC2CDA-DC8F-4CC7-9FA4-3678B5B4FB91}"/>
    <cellStyle name="Currency 5 2 2 2 10 5" xfId="28123" xr:uid="{13206014-4B80-4C6E-B3EE-0CF3CD9DB6D2}"/>
    <cellStyle name="Currency 5 2 2 2 11" xfId="4641" xr:uid="{00000000-0005-0000-0000-00006C0B0000}"/>
    <cellStyle name="Currency 5 2 2 2 11 2" xfId="13083" xr:uid="{4CE06643-E781-45BF-8C00-D627F04428EB}"/>
    <cellStyle name="Currency 5 2 2 2 11 3" xfId="21520" xr:uid="{F0323325-998D-41FE-AEBC-0B73A438DA92}"/>
    <cellStyle name="Currency 5 2 2 2 11 4" xfId="29957" xr:uid="{6CC91AD1-6D47-4BCD-8564-10053BB51871}"/>
    <cellStyle name="Currency 5 2 2 2 12" xfId="8865" xr:uid="{D3BB1A6F-B6E3-413A-A739-02393DDB4C6D}"/>
    <cellStyle name="Currency 5 2 2 2 13" xfId="17303" xr:uid="{40DE4CE7-3950-4E6A-833B-DCA6B234A09D}"/>
    <cellStyle name="Currency 5 2 2 2 14" xfId="25740" xr:uid="{CFC71175-1DF2-4353-B27B-6884EA27257F}"/>
    <cellStyle name="Currency 5 2 2 2 2" xfId="197" xr:uid="{00000000-0005-0000-0000-00006D0B0000}"/>
    <cellStyle name="Currency 5 2 2 2 2 10" xfId="4642" xr:uid="{00000000-0005-0000-0000-00006E0B0000}"/>
    <cellStyle name="Currency 5 2 2 2 2 10 2" xfId="13084" xr:uid="{1A5135D1-645D-4C48-A982-688ADAF36CD8}"/>
    <cellStyle name="Currency 5 2 2 2 2 10 3" xfId="21521" xr:uid="{1AD57DE1-0604-48A4-9E66-52F254F85D9B}"/>
    <cellStyle name="Currency 5 2 2 2 2 10 4" xfId="29958" xr:uid="{396C69EC-44C8-4CAC-B464-27F17BB46659}"/>
    <cellStyle name="Currency 5 2 2 2 2 11" xfId="8866" xr:uid="{548CEBD1-B596-4733-B582-E74A1C46A034}"/>
    <cellStyle name="Currency 5 2 2 2 2 12" xfId="17304" xr:uid="{FA686C89-95DB-472F-BB1B-853B05A19DD9}"/>
    <cellStyle name="Currency 5 2 2 2 2 13" xfId="25741" xr:uid="{68644B02-6ECB-4D7F-9351-3525DC0CC3EE}"/>
    <cellStyle name="Currency 5 2 2 2 2 2" xfId="198" xr:uid="{00000000-0005-0000-0000-00006F0B0000}"/>
    <cellStyle name="Currency 5 2 2 2 2 2 10" xfId="8867" xr:uid="{B72CF221-1951-4740-AB0D-33145CC9E675}"/>
    <cellStyle name="Currency 5 2 2 2 2 2 11" xfId="17305" xr:uid="{7D2E8A7E-FD19-49B1-934E-45C1E40F6A00}"/>
    <cellStyle name="Currency 5 2 2 2 2 2 12" xfId="25742" xr:uid="{CCBB4C03-21FF-42EC-BCFB-2C0C323AA4F3}"/>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1E46E6A6-B644-4B9D-90B7-1F6E783553F5}"/>
    <cellStyle name="Currency 5 2 2 2 2 2 2 2 2 3" xfId="24081" xr:uid="{069688BF-D83B-4D46-AC64-B9C86D3F49CF}"/>
    <cellStyle name="Currency 5 2 2 2 2 2 2 2 2 4" xfId="32518" xr:uid="{55B465B3-27D6-4DE9-90F0-CE2E4A3FAF67}"/>
    <cellStyle name="Currency 5 2 2 2 2 2 2 2 3" xfId="11426" xr:uid="{907DF7E6-7FC3-4034-8A44-46D16864C449}"/>
    <cellStyle name="Currency 5 2 2 2 2 2 2 2 4" xfId="19864" xr:uid="{F6E827CE-7D9B-4248-8954-7DF331F87C3B}"/>
    <cellStyle name="Currency 5 2 2 2 2 2 2 2 5" xfId="28301" xr:uid="{55C07010-0ECE-4023-8119-DBE472D36AF2}"/>
    <cellStyle name="Currency 5 2 2 2 2 2 2 3" xfId="5057" xr:uid="{00000000-0005-0000-0000-0000730B0000}"/>
    <cellStyle name="Currency 5 2 2 2 2 2 2 3 2" xfId="13499" xr:uid="{551B1066-31E9-4FB4-9245-92913B080BDC}"/>
    <cellStyle name="Currency 5 2 2 2 2 2 2 3 3" xfId="21936" xr:uid="{CE4577DF-12E3-4AA6-8683-E68F8FB2A070}"/>
    <cellStyle name="Currency 5 2 2 2 2 2 2 3 4" xfId="30373" xr:uid="{7A7233A0-B50D-444F-9E8B-1EE8F12B0376}"/>
    <cellStyle name="Currency 5 2 2 2 2 2 2 4" xfId="9281" xr:uid="{AC9D66FD-65C5-4747-A875-B0E1017DE33C}"/>
    <cellStyle name="Currency 5 2 2 2 2 2 2 5" xfId="17719" xr:uid="{045FEEFB-FB27-4179-B2C8-5AE942B4237B}"/>
    <cellStyle name="Currency 5 2 2 2 2 2 2 6" xfId="26156" xr:uid="{B6239384-AAC8-4DC2-BA87-216F4269D73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76F203D1-D055-415B-B830-D8EBD59BB457}"/>
    <cellStyle name="Currency 5 2 2 2 2 2 3 2 2 3" xfId="24494" xr:uid="{10039380-52C3-4508-AEBA-CE71F4EF7F8A}"/>
    <cellStyle name="Currency 5 2 2 2 2 2 3 2 2 4" xfId="32931" xr:uid="{7DA84398-9BFE-486E-99AD-3A376F00BEEC}"/>
    <cellStyle name="Currency 5 2 2 2 2 2 3 2 3" xfId="11839" xr:uid="{E71A7AE8-D2F1-4936-A9A0-99D39BAD50E5}"/>
    <cellStyle name="Currency 5 2 2 2 2 2 3 2 4" xfId="20277" xr:uid="{33B992C9-B695-4DF2-9095-669D939D3F0A}"/>
    <cellStyle name="Currency 5 2 2 2 2 2 3 2 5" xfId="28714" xr:uid="{8B64E038-642B-4AD4-85BA-125BD148F9DC}"/>
    <cellStyle name="Currency 5 2 2 2 2 2 3 3" xfId="5470" xr:uid="{00000000-0005-0000-0000-0000770B0000}"/>
    <cellStyle name="Currency 5 2 2 2 2 2 3 3 2" xfId="13912" xr:uid="{EB160C7E-B9D1-4960-9F89-723751E6AE43}"/>
    <cellStyle name="Currency 5 2 2 2 2 2 3 3 3" xfId="22349" xr:uid="{DA63DA57-AB66-49E4-A166-192EA7C74212}"/>
    <cellStyle name="Currency 5 2 2 2 2 2 3 3 4" xfId="30786" xr:uid="{FBA74051-4088-48AF-98EA-75788726E767}"/>
    <cellStyle name="Currency 5 2 2 2 2 2 3 4" xfId="9694" xr:uid="{8020763B-0851-46D6-B7BE-8DCD316E5218}"/>
    <cellStyle name="Currency 5 2 2 2 2 2 3 5" xfId="18132" xr:uid="{6A5F2F95-3711-43FB-BCA8-D93EFEBC04FF}"/>
    <cellStyle name="Currency 5 2 2 2 2 2 3 6" xfId="26569" xr:uid="{05D97D71-2255-450E-9D41-88FF3CF3B09A}"/>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83B7CE19-8D80-426A-AF31-FF23E63499C3}"/>
    <cellStyle name="Currency 5 2 2 2 2 2 4 2 2 3" xfId="24907" xr:uid="{41A32D24-A42B-46EE-9AA2-7B752819EA60}"/>
    <cellStyle name="Currency 5 2 2 2 2 2 4 2 2 4" xfId="33344" xr:uid="{88962C5E-B1C5-4026-B4B9-353D7B78A60F}"/>
    <cellStyle name="Currency 5 2 2 2 2 2 4 2 3" xfId="12252" xr:uid="{2C66DAE7-E430-4080-ABB7-FFE140E36813}"/>
    <cellStyle name="Currency 5 2 2 2 2 2 4 2 4" xfId="20690" xr:uid="{B27D9D0C-6923-4A68-BB54-4FFAF054A9D7}"/>
    <cellStyle name="Currency 5 2 2 2 2 2 4 2 5" xfId="29127" xr:uid="{E81E53D9-2DEC-48F6-98FF-2C119BF570AA}"/>
    <cellStyle name="Currency 5 2 2 2 2 2 4 3" xfId="5883" xr:uid="{00000000-0005-0000-0000-00007B0B0000}"/>
    <cellStyle name="Currency 5 2 2 2 2 2 4 3 2" xfId="14325" xr:uid="{3BAF0EE9-17BD-4CF3-8DFA-322B653B5A98}"/>
    <cellStyle name="Currency 5 2 2 2 2 2 4 3 3" xfId="22762" xr:uid="{FF7E6AE8-069A-463A-AF80-E4E9EE0B77D6}"/>
    <cellStyle name="Currency 5 2 2 2 2 2 4 3 4" xfId="31199" xr:uid="{11751EE0-7080-48C4-91E9-E02005131482}"/>
    <cellStyle name="Currency 5 2 2 2 2 2 4 4" xfId="10107" xr:uid="{DC8D527C-8E47-46C1-B8FE-448132D13623}"/>
    <cellStyle name="Currency 5 2 2 2 2 2 4 5" xfId="18545" xr:uid="{AB3E764C-9372-46FC-9695-1B081A0C47D6}"/>
    <cellStyle name="Currency 5 2 2 2 2 2 4 6" xfId="26982" xr:uid="{53457C4B-D9AF-4181-A33D-12E120C41DA8}"/>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D9FA6C4D-08C2-4A9F-9058-BD484530C761}"/>
    <cellStyle name="Currency 5 2 2 2 2 2 5 2 2 3" xfId="25320" xr:uid="{AC462709-5B41-4DAC-BE7E-C0DA1B4AB608}"/>
    <cellStyle name="Currency 5 2 2 2 2 2 5 2 2 4" xfId="33757" xr:uid="{8B91C013-059C-4EC0-AE72-1E21123DE725}"/>
    <cellStyle name="Currency 5 2 2 2 2 2 5 2 3" xfId="12665" xr:uid="{BE4C72D4-BDAE-4149-89BB-DB119E7AAE28}"/>
    <cellStyle name="Currency 5 2 2 2 2 2 5 2 4" xfId="21103" xr:uid="{A7D9C8B5-F113-4487-9986-0C1AF874F31A}"/>
    <cellStyle name="Currency 5 2 2 2 2 2 5 2 5" xfId="29540" xr:uid="{44FDFFD6-F12F-487B-9EDF-7D8F7C426A35}"/>
    <cellStyle name="Currency 5 2 2 2 2 2 5 3" xfId="6296" xr:uid="{00000000-0005-0000-0000-00007F0B0000}"/>
    <cellStyle name="Currency 5 2 2 2 2 2 5 3 2" xfId="14738" xr:uid="{720F2B19-445E-4CED-B4B6-6E670BDEC230}"/>
    <cellStyle name="Currency 5 2 2 2 2 2 5 3 3" xfId="23175" xr:uid="{4F59C4B2-E791-42E2-8555-5B5280E66B36}"/>
    <cellStyle name="Currency 5 2 2 2 2 2 5 3 4" xfId="31612" xr:uid="{D8558BD2-1181-46C5-9B34-91E8AD452A05}"/>
    <cellStyle name="Currency 5 2 2 2 2 2 5 4" xfId="10520" xr:uid="{FA8ACEC6-3015-4ADD-8D30-1A2A0E0B972E}"/>
    <cellStyle name="Currency 5 2 2 2 2 2 5 5" xfId="18958" xr:uid="{F3A2A2F3-D7F4-4E17-A8FA-8072DBBB3B43}"/>
    <cellStyle name="Currency 5 2 2 2 2 2 5 6" xfId="27395" xr:uid="{44C8CA6F-C622-40E7-885F-AD8B07A83084}"/>
    <cellStyle name="Currency 5 2 2 2 2 2 6" xfId="2424" xr:uid="{00000000-0005-0000-0000-0000800B0000}"/>
    <cellStyle name="Currency 5 2 2 2 2 2 6 2" xfId="6709" xr:uid="{00000000-0005-0000-0000-0000810B0000}"/>
    <cellStyle name="Currency 5 2 2 2 2 2 6 2 2" xfId="15151" xr:uid="{28C340AA-0803-49D3-9638-DE7037192CCB}"/>
    <cellStyle name="Currency 5 2 2 2 2 2 6 2 3" xfId="23588" xr:uid="{CCE68DBA-C0CA-4AB0-A30F-AE9D71AC85C8}"/>
    <cellStyle name="Currency 5 2 2 2 2 2 6 2 4" xfId="32025" xr:uid="{C5DA99DE-E6E2-459F-B101-D6CC715296F7}"/>
    <cellStyle name="Currency 5 2 2 2 2 2 6 3" xfId="10933" xr:uid="{9498C99F-A16F-472F-95D9-9C131941547C}"/>
    <cellStyle name="Currency 5 2 2 2 2 2 6 4" xfId="19371" xr:uid="{C1E3547E-78DA-41C5-9EF1-6FD6D738E883}"/>
    <cellStyle name="Currency 5 2 2 2 2 2 6 5" xfId="27808" xr:uid="{275D0579-1B1C-45E3-B332-9E77046E089B}"/>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F254C05A-D89B-4CDD-9747-47DCA41F93E4}"/>
    <cellStyle name="Currency 5 2 2 2 2 2 8 2 3" xfId="23905" xr:uid="{418EA009-9341-413B-BD5F-983EC4F79F0E}"/>
    <cellStyle name="Currency 5 2 2 2 2 2 8 2 4" xfId="32342" xr:uid="{1CB3616C-39D8-4C7F-8B65-22B6269086BD}"/>
    <cellStyle name="Currency 5 2 2 2 2 2 8 3" xfId="11250" xr:uid="{EDA3C54F-00C1-4A3E-95E3-5888ACB35316}"/>
    <cellStyle name="Currency 5 2 2 2 2 2 8 4" xfId="19688" xr:uid="{3EE420EF-A399-46E3-BF89-E9622F3837CB}"/>
    <cellStyle name="Currency 5 2 2 2 2 2 8 5" xfId="28125" xr:uid="{AB77EB41-1D04-4D60-9FE7-2E60B3F9D53C}"/>
    <cellStyle name="Currency 5 2 2 2 2 2 9" xfId="4643" xr:uid="{00000000-0005-0000-0000-0000850B0000}"/>
    <cellStyle name="Currency 5 2 2 2 2 2 9 2" xfId="13085" xr:uid="{FCD124CD-311F-4B23-87F2-CCDD5214FA00}"/>
    <cellStyle name="Currency 5 2 2 2 2 2 9 3" xfId="21522" xr:uid="{2AFDCED7-8D32-4AA8-A3C6-6E90F650D0A7}"/>
    <cellStyle name="Currency 5 2 2 2 2 2 9 4" xfId="29959" xr:uid="{CE239567-A991-49A9-AEA0-4E0A68EF72FE}"/>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2C70E883-1837-4205-A664-C7F8227C3E14}"/>
    <cellStyle name="Currency 5 2 2 2 2 3 2 2 3" xfId="24080" xr:uid="{90E804AB-B944-4310-B53B-CA686A8F079B}"/>
    <cellStyle name="Currency 5 2 2 2 2 3 2 2 4" xfId="32517" xr:uid="{14937044-848E-400D-B6FC-998FB6C36E15}"/>
    <cellStyle name="Currency 5 2 2 2 2 3 2 3" xfId="11425" xr:uid="{25698239-3018-4D17-9C44-44560EDDE46B}"/>
    <cellStyle name="Currency 5 2 2 2 2 3 2 4" xfId="19863" xr:uid="{68BDB441-B467-41D6-A066-F4DFDEC0C1C2}"/>
    <cellStyle name="Currency 5 2 2 2 2 3 2 5" xfId="28300" xr:uid="{3F35E055-D90C-451F-A5BB-2BA01042ADEB}"/>
    <cellStyle name="Currency 5 2 2 2 2 3 3" xfId="5056" xr:uid="{00000000-0005-0000-0000-0000890B0000}"/>
    <cellStyle name="Currency 5 2 2 2 2 3 3 2" xfId="13498" xr:uid="{66C620F4-4DFF-4286-993F-83E9A694753A}"/>
    <cellStyle name="Currency 5 2 2 2 2 3 3 3" xfId="21935" xr:uid="{B65DE0EF-9CD7-4E4B-872D-C4EB61E03ACB}"/>
    <cellStyle name="Currency 5 2 2 2 2 3 3 4" xfId="30372" xr:uid="{C35373A4-6302-40A5-80AF-30810FEB8C28}"/>
    <cellStyle name="Currency 5 2 2 2 2 3 4" xfId="9280" xr:uid="{1777F2DF-0E37-45A3-BE63-5606324F8528}"/>
    <cellStyle name="Currency 5 2 2 2 2 3 5" xfId="17718" xr:uid="{20E53484-F9F1-4B72-9990-B2F39CB57DDA}"/>
    <cellStyle name="Currency 5 2 2 2 2 3 6" xfId="26155" xr:uid="{8C5EBFDD-4A1C-4042-A4D8-D44285BA9F74}"/>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E5CA5448-31A4-4E93-86C0-C808D1308717}"/>
    <cellStyle name="Currency 5 2 2 2 2 4 2 2 3" xfId="24493" xr:uid="{6247D2F6-EF36-45B4-934F-332EDD7B9EDC}"/>
    <cellStyle name="Currency 5 2 2 2 2 4 2 2 4" xfId="32930" xr:uid="{662A62E5-9BA5-4040-9E78-9F7D7974263E}"/>
    <cellStyle name="Currency 5 2 2 2 2 4 2 3" xfId="11838" xr:uid="{3BD63EFC-6065-44E7-8AE7-835728DAD614}"/>
    <cellStyle name="Currency 5 2 2 2 2 4 2 4" xfId="20276" xr:uid="{EA209C8C-F5FE-4BA1-A65B-F6D7F04B03AE}"/>
    <cellStyle name="Currency 5 2 2 2 2 4 2 5" xfId="28713" xr:uid="{99C68FE8-530A-4B95-B8AD-DE5C7187CC21}"/>
    <cellStyle name="Currency 5 2 2 2 2 4 3" xfId="5469" xr:uid="{00000000-0005-0000-0000-00008D0B0000}"/>
    <cellStyle name="Currency 5 2 2 2 2 4 3 2" xfId="13911" xr:uid="{B09971DF-8D4A-4317-86E2-6A290AB7C788}"/>
    <cellStyle name="Currency 5 2 2 2 2 4 3 3" xfId="22348" xr:uid="{F1A73ABE-2996-4D52-8671-825D086D7298}"/>
    <cellStyle name="Currency 5 2 2 2 2 4 3 4" xfId="30785" xr:uid="{34F9F925-4E4C-4E2D-BD5B-AC998654EBA0}"/>
    <cellStyle name="Currency 5 2 2 2 2 4 4" xfId="9693" xr:uid="{25C95AE5-3D9A-45BD-884D-98F983A75BCF}"/>
    <cellStyle name="Currency 5 2 2 2 2 4 5" xfId="18131" xr:uid="{E0DC9E63-C298-4094-81F3-D7B0D9F109D3}"/>
    <cellStyle name="Currency 5 2 2 2 2 4 6" xfId="26568" xr:uid="{5F42033B-92E1-4ABF-B218-AF9B12DB3172}"/>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DAD87D9D-5FE5-49CD-9D47-CE697E2CFF10}"/>
    <cellStyle name="Currency 5 2 2 2 2 5 2 2 3" xfId="24906" xr:uid="{A65105BD-E111-45DA-9AA0-06FFA36FC142}"/>
    <cellStyle name="Currency 5 2 2 2 2 5 2 2 4" xfId="33343" xr:uid="{55068ED8-0BA9-4E44-96B6-35C628AD4CC8}"/>
    <cellStyle name="Currency 5 2 2 2 2 5 2 3" xfId="12251" xr:uid="{5A54F046-FA63-42B3-8681-CD10D4FACC9B}"/>
    <cellStyle name="Currency 5 2 2 2 2 5 2 4" xfId="20689" xr:uid="{5A19BA57-4410-4538-A456-30D4DD4E1ED5}"/>
    <cellStyle name="Currency 5 2 2 2 2 5 2 5" xfId="29126" xr:uid="{84878273-D3CB-4364-B1A9-DEBA782EB548}"/>
    <cellStyle name="Currency 5 2 2 2 2 5 3" xfId="5882" xr:uid="{00000000-0005-0000-0000-0000910B0000}"/>
    <cellStyle name="Currency 5 2 2 2 2 5 3 2" xfId="14324" xr:uid="{203D78C1-0324-4457-A289-5EDFEFAE0B65}"/>
    <cellStyle name="Currency 5 2 2 2 2 5 3 3" xfId="22761" xr:uid="{C0A435E8-5EA6-4362-8771-1DBA7F7C4CD5}"/>
    <cellStyle name="Currency 5 2 2 2 2 5 3 4" xfId="31198" xr:uid="{F9007F9A-1EDF-448B-886A-F9B1ACFDF4D0}"/>
    <cellStyle name="Currency 5 2 2 2 2 5 4" xfId="10106" xr:uid="{5B7003B1-D529-431B-8FC5-3E62A1FE6950}"/>
    <cellStyle name="Currency 5 2 2 2 2 5 5" xfId="18544" xr:uid="{8DB0C150-D504-4BDE-AF59-06D3857D031C}"/>
    <cellStyle name="Currency 5 2 2 2 2 5 6" xfId="26981" xr:uid="{01BC8696-F088-4764-873C-E6A97DB3DABF}"/>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224F399F-FB2B-4469-B644-8AFF17A8738F}"/>
    <cellStyle name="Currency 5 2 2 2 2 6 2 2 3" xfId="25319" xr:uid="{0C89F85F-14FD-472C-84E8-609491717119}"/>
    <cellStyle name="Currency 5 2 2 2 2 6 2 2 4" xfId="33756" xr:uid="{5A0AE60F-89B9-4737-AF73-408D46E6D38A}"/>
    <cellStyle name="Currency 5 2 2 2 2 6 2 3" xfId="12664" xr:uid="{3CAAFB98-8102-433E-BA8E-A572458FFFDA}"/>
    <cellStyle name="Currency 5 2 2 2 2 6 2 4" xfId="21102" xr:uid="{E8860827-B8E0-4685-AA69-E69312368A19}"/>
    <cellStyle name="Currency 5 2 2 2 2 6 2 5" xfId="29539" xr:uid="{A9527F29-F360-4A4C-A4F3-4D6763409A8C}"/>
    <cellStyle name="Currency 5 2 2 2 2 6 3" xfId="6295" xr:uid="{00000000-0005-0000-0000-0000950B0000}"/>
    <cellStyle name="Currency 5 2 2 2 2 6 3 2" xfId="14737" xr:uid="{A6CC9EAD-37DC-49F6-94EA-D6A60C8E89BE}"/>
    <cellStyle name="Currency 5 2 2 2 2 6 3 3" xfId="23174" xr:uid="{DA9F6F2D-4B2B-4CE8-9145-DD9EB009661B}"/>
    <cellStyle name="Currency 5 2 2 2 2 6 3 4" xfId="31611" xr:uid="{0D7E7F7F-FBF4-4B48-9542-F8555BC5D7A8}"/>
    <cellStyle name="Currency 5 2 2 2 2 6 4" xfId="10519" xr:uid="{B2F379B4-4079-4F28-9906-74CC6FE0E1AA}"/>
    <cellStyle name="Currency 5 2 2 2 2 6 5" xfId="18957" xr:uid="{268CD5E6-E8C6-4DE5-A4D8-ADB5D3BFEC48}"/>
    <cellStyle name="Currency 5 2 2 2 2 6 6" xfId="27394" xr:uid="{2C60E6F9-155C-47E6-9D33-583B3594466E}"/>
    <cellStyle name="Currency 5 2 2 2 2 7" xfId="2423" xr:uid="{00000000-0005-0000-0000-0000960B0000}"/>
    <cellStyle name="Currency 5 2 2 2 2 7 2" xfId="6708" xr:uid="{00000000-0005-0000-0000-0000970B0000}"/>
    <cellStyle name="Currency 5 2 2 2 2 7 2 2" xfId="15150" xr:uid="{432BFD9A-24C4-4154-B638-5EEE7E43BE54}"/>
    <cellStyle name="Currency 5 2 2 2 2 7 2 3" xfId="23587" xr:uid="{52A27D22-6B78-430E-A947-62CF30E19DF0}"/>
    <cellStyle name="Currency 5 2 2 2 2 7 2 4" xfId="32024" xr:uid="{28B92FA0-B3C0-4C16-A0A2-C8ED2EA25B82}"/>
    <cellStyle name="Currency 5 2 2 2 2 7 3" xfId="10932" xr:uid="{5CB086BE-783C-45C5-B520-FB0C6BD4F924}"/>
    <cellStyle name="Currency 5 2 2 2 2 7 4" xfId="19370" xr:uid="{7A34A434-061A-4BE8-986A-547A1497274A}"/>
    <cellStyle name="Currency 5 2 2 2 2 7 5" xfId="27807" xr:uid="{E8941ED2-59E8-4653-AA62-8BFE7E09A1BF}"/>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B9F61282-D926-467B-AD16-58C9319EEDBD}"/>
    <cellStyle name="Currency 5 2 2 2 2 9 2 3" xfId="23904" xr:uid="{3ECF5D93-DD30-4C27-88CE-05CB5467C86B}"/>
    <cellStyle name="Currency 5 2 2 2 2 9 2 4" xfId="32341" xr:uid="{BB0EF7C6-1107-4595-9C41-FDE1B770286B}"/>
    <cellStyle name="Currency 5 2 2 2 2 9 3" xfId="11249" xr:uid="{5573561C-3C00-49DF-AFA2-50475FB4281A}"/>
    <cellStyle name="Currency 5 2 2 2 2 9 4" xfId="19687" xr:uid="{A8226507-7819-4C8B-A926-D895CF0AB28F}"/>
    <cellStyle name="Currency 5 2 2 2 2 9 5" xfId="28124" xr:uid="{BF6B69E7-BDCF-4136-958C-63A920E65F1B}"/>
    <cellStyle name="Currency 5 2 2 2 3" xfId="199" xr:uid="{00000000-0005-0000-0000-00009B0B0000}"/>
    <cellStyle name="Currency 5 2 2 2 3 10" xfId="8868" xr:uid="{368612A1-6CB3-48F9-9955-44CC0BABC3B7}"/>
    <cellStyle name="Currency 5 2 2 2 3 11" xfId="17306" xr:uid="{F3B13342-044F-47AF-A15A-98C99D97F7E9}"/>
    <cellStyle name="Currency 5 2 2 2 3 12" xfId="25743" xr:uid="{1DBDB08F-CA08-4233-AE89-AB1AE9A27AD7}"/>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620FBEED-1F2B-40B5-91CB-48E008F61CE3}"/>
    <cellStyle name="Currency 5 2 2 2 3 2 2 2 3" xfId="24082" xr:uid="{5F3724ED-3119-42ED-92BE-FAF162A309F6}"/>
    <cellStyle name="Currency 5 2 2 2 3 2 2 2 4" xfId="32519" xr:uid="{BDB7D2DD-43BD-4877-95F1-29904657F136}"/>
    <cellStyle name="Currency 5 2 2 2 3 2 2 3" xfId="11427" xr:uid="{B8267C45-75B3-4DA6-903A-02D1740C0D70}"/>
    <cellStyle name="Currency 5 2 2 2 3 2 2 4" xfId="19865" xr:uid="{D906E400-E3AB-4A12-B4DA-1DA7A01F3A0B}"/>
    <cellStyle name="Currency 5 2 2 2 3 2 2 5" xfId="28302" xr:uid="{83E2C1F7-0C76-4E38-8130-332B69C91246}"/>
    <cellStyle name="Currency 5 2 2 2 3 2 3" xfId="5058" xr:uid="{00000000-0005-0000-0000-00009F0B0000}"/>
    <cellStyle name="Currency 5 2 2 2 3 2 3 2" xfId="13500" xr:uid="{54462544-D0AD-455D-89D6-6071945D8627}"/>
    <cellStyle name="Currency 5 2 2 2 3 2 3 3" xfId="21937" xr:uid="{F1AE407D-1921-4DA3-B533-43A2FA94B97D}"/>
    <cellStyle name="Currency 5 2 2 2 3 2 3 4" xfId="30374" xr:uid="{DB953C52-93CE-4C80-90F2-15F0F27632AE}"/>
    <cellStyle name="Currency 5 2 2 2 3 2 4" xfId="9282" xr:uid="{5FCE5706-4D63-4A49-9C7F-523C7428A03C}"/>
    <cellStyle name="Currency 5 2 2 2 3 2 5" xfId="17720" xr:uid="{F51BCE69-CA1B-4D4F-96C0-D0C2FAD51348}"/>
    <cellStyle name="Currency 5 2 2 2 3 2 6" xfId="26157" xr:uid="{C799DA3F-2F9E-46B5-A918-4317604906EA}"/>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72ADE4D9-37A0-4C68-A6B6-3528299838D5}"/>
    <cellStyle name="Currency 5 2 2 2 3 3 2 2 3" xfId="24495" xr:uid="{B3CC4C83-AFC4-457A-A5E7-3F8E9857774B}"/>
    <cellStyle name="Currency 5 2 2 2 3 3 2 2 4" xfId="32932" xr:uid="{A16F402B-2916-4F4F-9669-22351A496843}"/>
    <cellStyle name="Currency 5 2 2 2 3 3 2 3" xfId="11840" xr:uid="{C2C384E4-28C4-4D8B-A533-1A12D3B26C48}"/>
    <cellStyle name="Currency 5 2 2 2 3 3 2 4" xfId="20278" xr:uid="{B05AE71B-9095-4CEF-8C9B-20D49747851B}"/>
    <cellStyle name="Currency 5 2 2 2 3 3 2 5" xfId="28715" xr:uid="{B8C447D3-0697-41A8-80C9-F19F9F3FB41C}"/>
    <cellStyle name="Currency 5 2 2 2 3 3 3" xfId="5471" xr:uid="{00000000-0005-0000-0000-0000A30B0000}"/>
    <cellStyle name="Currency 5 2 2 2 3 3 3 2" xfId="13913" xr:uid="{7CC84260-6747-40D9-BB06-8DD89FCFC645}"/>
    <cellStyle name="Currency 5 2 2 2 3 3 3 3" xfId="22350" xr:uid="{B3C34EEB-31C1-46D8-8F67-1347B5A13010}"/>
    <cellStyle name="Currency 5 2 2 2 3 3 3 4" xfId="30787" xr:uid="{EFAE2AFE-BA53-456E-A376-C502DA16A2B7}"/>
    <cellStyle name="Currency 5 2 2 2 3 3 4" xfId="9695" xr:uid="{E93F4628-C0E2-4409-B4A4-FB380DD25B94}"/>
    <cellStyle name="Currency 5 2 2 2 3 3 5" xfId="18133" xr:uid="{4842443E-9C55-4E68-8A80-34CCC16BAE60}"/>
    <cellStyle name="Currency 5 2 2 2 3 3 6" xfId="26570" xr:uid="{9607D85D-BF3C-4228-8173-6811607AB35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6A70198B-3095-4C90-8997-4666664EC4A7}"/>
    <cellStyle name="Currency 5 2 2 2 3 4 2 2 3" xfId="24908" xr:uid="{8267278E-4C80-4FAE-BFD5-01009FF5C775}"/>
    <cellStyle name="Currency 5 2 2 2 3 4 2 2 4" xfId="33345" xr:uid="{9FEEA98F-ED9A-467E-9D67-8501ABBC7E88}"/>
    <cellStyle name="Currency 5 2 2 2 3 4 2 3" xfId="12253" xr:uid="{9E645968-CC49-41EE-BB56-1834A3BA9293}"/>
    <cellStyle name="Currency 5 2 2 2 3 4 2 4" xfId="20691" xr:uid="{AC1B03AA-7511-417A-9E3C-A57FC9BB96B8}"/>
    <cellStyle name="Currency 5 2 2 2 3 4 2 5" xfId="29128" xr:uid="{EECE87FA-FCEE-4468-8328-7327253BF03F}"/>
    <cellStyle name="Currency 5 2 2 2 3 4 3" xfId="5884" xr:uid="{00000000-0005-0000-0000-0000A70B0000}"/>
    <cellStyle name="Currency 5 2 2 2 3 4 3 2" xfId="14326" xr:uid="{27DC88C9-D5D0-400F-8B2D-1088845675A3}"/>
    <cellStyle name="Currency 5 2 2 2 3 4 3 3" xfId="22763" xr:uid="{65766055-BE2D-4041-B51B-E67FA5E52B49}"/>
    <cellStyle name="Currency 5 2 2 2 3 4 3 4" xfId="31200" xr:uid="{D0AB046A-4535-4EC4-9468-FEE6E96C05F7}"/>
    <cellStyle name="Currency 5 2 2 2 3 4 4" xfId="10108" xr:uid="{F9CDBDDF-CB33-4386-988E-FD39F1468E01}"/>
    <cellStyle name="Currency 5 2 2 2 3 4 5" xfId="18546" xr:uid="{1F0B4B5D-B5BD-4879-86C8-8442094837AA}"/>
    <cellStyle name="Currency 5 2 2 2 3 4 6" xfId="26983" xr:uid="{B458FFFE-9BE5-445F-9C20-EC68E012E91B}"/>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3A5832EE-DBD4-4A20-890B-4E8BB4719549}"/>
    <cellStyle name="Currency 5 2 2 2 3 5 2 2 3" xfId="25321" xr:uid="{3B602F28-B845-4CCB-8146-CC9CA50AA96C}"/>
    <cellStyle name="Currency 5 2 2 2 3 5 2 2 4" xfId="33758" xr:uid="{1C1E5315-77A7-4B25-9EAC-BA3E2DC3E38F}"/>
    <cellStyle name="Currency 5 2 2 2 3 5 2 3" xfId="12666" xr:uid="{F92A72AF-074E-4DA6-A780-62DC38BE9B41}"/>
    <cellStyle name="Currency 5 2 2 2 3 5 2 4" xfId="21104" xr:uid="{0DC5FBBF-0136-414E-B077-93206EEF6E47}"/>
    <cellStyle name="Currency 5 2 2 2 3 5 2 5" xfId="29541" xr:uid="{16294241-B867-4C10-B834-531EB242122B}"/>
    <cellStyle name="Currency 5 2 2 2 3 5 3" xfId="6297" xr:uid="{00000000-0005-0000-0000-0000AB0B0000}"/>
    <cellStyle name="Currency 5 2 2 2 3 5 3 2" xfId="14739" xr:uid="{5EB280CD-38FA-4BA5-BA45-330219B6E0CD}"/>
    <cellStyle name="Currency 5 2 2 2 3 5 3 3" xfId="23176" xr:uid="{9F9BA64A-7AC5-471D-A334-C2B0F1A9563E}"/>
    <cellStyle name="Currency 5 2 2 2 3 5 3 4" xfId="31613" xr:uid="{E014332F-4F38-4C1F-B938-6A4E1E255F31}"/>
    <cellStyle name="Currency 5 2 2 2 3 5 4" xfId="10521" xr:uid="{4D252EE9-7828-469C-A3E2-76D0CCD9FB9F}"/>
    <cellStyle name="Currency 5 2 2 2 3 5 5" xfId="18959" xr:uid="{EDC5E354-3BE7-4E69-B2CE-1898ED31715D}"/>
    <cellStyle name="Currency 5 2 2 2 3 5 6" xfId="27396" xr:uid="{EB373015-BCCC-42E2-BF1E-5E6DCDE5C04D}"/>
    <cellStyle name="Currency 5 2 2 2 3 6" xfId="2425" xr:uid="{00000000-0005-0000-0000-0000AC0B0000}"/>
    <cellStyle name="Currency 5 2 2 2 3 6 2" xfId="6710" xr:uid="{00000000-0005-0000-0000-0000AD0B0000}"/>
    <cellStyle name="Currency 5 2 2 2 3 6 2 2" xfId="15152" xr:uid="{EB4A6CBA-30C1-4CE4-B945-DB94C3ECB3A0}"/>
    <cellStyle name="Currency 5 2 2 2 3 6 2 3" xfId="23589" xr:uid="{DF096D57-72C0-41BE-8C39-49361B6CDB2D}"/>
    <cellStyle name="Currency 5 2 2 2 3 6 2 4" xfId="32026" xr:uid="{5C861267-09E3-45AA-B0C1-80A2C05B3004}"/>
    <cellStyle name="Currency 5 2 2 2 3 6 3" xfId="10934" xr:uid="{7382CAF0-1AD3-4F1D-B244-278130DE284A}"/>
    <cellStyle name="Currency 5 2 2 2 3 6 4" xfId="19372" xr:uid="{AF1B6A7F-1D8F-4D87-99C9-E1F5BEF54534}"/>
    <cellStyle name="Currency 5 2 2 2 3 6 5" xfId="27809" xr:uid="{94148A26-1302-417E-98F1-6805A58A24A5}"/>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6BB25DF6-3C17-42D7-A556-0DF530E13579}"/>
    <cellStyle name="Currency 5 2 2 2 3 8 2 3" xfId="23906" xr:uid="{9C338BCB-6A0A-4A85-BA9E-A7FB6E97F7CA}"/>
    <cellStyle name="Currency 5 2 2 2 3 8 2 4" xfId="32343" xr:uid="{07394A32-37D9-4D95-BC6E-3FACB8CB05D2}"/>
    <cellStyle name="Currency 5 2 2 2 3 8 3" xfId="11251" xr:uid="{9ED5B6D7-2C4A-47B4-91F0-993D4687ADB8}"/>
    <cellStyle name="Currency 5 2 2 2 3 8 4" xfId="19689" xr:uid="{2FAE1598-1CE0-4CC0-9D11-615BBF565334}"/>
    <cellStyle name="Currency 5 2 2 2 3 8 5" xfId="28126" xr:uid="{E0499D4C-08D3-4EE3-80BE-AE28DCDFD433}"/>
    <cellStyle name="Currency 5 2 2 2 3 9" xfId="4644" xr:uid="{00000000-0005-0000-0000-0000B10B0000}"/>
    <cellStyle name="Currency 5 2 2 2 3 9 2" xfId="13086" xr:uid="{F67472C4-75FA-400C-81E3-9D254E5F4532}"/>
    <cellStyle name="Currency 5 2 2 2 3 9 3" xfId="21523" xr:uid="{6A8F71C7-707F-419D-B8D8-1C99C2DB6773}"/>
    <cellStyle name="Currency 5 2 2 2 3 9 4" xfId="29960" xr:uid="{8609BEFC-CDDF-453D-8133-BA5D4290E87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BB1C6DFC-42A8-4886-8EC4-168A8ABC8E23}"/>
    <cellStyle name="Currency 5 2 2 2 4 2 2 3" xfId="24079" xr:uid="{F0D12E83-459F-4216-8C11-F0B6E5D3A127}"/>
    <cellStyle name="Currency 5 2 2 2 4 2 2 4" xfId="32516" xr:uid="{CDA4131B-7064-4E37-ABAA-591A5B762EAF}"/>
    <cellStyle name="Currency 5 2 2 2 4 2 3" xfId="11424" xr:uid="{1CCBDCE2-A9FC-4BBE-9777-4D1DE71973BD}"/>
    <cellStyle name="Currency 5 2 2 2 4 2 4" xfId="19862" xr:uid="{F36F9260-2384-485F-989F-8DD1A7983D55}"/>
    <cellStyle name="Currency 5 2 2 2 4 2 5" xfId="28299" xr:uid="{39870D24-2E98-407E-857C-B6362C1E4197}"/>
    <cellStyle name="Currency 5 2 2 2 4 3" xfId="5055" xr:uid="{00000000-0005-0000-0000-0000B50B0000}"/>
    <cellStyle name="Currency 5 2 2 2 4 3 2" xfId="13497" xr:uid="{0C7F9F26-EB0B-4C91-B3E5-2329001A7513}"/>
    <cellStyle name="Currency 5 2 2 2 4 3 3" xfId="21934" xr:uid="{F2CB2550-18C1-489D-A9A1-F9FAC186E352}"/>
    <cellStyle name="Currency 5 2 2 2 4 3 4" xfId="30371" xr:uid="{F2A597B3-A112-4602-B7C7-63CBBF392EE8}"/>
    <cellStyle name="Currency 5 2 2 2 4 4" xfId="9279" xr:uid="{5AAAE86C-435A-430B-B8FD-CB1B131596DF}"/>
    <cellStyle name="Currency 5 2 2 2 4 5" xfId="17717" xr:uid="{4DC73EF4-12B4-4D58-A92D-F347C1863E1F}"/>
    <cellStyle name="Currency 5 2 2 2 4 6" xfId="26154" xr:uid="{86EF825D-ACA4-4E27-A39F-F51418CBEBE1}"/>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034B2841-178C-493C-BD9A-1E0362D65261}"/>
    <cellStyle name="Currency 5 2 2 2 5 2 2 3" xfId="24492" xr:uid="{AAF12B44-B5C8-45D4-8886-7B8CA31E6687}"/>
    <cellStyle name="Currency 5 2 2 2 5 2 2 4" xfId="32929" xr:uid="{C90C556D-6801-42F8-8494-997696A8EBD7}"/>
    <cellStyle name="Currency 5 2 2 2 5 2 3" xfId="11837" xr:uid="{939F99C3-B2BE-462B-8C5E-193FF56B3BB2}"/>
    <cellStyle name="Currency 5 2 2 2 5 2 4" xfId="20275" xr:uid="{46AD0C49-68BB-4320-966F-6CADC4655E97}"/>
    <cellStyle name="Currency 5 2 2 2 5 2 5" xfId="28712" xr:uid="{8EC0DF5C-E5EE-4B3A-87DB-1D9231B858EE}"/>
    <cellStyle name="Currency 5 2 2 2 5 3" xfId="5468" xr:uid="{00000000-0005-0000-0000-0000B90B0000}"/>
    <cellStyle name="Currency 5 2 2 2 5 3 2" xfId="13910" xr:uid="{276A2814-8FF2-48B7-936A-325D4A914F02}"/>
    <cellStyle name="Currency 5 2 2 2 5 3 3" xfId="22347" xr:uid="{8EE4FD99-D476-4BB3-B430-086C45B46D70}"/>
    <cellStyle name="Currency 5 2 2 2 5 3 4" xfId="30784" xr:uid="{54A1B694-8CED-467B-AC49-71FAD7D77A30}"/>
    <cellStyle name="Currency 5 2 2 2 5 4" xfId="9692" xr:uid="{65467E1E-6EB1-47AC-927D-8ACD3B5BAF08}"/>
    <cellStyle name="Currency 5 2 2 2 5 5" xfId="18130" xr:uid="{6DCFBACC-BD2E-4021-BA1C-49FE825353D6}"/>
    <cellStyle name="Currency 5 2 2 2 5 6" xfId="26567" xr:uid="{AA6CA354-67D6-47D2-AF27-FDD41D2D02CC}"/>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D805FD6A-06FF-472B-9990-B04A14ECACF8}"/>
    <cellStyle name="Currency 5 2 2 2 6 2 2 3" xfId="24905" xr:uid="{F95304C3-0168-438C-9B76-08717C879061}"/>
    <cellStyle name="Currency 5 2 2 2 6 2 2 4" xfId="33342" xr:uid="{0750C0C1-26DE-42A0-AA4B-F2586DE09D95}"/>
    <cellStyle name="Currency 5 2 2 2 6 2 3" xfId="12250" xr:uid="{02282500-CAD1-4CF0-91C4-8CCA70E4C66E}"/>
    <cellStyle name="Currency 5 2 2 2 6 2 4" xfId="20688" xr:uid="{4BBEE739-7F13-4C75-B928-CD452C5CEFEF}"/>
    <cellStyle name="Currency 5 2 2 2 6 2 5" xfId="29125" xr:uid="{5C69AA1E-1236-4D35-8237-A3FFE8D06640}"/>
    <cellStyle name="Currency 5 2 2 2 6 3" xfId="5881" xr:uid="{00000000-0005-0000-0000-0000BD0B0000}"/>
    <cellStyle name="Currency 5 2 2 2 6 3 2" xfId="14323" xr:uid="{29C12D61-0088-45F7-8BA5-7C467E432D6C}"/>
    <cellStyle name="Currency 5 2 2 2 6 3 3" xfId="22760" xr:uid="{CED63E20-7096-4465-8254-0CE5281D1F83}"/>
    <cellStyle name="Currency 5 2 2 2 6 3 4" xfId="31197" xr:uid="{F7D902C6-5FFD-4D77-9BCA-A0DF56BBBDAA}"/>
    <cellStyle name="Currency 5 2 2 2 6 4" xfId="10105" xr:uid="{2AAF9D88-5871-47A0-A2DD-74919439A174}"/>
    <cellStyle name="Currency 5 2 2 2 6 5" xfId="18543" xr:uid="{63F04A3D-F678-4C0A-927B-85AC0C2026C9}"/>
    <cellStyle name="Currency 5 2 2 2 6 6" xfId="26980" xr:uid="{E19F4E12-38E2-4637-94A8-008F43184D42}"/>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180BD4F4-3301-4BA0-8B8F-3588FA1C8EF7}"/>
    <cellStyle name="Currency 5 2 2 2 7 2 2 3" xfId="25318" xr:uid="{391538C3-F066-4504-8CEC-44851DF532D9}"/>
    <cellStyle name="Currency 5 2 2 2 7 2 2 4" xfId="33755" xr:uid="{E140A3EB-1762-46EE-969D-B3FFEE3851A4}"/>
    <cellStyle name="Currency 5 2 2 2 7 2 3" xfId="12663" xr:uid="{13BC5B97-97C6-45E9-B49E-EE072EB13B93}"/>
    <cellStyle name="Currency 5 2 2 2 7 2 4" xfId="21101" xr:uid="{DF9AFC11-6FCE-44ED-BF8A-70FF9740EF48}"/>
    <cellStyle name="Currency 5 2 2 2 7 2 5" xfId="29538" xr:uid="{C8CD5A83-7428-4406-BD9C-F3237A9A403D}"/>
    <cellStyle name="Currency 5 2 2 2 7 3" xfId="6294" xr:uid="{00000000-0005-0000-0000-0000C10B0000}"/>
    <cellStyle name="Currency 5 2 2 2 7 3 2" xfId="14736" xr:uid="{0A8ADF1B-9F12-43D1-89B3-A10E4CBE446B}"/>
    <cellStyle name="Currency 5 2 2 2 7 3 3" xfId="23173" xr:uid="{62810B27-5032-4BB3-97C4-7945CF0145B4}"/>
    <cellStyle name="Currency 5 2 2 2 7 3 4" xfId="31610" xr:uid="{7DBB338F-16C3-4981-B69C-F74E80BE0416}"/>
    <cellStyle name="Currency 5 2 2 2 7 4" xfId="10518" xr:uid="{3BB111F2-A46B-4EC7-8A9E-20C2923B971A}"/>
    <cellStyle name="Currency 5 2 2 2 7 5" xfId="18956" xr:uid="{B910AE50-6BD4-48CB-9AF0-FA9469245E53}"/>
    <cellStyle name="Currency 5 2 2 2 7 6" xfId="27393" xr:uid="{53B7F95D-E5FD-4500-AD5E-4110F7946FFE}"/>
    <cellStyle name="Currency 5 2 2 2 8" xfId="2422" xr:uid="{00000000-0005-0000-0000-0000C20B0000}"/>
    <cellStyle name="Currency 5 2 2 2 8 2" xfId="6707" xr:uid="{00000000-0005-0000-0000-0000C30B0000}"/>
    <cellStyle name="Currency 5 2 2 2 8 2 2" xfId="15149" xr:uid="{D8814DBD-F5B8-4B36-A7A7-31BA0E89917D}"/>
    <cellStyle name="Currency 5 2 2 2 8 2 3" xfId="23586" xr:uid="{0B9BD985-B1A4-4C9E-A762-60C813E43BF7}"/>
    <cellStyle name="Currency 5 2 2 2 8 2 4" xfId="32023" xr:uid="{69DB8C43-C5CF-466C-9663-DA77E3771999}"/>
    <cellStyle name="Currency 5 2 2 2 8 3" xfId="10931" xr:uid="{3607A1B8-CF25-449A-A918-3C696266F71D}"/>
    <cellStyle name="Currency 5 2 2 2 8 4" xfId="19369" xr:uid="{DDF18910-E4DF-46BC-A46E-DAB5253CE86D}"/>
    <cellStyle name="Currency 5 2 2 2 8 5" xfId="27806" xr:uid="{80FDA90E-BED6-4AB3-90EA-28B144DEC0A9}"/>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ED4097B2-DCBC-42ED-AC63-14E95859D776}"/>
    <cellStyle name="Currency 5 2 2 3 10 3" xfId="21524" xr:uid="{A3EC2241-E9D8-4DBE-8490-5DA645C64D11}"/>
    <cellStyle name="Currency 5 2 2 3 10 4" xfId="29961" xr:uid="{523825CD-7A94-441D-802C-3B73A18505F3}"/>
    <cellStyle name="Currency 5 2 2 3 11" xfId="8869" xr:uid="{285CDBE5-9C1B-4F4B-BECF-BADB86307D03}"/>
    <cellStyle name="Currency 5 2 2 3 12" xfId="17307" xr:uid="{DA8D1159-EFA7-4698-B9C5-01AD516B738A}"/>
    <cellStyle name="Currency 5 2 2 3 13" xfId="25744" xr:uid="{E7D171AC-048A-422A-AA87-45308BF61E50}"/>
    <cellStyle name="Currency 5 2 2 3 2" xfId="201" xr:uid="{00000000-0005-0000-0000-0000C70B0000}"/>
    <cellStyle name="Currency 5 2 2 3 2 10" xfId="8870" xr:uid="{104B1093-3C52-4D3E-B9F2-09FEC96FFF78}"/>
    <cellStyle name="Currency 5 2 2 3 2 11" xfId="17308" xr:uid="{D2985749-8D80-4FE2-A966-FBFC64F0E5D4}"/>
    <cellStyle name="Currency 5 2 2 3 2 12" xfId="25745" xr:uid="{9E71A93B-C80B-41ED-8BA4-963A87AFF239}"/>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00C7F1FA-7511-4B4C-ACCF-6AC1148360B7}"/>
    <cellStyle name="Currency 5 2 2 3 2 2 2 2 3" xfId="24084" xr:uid="{A3637E17-9A21-4B07-B6D0-501060E81CAA}"/>
    <cellStyle name="Currency 5 2 2 3 2 2 2 2 4" xfId="32521" xr:uid="{F82F5BD3-E771-4B15-8698-29EACC56A93B}"/>
    <cellStyle name="Currency 5 2 2 3 2 2 2 3" xfId="11429" xr:uid="{3A5A61FF-3F37-422A-AB42-F79399DCBD54}"/>
    <cellStyle name="Currency 5 2 2 3 2 2 2 4" xfId="19867" xr:uid="{7C03A217-C397-4EC0-ACF0-2009D68503C4}"/>
    <cellStyle name="Currency 5 2 2 3 2 2 2 5" xfId="28304" xr:uid="{DFE16F2E-5BD2-4E65-8A38-03E89F5ADB13}"/>
    <cellStyle name="Currency 5 2 2 3 2 2 3" xfId="5060" xr:uid="{00000000-0005-0000-0000-0000CB0B0000}"/>
    <cellStyle name="Currency 5 2 2 3 2 2 3 2" xfId="13502" xr:uid="{1CC8922E-7587-4B20-97E6-C7DAB4143F16}"/>
    <cellStyle name="Currency 5 2 2 3 2 2 3 3" xfId="21939" xr:uid="{A371F966-D5C6-4A64-B704-32FAE19EEBCF}"/>
    <cellStyle name="Currency 5 2 2 3 2 2 3 4" xfId="30376" xr:uid="{DB7B35A2-263D-4057-97F0-C4DF8F8CE3EB}"/>
    <cellStyle name="Currency 5 2 2 3 2 2 4" xfId="9284" xr:uid="{19BFBE6D-2540-47B4-8DB0-9565568F17C2}"/>
    <cellStyle name="Currency 5 2 2 3 2 2 5" xfId="17722" xr:uid="{C9A5425C-D25D-47B0-A748-CEA993DCB999}"/>
    <cellStyle name="Currency 5 2 2 3 2 2 6" xfId="26159" xr:uid="{5A4E5C36-B919-472F-B450-42EC94CF2EA2}"/>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0EA2F2D6-375B-4205-BB89-73CADF2E7B36}"/>
    <cellStyle name="Currency 5 2 2 3 2 3 2 2 3" xfId="24497" xr:uid="{2AE17FB6-CD79-4F01-9867-53526381DCAA}"/>
    <cellStyle name="Currency 5 2 2 3 2 3 2 2 4" xfId="32934" xr:uid="{A89D8B27-5C06-4717-AEEF-21D59F0A3C36}"/>
    <cellStyle name="Currency 5 2 2 3 2 3 2 3" xfId="11842" xr:uid="{2342889B-BA88-477D-B337-B3A4E80FCDB9}"/>
    <cellStyle name="Currency 5 2 2 3 2 3 2 4" xfId="20280" xr:uid="{31619E93-133C-43F2-837C-65575838B57C}"/>
    <cellStyle name="Currency 5 2 2 3 2 3 2 5" xfId="28717" xr:uid="{B82123D4-7C20-4FAD-AC68-5E66BA5490C9}"/>
    <cellStyle name="Currency 5 2 2 3 2 3 3" xfId="5473" xr:uid="{00000000-0005-0000-0000-0000CF0B0000}"/>
    <cellStyle name="Currency 5 2 2 3 2 3 3 2" xfId="13915" xr:uid="{BEBCC228-DFB2-4672-A824-8BED2D8CEE8E}"/>
    <cellStyle name="Currency 5 2 2 3 2 3 3 3" xfId="22352" xr:uid="{74233055-EB9F-47B8-BE08-DAFB6AA81F15}"/>
    <cellStyle name="Currency 5 2 2 3 2 3 3 4" xfId="30789" xr:uid="{0E798DA5-DA92-4AA2-817E-BC1377D1C69A}"/>
    <cellStyle name="Currency 5 2 2 3 2 3 4" xfId="9697" xr:uid="{6A051DE6-E321-43AC-8276-3320BBBD83FA}"/>
    <cellStyle name="Currency 5 2 2 3 2 3 5" xfId="18135" xr:uid="{0A1F94F7-2BBB-4ACC-97D2-C48BEC533D42}"/>
    <cellStyle name="Currency 5 2 2 3 2 3 6" xfId="26572" xr:uid="{44EDCF3B-91E6-4AEC-8E7B-603C5D718A74}"/>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1E3D9283-5A2D-4704-B15C-7850945C06AA}"/>
    <cellStyle name="Currency 5 2 2 3 2 4 2 2 3" xfId="24910" xr:uid="{52C0EFD6-434B-4DB1-87A2-944D6408358E}"/>
    <cellStyle name="Currency 5 2 2 3 2 4 2 2 4" xfId="33347" xr:uid="{F06533E5-3732-4FEF-9D2B-EF32B3F1C89D}"/>
    <cellStyle name="Currency 5 2 2 3 2 4 2 3" xfId="12255" xr:uid="{870BAD37-209A-407B-AF4E-53E5803AEF9A}"/>
    <cellStyle name="Currency 5 2 2 3 2 4 2 4" xfId="20693" xr:uid="{9D75F00F-0DAC-4CB7-8F00-1B74EC25F831}"/>
    <cellStyle name="Currency 5 2 2 3 2 4 2 5" xfId="29130" xr:uid="{1E919DE4-434C-4ACA-8921-6CA397FED9AD}"/>
    <cellStyle name="Currency 5 2 2 3 2 4 3" xfId="5886" xr:uid="{00000000-0005-0000-0000-0000D30B0000}"/>
    <cellStyle name="Currency 5 2 2 3 2 4 3 2" xfId="14328" xr:uid="{F6654577-AE5E-40F4-839D-8A9412D77113}"/>
    <cellStyle name="Currency 5 2 2 3 2 4 3 3" xfId="22765" xr:uid="{6C8D6640-9033-4236-B99F-D8A56841F0C2}"/>
    <cellStyle name="Currency 5 2 2 3 2 4 3 4" xfId="31202" xr:uid="{71FBBE43-9B26-484E-8F08-02D387D49EA8}"/>
    <cellStyle name="Currency 5 2 2 3 2 4 4" xfId="10110" xr:uid="{776C614D-2C41-40C0-A354-9ED7B50E7B5E}"/>
    <cellStyle name="Currency 5 2 2 3 2 4 5" xfId="18548" xr:uid="{4ACB0DEA-372F-44E9-83EC-72AC79F3B519}"/>
    <cellStyle name="Currency 5 2 2 3 2 4 6" xfId="26985" xr:uid="{D14C8D7E-8EC3-4308-B239-B4D4F6E80808}"/>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6C3E1B0A-81B1-4964-AEE6-4485E3C66438}"/>
    <cellStyle name="Currency 5 2 2 3 2 5 2 2 3" xfId="25323" xr:uid="{DD392EDD-E281-419F-942D-2FC65F2F743B}"/>
    <cellStyle name="Currency 5 2 2 3 2 5 2 2 4" xfId="33760" xr:uid="{BCCA3EC9-62CC-4731-8CBB-1AFE0D372F84}"/>
    <cellStyle name="Currency 5 2 2 3 2 5 2 3" xfId="12668" xr:uid="{148D4468-73B0-4AC8-B3B8-143A309017E8}"/>
    <cellStyle name="Currency 5 2 2 3 2 5 2 4" xfId="21106" xr:uid="{EF3A1413-50EA-46DD-AAE3-596FE6B3CEE4}"/>
    <cellStyle name="Currency 5 2 2 3 2 5 2 5" xfId="29543" xr:uid="{9EAC611B-6711-44CD-BD14-F96BAB58BD42}"/>
    <cellStyle name="Currency 5 2 2 3 2 5 3" xfId="6299" xr:uid="{00000000-0005-0000-0000-0000D70B0000}"/>
    <cellStyle name="Currency 5 2 2 3 2 5 3 2" xfId="14741" xr:uid="{1829A6CA-7F1B-4AF2-B13E-DAF2E817B670}"/>
    <cellStyle name="Currency 5 2 2 3 2 5 3 3" xfId="23178" xr:uid="{AECD2F8F-0A05-454B-AF09-D6C214345818}"/>
    <cellStyle name="Currency 5 2 2 3 2 5 3 4" xfId="31615" xr:uid="{0313AA5B-BF73-4C58-A54A-5439A93B693B}"/>
    <cellStyle name="Currency 5 2 2 3 2 5 4" xfId="10523" xr:uid="{93D4F0DC-448E-478D-AB6B-D6B754CDEC3A}"/>
    <cellStyle name="Currency 5 2 2 3 2 5 5" xfId="18961" xr:uid="{23A4BA0E-9169-4F91-A6D8-0FB9FFD5071C}"/>
    <cellStyle name="Currency 5 2 2 3 2 5 6" xfId="27398" xr:uid="{47D5EAEB-0B61-467A-9281-159F2AABAFA8}"/>
    <cellStyle name="Currency 5 2 2 3 2 6" xfId="2427" xr:uid="{00000000-0005-0000-0000-0000D80B0000}"/>
    <cellStyle name="Currency 5 2 2 3 2 6 2" xfId="6712" xr:uid="{00000000-0005-0000-0000-0000D90B0000}"/>
    <cellStyle name="Currency 5 2 2 3 2 6 2 2" xfId="15154" xr:uid="{07EDB31B-74EF-44D1-A67B-BE4986C44D8C}"/>
    <cellStyle name="Currency 5 2 2 3 2 6 2 3" xfId="23591" xr:uid="{BD4FB829-DE09-4D59-AEC0-109A079066A0}"/>
    <cellStyle name="Currency 5 2 2 3 2 6 2 4" xfId="32028" xr:uid="{DBB27F34-2E72-48A3-9635-4AD67FACC1A9}"/>
    <cellStyle name="Currency 5 2 2 3 2 6 3" xfId="10936" xr:uid="{9259BE59-CCFB-4A33-8CF0-C7DADE089592}"/>
    <cellStyle name="Currency 5 2 2 3 2 6 4" xfId="19374" xr:uid="{F6AE6D1E-94A2-43BF-88D2-82AFEAEB0890}"/>
    <cellStyle name="Currency 5 2 2 3 2 6 5" xfId="27811" xr:uid="{44C5D4ED-E671-45A1-916B-9AB0159A3C64}"/>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612BE1F1-B134-404E-B185-3DBBBD702C00}"/>
    <cellStyle name="Currency 5 2 2 3 2 8 2 3" xfId="23908" xr:uid="{C72E15F4-BB1D-469A-959F-5DE63703CE43}"/>
    <cellStyle name="Currency 5 2 2 3 2 8 2 4" xfId="32345" xr:uid="{6C0B16C4-0390-49E3-BFD7-465F83D0AAD6}"/>
    <cellStyle name="Currency 5 2 2 3 2 8 3" xfId="11253" xr:uid="{6C0D4B19-03C2-48AC-B33A-A6E6C6465C21}"/>
    <cellStyle name="Currency 5 2 2 3 2 8 4" xfId="19691" xr:uid="{7189A716-9327-4B6A-BA01-A5B0924EF3BB}"/>
    <cellStyle name="Currency 5 2 2 3 2 8 5" xfId="28128" xr:uid="{1289CCC0-146C-4468-B725-8FCB47D23CD5}"/>
    <cellStyle name="Currency 5 2 2 3 2 9" xfId="4646" xr:uid="{00000000-0005-0000-0000-0000DD0B0000}"/>
    <cellStyle name="Currency 5 2 2 3 2 9 2" xfId="13088" xr:uid="{1CF73A28-6876-4A80-9F1F-5E59C5311BBB}"/>
    <cellStyle name="Currency 5 2 2 3 2 9 3" xfId="21525" xr:uid="{03919867-D868-4F0E-8123-84195C3B437B}"/>
    <cellStyle name="Currency 5 2 2 3 2 9 4" xfId="29962" xr:uid="{F315D3D3-0463-4CDE-A566-834D23E1DF23}"/>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2D562BE5-55B8-4E0F-8C40-FE8C51DAFC2D}"/>
    <cellStyle name="Currency 5 2 2 3 3 2 2 3" xfId="24083" xr:uid="{4AF28FDF-6EDE-44EA-97E5-80A3BCE7C767}"/>
    <cellStyle name="Currency 5 2 2 3 3 2 2 4" xfId="32520" xr:uid="{62F75457-7EDE-4236-B3B5-2B5C3A22C06B}"/>
    <cellStyle name="Currency 5 2 2 3 3 2 3" xfId="11428" xr:uid="{D309E768-33F7-4DAC-9699-CE3CEFEAFFCB}"/>
    <cellStyle name="Currency 5 2 2 3 3 2 4" xfId="19866" xr:uid="{D98F6C8C-6389-497F-96ED-185BA0879B27}"/>
    <cellStyle name="Currency 5 2 2 3 3 2 5" xfId="28303" xr:uid="{3C27ADA1-C71C-421B-9650-D9A029F3E99A}"/>
    <cellStyle name="Currency 5 2 2 3 3 3" xfId="5059" xr:uid="{00000000-0005-0000-0000-0000E10B0000}"/>
    <cellStyle name="Currency 5 2 2 3 3 3 2" xfId="13501" xr:uid="{B87295EF-A9F7-4F15-A827-7FF7492CE282}"/>
    <cellStyle name="Currency 5 2 2 3 3 3 3" xfId="21938" xr:uid="{5DF66B63-D606-42AA-867E-97AE51204B0E}"/>
    <cellStyle name="Currency 5 2 2 3 3 3 4" xfId="30375" xr:uid="{8C1185B6-C23E-4369-BCAD-F13AF498DDB0}"/>
    <cellStyle name="Currency 5 2 2 3 3 4" xfId="9283" xr:uid="{DF07B34B-337C-4A43-841E-E8C9EE782533}"/>
    <cellStyle name="Currency 5 2 2 3 3 5" xfId="17721" xr:uid="{F8EE8760-DDB1-498D-BDDE-FBC6853409A4}"/>
    <cellStyle name="Currency 5 2 2 3 3 6" xfId="26158" xr:uid="{8DC88B0D-B835-49AA-A06F-BE78D61D1618}"/>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CD008FB1-681B-4636-8B93-9E611B05441C}"/>
    <cellStyle name="Currency 5 2 2 3 4 2 2 3" xfId="24496" xr:uid="{A4DF2640-3CD9-4880-8853-F2E9EA9CCD9F}"/>
    <cellStyle name="Currency 5 2 2 3 4 2 2 4" xfId="32933" xr:uid="{B30EEFD5-76F8-46C6-9A3E-FE24827A6A90}"/>
    <cellStyle name="Currency 5 2 2 3 4 2 3" xfId="11841" xr:uid="{47442ECD-23A9-409F-9896-063CEA5459E7}"/>
    <cellStyle name="Currency 5 2 2 3 4 2 4" xfId="20279" xr:uid="{D2EAC91D-FF0A-4AC9-A5AF-CA7F24BB9FB7}"/>
    <cellStyle name="Currency 5 2 2 3 4 2 5" xfId="28716" xr:uid="{A5FAF825-84F1-4327-A37F-C7C892D4A07E}"/>
    <cellStyle name="Currency 5 2 2 3 4 3" xfId="5472" xr:uid="{00000000-0005-0000-0000-0000E50B0000}"/>
    <cellStyle name="Currency 5 2 2 3 4 3 2" xfId="13914" xr:uid="{58D361BF-F3D1-4C7F-9DCE-AC73EC681FA9}"/>
    <cellStyle name="Currency 5 2 2 3 4 3 3" xfId="22351" xr:uid="{121D8637-0C2D-470A-80AE-05E9D071EBAE}"/>
    <cellStyle name="Currency 5 2 2 3 4 3 4" xfId="30788" xr:uid="{2E06BABA-A90C-4366-B380-F2752341E296}"/>
    <cellStyle name="Currency 5 2 2 3 4 4" xfId="9696" xr:uid="{375A1205-1717-4212-89D0-37163ECE7567}"/>
    <cellStyle name="Currency 5 2 2 3 4 5" xfId="18134" xr:uid="{5D304C62-EB8D-455C-A6AC-F4A0B0C04E50}"/>
    <cellStyle name="Currency 5 2 2 3 4 6" xfId="26571" xr:uid="{1A1990D7-1487-46FD-AFED-9A0178F4A761}"/>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425D23EC-0FF3-4E73-814E-8399A4D6553C}"/>
    <cellStyle name="Currency 5 2 2 3 5 2 2 3" xfId="24909" xr:uid="{E3536A17-83C1-4EA8-B53D-BF540E35D29E}"/>
    <cellStyle name="Currency 5 2 2 3 5 2 2 4" xfId="33346" xr:uid="{620502F7-60E3-4AD8-A6DF-B17BFA1FDC56}"/>
    <cellStyle name="Currency 5 2 2 3 5 2 3" xfId="12254" xr:uid="{EF36973C-22DA-4945-B11A-FDEA45391EBF}"/>
    <cellStyle name="Currency 5 2 2 3 5 2 4" xfId="20692" xr:uid="{ED57DFC6-AC0C-4EF9-B99D-1A97A233063B}"/>
    <cellStyle name="Currency 5 2 2 3 5 2 5" xfId="29129" xr:uid="{AA8E5D8F-2BF2-4E65-9CB2-C203ABE28A7F}"/>
    <cellStyle name="Currency 5 2 2 3 5 3" xfId="5885" xr:uid="{00000000-0005-0000-0000-0000E90B0000}"/>
    <cellStyle name="Currency 5 2 2 3 5 3 2" xfId="14327" xr:uid="{F2C07AFA-50E3-4F27-ABA3-B5503B54EFE6}"/>
    <cellStyle name="Currency 5 2 2 3 5 3 3" xfId="22764" xr:uid="{793554DC-0395-41B8-8EDE-39E8D996DCB3}"/>
    <cellStyle name="Currency 5 2 2 3 5 3 4" xfId="31201" xr:uid="{9348EAE8-8F46-4033-880C-002E12B88B06}"/>
    <cellStyle name="Currency 5 2 2 3 5 4" xfId="10109" xr:uid="{DA7812BD-65A6-4A33-9D01-07A2F39AE3BE}"/>
    <cellStyle name="Currency 5 2 2 3 5 5" xfId="18547" xr:uid="{834CC5DB-C19C-4D50-B150-CE5CDC5AAEE9}"/>
    <cellStyle name="Currency 5 2 2 3 5 6" xfId="26984" xr:uid="{23D3B1EF-8F2D-4AF9-BA4A-F2CE9B315D27}"/>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D92F78D0-3E1F-4519-ACA6-0A6F825D3B49}"/>
    <cellStyle name="Currency 5 2 2 3 6 2 2 3" xfId="25322" xr:uid="{FD8F1904-C5B3-49B4-9800-298F7F60C91F}"/>
    <cellStyle name="Currency 5 2 2 3 6 2 2 4" xfId="33759" xr:uid="{8D4863C3-9F60-4597-82EB-0FFADBC7E76D}"/>
    <cellStyle name="Currency 5 2 2 3 6 2 3" xfId="12667" xr:uid="{8F7326FA-875C-436E-8617-AA3CB0DF2DA0}"/>
    <cellStyle name="Currency 5 2 2 3 6 2 4" xfId="21105" xr:uid="{A5229E8B-BF0B-47A0-9BDA-0C053D91387A}"/>
    <cellStyle name="Currency 5 2 2 3 6 2 5" xfId="29542" xr:uid="{E3018097-5F0E-415B-8CD2-3FA379489916}"/>
    <cellStyle name="Currency 5 2 2 3 6 3" xfId="6298" xr:uid="{00000000-0005-0000-0000-0000ED0B0000}"/>
    <cellStyle name="Currency 5 2 2 3 6 3 2" xfId="14740" xr:uid="{CF175FFA-666E-4206-8668-207EBC33A57A}"/>
    <cellStyle name="Currency 5 2 2 3 6 3 3" xfId="23177" xr:uid="{569A6017-99DE-4F6A-B334-24723573765E}"/>
    <cellStyle name="Currency 5 2 2 3 6 3 4" xfId="31614" xr:uid="{7F958B2C-35E5-4092-B171-93858CC4EA3C}"/>
    <cellStyle name="Currency 5 2 2 3 6 4" xfId="10522" xr:uid="{0845CA44-8BEE-4C8C-AA81-C64AB216F477}"/>
    <cellStyle name="Currency 5 2 2 3 6 5" xfId="18960" xr:uid="{D293C41B-A0A5-49E6-91D0-D9C124A4EDFA}"/>
    <cellStyle name="Currency 5 2 2 3 6 6" xfId="27397" xr:uid="{F581CD29-53DF-4481-8A3C-71A8089D4E21}"/>
    <cellStyle name="Currency 5 2 2 3 7" xfId="2426" xr:uid="{00000000-0005-0000-0000-0000EE0B0000}"/>
    <cellStyle name="Currency 5 2 2 3 7 2" xfId="6711" xr:uid="{00000000-0005-0000-0000-0000EF0B0000}"/>
    <cellStyle name="Currency 5 2 2 3 7 2 2" xfId="15153" xr:uid="{EBD2F937-6616-45A2-8A7B-639B7EA79159}"/>
    <cellStyle name="Currency 5 2 2 3 7 2 3" xfId="23590" xr:uid="{F06A0A68-CB30-4088-B469-141A42E6245E}"/>
    <cellStyle name="Currency 5 2 2 3 7 2 4" xfId="32027" xr:uid="{C4F0CA20-3B87-4172-840A-A94D4B648D66}"/>
    <cellStyle name="Currency 5 2 2 3 7 3" xfId="10935" xr:uid="{2A53076F-0B2A-4513-A091-2548B520A949}"/>
    <cellStyle name="Currency 5 2 2 3 7 4" xfId="19373" xr:uid="{819ACFEF-FC13-4C7A-BA89-6BB48531AB9E}"/>
    <cellStyle name="Currency 5 2 2 3 7 5" xfId="27810" xr:uid="{20D52B9E-C82B-468D-B619-4DF76D51150D}"/>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471AC5E1-FD06-4BDA-833D-52583F6B668F}"/>
    <cellStyle name="Currency 5 2 2 3 9 2 3" xfId="23907" xr:uid="{1A622865-FC6A-4AE4-B0EE-72A473FCC16A}"/>
    <cellStyle name="Currency 5 2 2 3 9 2 4" xfId="32344" xr:uid="{CA113916-26A6-49AA-94C3-58421F734579}"/>
    <cellStyle name="Currency 5 2 2 3 9 3" xfId="11252" xr:uid="{6C74C81D-10DC-4EB1-81B5-EE8201BDCC55}"/>
    <cellStyle name="Currency 5 2 2 3 9 4" xfId="19690" xr:uid="{CAE78398-94B1-4665-A059-E61BFFC28FFF}"/>
    <cellStyle name="Currency 5 2 2 3 9 5" xfId="28127" xr:uid="{84844BD5-0FFE-4288-A8EB-A275A50B21DD}"/>
    <cellStyle name="Currency 5 2 2 4" xfId="202" xr:uid="{00000000-0005-0000-0000-0000F30B0000}"/>
    <cellStyle name="Currency 5 2 2 4 10" xfId="8871" xr:uid="{457B2C15-46B1-412E-89AF-A8089A42FEF9}"/>
    <cellStyle name="Currency 5 2 2 4 11" xfId="17309" xr:uid="{30B26CCF-03E8-4886-82E7-40B73A35E142}"/>
    <cellStyle name="Currency 5 2 2 4 12" xfId="25746" xr:uid="{5CF14DBE-85A6-4741-9A7F-9AC3228FF47F}"/>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78118632-7175-4046-B951-4C497FF90DF9}"/>
    <cellStyle name="Currency 5 2 2 4 2 2 2 3" xfId="24085" xr:uid="{53482002-9BB9-4AE8-B859-D10E2E82B44F}"/>
    <cellStyle name="Currency 5 2 2 4 2 2 2 4" xfId="32522" xr:uid="{5B8B4046-F40A-44BB-A04F-695178026D3E}"/>
    <cellStyle name="Currency 5 2 2 4 2 2 3" xfId="11430" xr:uid="{9BC4810B-E82B-4119-A52F-9C7CD70C9785}"/>
    <cellStyle name="Currency 5 2 2 4 2 2 4" xfId="19868" xr:uid="{5827FB37-929D-4BA7-9ADD-40EA3E78642D}"/>
    <cellStyle name="Currency 5 2 2 4 2 2 5" xfId="28305" xr:uid="{23147783-F554-4E3B-B3E8-1031EE6997FA}"/>
    <cellStyle name="Currency 5 2 2 4 2 3" xfId="5061" xr:uid="{00000000-0005-0000-0000-0000F70B0000}"/>
    <cellStyle name="Currency 5 2 2 4 2 3 2" xfId="13503" xr:uid="{B5D94F73-E620-4724-9711-2DE865846EBE}"/>
    <cellStyle name="Currency 5 2 2 4 2 3 3" xfId="21940" xr:uid="{64E351ED-347D-4AAA-BBBF-EAE09150A27B}"/>
    <cellStyle name="Currency 5 2 2 4 2 3 4" xfId="30377" xr:uid="{69CFC669-57AE-48AD-A090-5A45B0F71AA8}"/>
    <cellStyle name="Currency 5 2 2 4 2 4" xfId="9285" xr:uid="{4A9A1F80-D037-49BF-8C0A-5F0BE0852ACC}"/>
    <cellStyle name="Currency 5 2 2 4 2 5" xfId="17723" xr:uid="{ADA9693C-D177-45BA-BC6F-71806CD1370A}"/>
    <cellStyle name="Currency 5 2 2 4 2 6" xfId="26160" xr:uid="{CEEE554D-2CC1-4E2F-B3DA-87261B8C6683}"/>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11547999-E2CC-43E6-ACD5-F709FB7A34CF}"/>
    <cellStyle name="Currency 5 2 2 4 3 2 2 3" xfId="24498" xr:uid="{EA19C743-2E97-4B77-8026-14DD8B8C7FC3}"/>
    <cellStyle name="Currency 5 2 2 4 3 2 2 4" xfId="32935" xr:uid="{8830DCE5-4368-4343-8FAF-016AEEDA98B6}"/>
    <cellStyle name="Currency 5 2 2 4 3 2 3" xfId="11843" xr:uid="{555E7C0D-E158-4924-9F6D-7BCEDAA50D31}"/>
    <cellStyle name="Currency 5 2 2 4 3 2 4" xfId="20281" xr:uid="{16B53FAA-BBB6-4878-9D2A-B8C3B3E77DBF}"/>
    <cellStyle name="Currency 5 2 2 4 3 2 5" xfId="28718" xr:uid="{01D842E6-FEF8-46DF-971C-65D3372EF46E}"/>
    <cellStyle name="Currency 5 2 2 4 3 3" xfId="5474" xr:uid="{00000000-0005-0000-0000-0000FB0B0000}"/>
    <cellStyle name="Currency 5 2 2 4 3 3 2" xfId="13916" xr:uid="{9374A114-2C3A-47FF-BC12-0AD22398C9A7}"/>
    <cellStyle name="Currency 5 2 2 4 3 3 3" xfId="22353" xr:uid="{28B66FDE-9D9F-42C5-81B2-47B82C2775A4}"/>
    <cellStyle name="Currency 5 2 2 4 3 3 4" xfId="30790" xr:uid="{6B2E6B1B-7FAB-42B0-9D6D-63C993D20129}"/>
    <cellStyle name="Currency 5 2 2 4 3 4" xfId="9698" xr:uid="{88768200-CDC1-4745-9FE3-21F399100F94}"/>
    <cellStyle name="Currency 5 2 2 4 3 5" xfId="18136" xr:uid="{73DFDA58-AB4E-414E-83E1-3B0CBED24CE2}"/>
    <cellStyle name="Currency 5 2 2 4 3 6" xfId="26573" xr:uid="{50C0D559-F5C7-4325-8045-AE5B786359DB}"/>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9CC82539-4575-4EE9-A188-D091A1840F0A}"/>
    <cellStyle name="Currency 5 2 2 4 4 2 2 3" xfId="24911" xr:uid="{F1305A26-5FFD-4F0A-B1E2-7E58C8ABAD01}"/>
    <cellStyle name="Currency 5 2 2 4 4 2 2 4" xfId="33348" xr:uid="{67689DC6-303D-4984-8D81-389BBE770F35}"/>
    <cellStyle name="Currency 5 2 2 4 4 2 3" xfId="12256" xr:uid="{E30807BF-34DE-45C6-814B-99441AB79D95}"/>
    <cellStyle name="Currency 5 2 2 4 4 2 4" xfId="20694" xr:uid="{F6BDE7AA-A930-419D-BD26-C129152AD719}"/>
    <cellStyle name="Currency 5 2 2 4 4 2 5" xfId="29131" xr:uid="{E0BC2EF5-3E79-4DEE-911E-ED2E727FD49E}"/>
    <cellStyle name="Currency 5 2 2 4 4 3" xfId="5887" xr:uid="{00000000-0005-0000-0000-0000FF0B0000}"/>
    <cellStyle name="Currency 5 2 2 4 4 3 2" xfId="14329" xr:uid="{15C301AC-262F-4E8C-ABB5-54C937389B3C}"/>
    <cellStyle name="Currency 5 2 2 4 4 3 3" xfId="22766" xr:uid="{26D98001-44F9-4228-9ADD-C8BE7E909DE8}"/>
    <cellStyle name="Currency 5 2 2 4 4 3 4" xfId="31203" xr:uid="{B939BBA6-7658-4341-840E-3451FD11457B}"/>
    <cellStyle name="Currency 5 2 2 4 4 4" xfId="10111" xr:uid="{BE7B58CE-243C-4297-9A91-CB3C7C00B131}"/>
    <cellStyle name="Currency 5 2 2 4 4 5" xfId="18549" xr:uid="{997BAC10-F06C-4E33-9F7F-706E10732054}"/>
    <cellStyle name="Currency 5 2 2 4 4 6" xfId="26986" xr:uid="{CB06FE6F-5707-46CE-AADB-FD3A88986D25}"/>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9558910B-4B2D-43C7-AA4E-EE16E20ADC61}"/>
    <cellStyle name="Currency 5 2 2 4 5 2 2 3" xfId="25324" xr:uid="{83711480-8A19-4BFD-80DF-508FFDCE83CC}"/>
    <cellStyle name="Currency 5 2 2 4 5 2 2 4" xfId="33761" xr:uid="{CE3E2DDE-4589-45C7-9E10-72CF0FBBC8B3}"/>
    <cellStyle name="Currency 5 2 2 4 5 2 3" xfId="12669" xr:uid="{6B6AFBC5-5E55-477C-B5AB-212D9DCF588D}"/>
    <cellStyle name="Currency 5 2 2 4 5 2 4" xfId="21107" xr:uid="{92C2713A-D42B-4CA5-BDD0-01C91D1A5EC0}"/>
    <cellStyle name="Currency 5 2 2 4 5 2 5" xfId="29544" xr:uid="{7C047C24-4BAE-4B3A-8837-725F13324B72}"/>
    <cellStyle name="Currency 5 2 2 4 5 3" xfId="6300" xr:uid="{00000000-0005-0000-0000-0000030C0000}"/>
    <cellStyle name="Currency 5 2 2 4 5 3 2" xfId="14742" xr:uid="{7F71FCB6-250B-4DFA-AF5C-8ED723479DC4}"/>
    <cellStyle name="Currency 5 2 2 4 5 3 3" xfId="23179" xr:uid="{B77A2BE2-E26F-4A6C-A993-DE791DA3713C}"/>
    <cellStyle name="Currency 5 2 2 4 5 3 4" xfId="31616" xr:uid="{0FC4472A-B7CC-4C6B-A1FB-F50BCBB37F7E}"/>
    <cellStyle name="Currency 5 2 2 4 5 4" xfId="10524" xr:uid="{983B1531-F87E-4D01-89D0-C2228FD041B1}"/>
    <cellStyle name="Currency 5 2 2 4 5 5" xfId="18962" xr:uid="{C103B805-9E33-4394-A7A8-2D2471159324}"/>
    <cellStyle name="Currency 5 2 2 4 5 6" xfId="27399" xr:uid="{1AE63BCE-14C7-4885-8AC5-BF348E7C58A6}"/>
    <cellStyle name="Currency 5 2 2 4 6" xfId="2428" xr:uid="{00000000-0005-0000-0000-0000040C0000}"/>
    <cellStyle name="Currency 5 2 2 4 6 2" xfId="6713" xr:uid="{00000000-0005-0000-0000-0000050C0000}"/>
    <cellStyle name="Currency 5 2 2 4 6 2 2" xfId="15155" xr:uid="{B38907ED-7DFB-49B7-8B13-9C308C2533CA}"/>
    <cellStyle name="Currency 5 2 2 4 6 2 3" xfId="23592" xr:uid="{6DB3D422-E90A-43EA-9ECA-A392078669BF}"/>
    <cellStyle name="Currency 5 2 2 4 6 2 4" xfId="32029" xr:uid="{E8004CBE-1ABA-4CCA-AD09-020D714E2B42}"/>
    <cellStyle name="Currency 5 2 2 4 6 3" xfId="10937" xr:uid="{1915CFA9-1909-4CED-82D6-5F11426CC074}"/>
    <cellStyle name="Currency 5 2 2 4 6 4" xfId="19375" xr:uid="{66513998-D2FC-4A5F-936F-9745C46AF9C9}"/>
    <cellStyle name="Currency 5 2 2 4 6 5" xfId="27812" xr:uid="{4746FA65-6EA3-4DD8-A665-830CA289BFD6}"/>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F82BE44A-7B50-457E-A9B7-44A5FF1E3118}"/>
    <cellStyle name="Currency 5 2 2 4 8 2 3" xfId="23909" xr:uid="{A85367A2-F7AC-4B0C-9C33-8C5A52C294EC}"/>
    <cellStyle name="Currency 5 2 2 4 8 2 4" xfId="32346" xr:uid="{8564977A-1796-4BCC-99E4-0E5B329F7CAC}"/>
    <cellStyle name="Currency 5 2 2 4 8 3" xfId="11254" xr:uid="{7AE6C57E-2F3C-4AD1-926B-FFEDDA6D5C09}"/>
    <cellStyle name="Currency 5 2 2 4 8 4" xfId="19692" xr:uid="{33FA01B7-0B13-4D20-872C-C946F3B4E342}"/>
    <cellStyle name="Currency 5 2 2 4 8 5" xfId="28129" xr:uid="{57A0D5AF-963C-4988-AE6D-214CAC5F688B}"/>
    <cellStyle name="Currency 5 2 2 4 9" xfId="4647" xr:uid="{00000000-0005-0000-0000-0000090C0000}"/>
    <cellStyle name="Currency 5 2 2 4 9 2" xfId="13089" xr:uid="{D9299B55-F94A-41F2-9B8C-22085B93B9C6}"/>
    <cellStyle name="Currency 5 2 2 4 9 3" xfId="21526" xr:uid="{53D08367-EE11-457F-9CD0-103D9185D5FF}"/>
    <cellStyle name="Currency 5 2 2 4 9 4" xfId="29963" xr:uid="{C95B15E5-7A82-45E9-AC67-6321FA00F701}"/>
    <cellStyle name="Currency 5 2 2 5" xfId="203" xr:uid="{00000000-0005-0000-0000-00000A0C0000}"/>
    <cellStyle name="Currency 5 2 2 5 10" xfId="8872" xr:uid="{FAD1CF45-7E52-42A6-ADDB-3270F2CAEB14}"/>
    <cellStyle name="Currency 5 2 2 5 11" xfId="17310" xr:uid="{1A9A6A74-3AD7-43AB-8E46-4BED9F27DC11}"/>
    <cellStyle name="Currency 5 2 2 5 12" xfId="25747" xr:uid="{30DD78E6-FCA2-457A-BE9F-588348ECC8BB}"/>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399022AC-142B-430A-9352-0063BB4F3251}"/>
    <cellStyle name="Currency 5 2 2 5 2 2 2 3" xfId="24086" xr:uid="{84613FAC-21D4-411F-BF27-F2FCEEFD16A6}"/>
    <cellStyle name="Currency 5 2 2 5 2 2 2 4" xfId="32523" xr:uid="{8B4C81A1-1E1C-46C5-AA4A-BB1A5100A798}"/>
    <cellStyle name="Currency 5 2 2 5 2 2 3" xfId="11431" xr:uid="{BF3F9A01-593B-4ABE-89CE-03574BB777E3}"/>
    <cellStyle name="Currency 5 2 2 5 2 2 4" xfId="19869" xr:uid="{68FE6B98-7C0D-4449-9F4D-8F4716AA7C8F}"/>
    <cellStyle name="Currency 5 2 2 5 2 2 5" xfId="28306" xr:uid="{718A233D-835F-4D27-B7D9-9F164B40B10D}"/>
    <cellStyle name="Currency 5 2 2 5 2 3" xfId="5062" xr:uid="{00000000-0005-0000-0000-00000E0C0000}"/>
    <cellStyle name="Currency 5 2 2 5 2 3 2" xfId="13504" xr:uid="{B5B1072A-8C07-4F13-9143-EC5E8A045E68}"/>
    <cellStyle name="Currency 5 2 2 5 2 3 3" xfId="21941" xr:uid="{C1DF9D09-769E-4043-9971-DC5D9B411065}"/>
    <cellStyle name="Currency 5 2 2 5 2 3 4" xfId="30378" xr:uid="{A05B90CF-0C3B-48DF-B658-AEA2F486558F}"/>
    <cellStyle name="Currency 5 2 2 5 2 4" xfId="9286" xr:uid="{4E197413-054C-4018-ADAE-1BE1AF041CA5}"/>
    <cellStyle name="Currency 5 2 2 5 2 5" xfId="17724" xr:uid="{71BFAB01-BE95-47A7-A40F-97113838D3E0}"/>
    <cellStyle name="Currency 5 2 2 5 2 6" xfId="26161" xr:uid="{C141EDD7-5477-404F-AB6B-B4609036C0F9}"/>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E0703156-535E-4909-AB11-417BE9A4D859}"/>
    <cellStyle name="Currency 5 2 2 5 3 2 2 3" xfId="24499" xr:uid="{40C62AD0-BD3D-4F1F-ADEC-3AB34E411D90}"/>
    <cellStyle name="Currency 5 2 2 5 3 2 2 4" xfId="32936" xr:uid="{6BFE61C1-E815-4877-A650-D08092B886E4}"/>
    <cellStyle name="Currency 5 2 2 5 3 2 3" xfId="11844" xr:uid="{7E835074-2B57-46C8-8C3E-F455D9F264EF}"/>
    <cellStyle name="Currency 5 2 2 5 3 2 4" xfId="20282" xr:uid="{86265759-9645-4D52-BF6A-A1AD9646DF0E}"/>
    <cellStyle name="Currency 5 2 2 5 3 2 5" xfId="28719" xr:uid="{168CDCAA-325A-405E-9F2E-46CA2B646B73}"/>
    <cellStyle name="Currency 5 2 2 5 3 3" xfId="5475" xr:uid="{00000000-0005-0000-0000-0000120C0000}"/>
    <cellStyle name="Currency 5 2 2 5 3 3 2" xfId="13917" xr:uid="{11232B90-11C2-4F71-9D91-BD70D3331D46}"/>
    <cellStyle name="Currency 5 2 2 5 3 3 3" xfId="22354" xr:uid="{A86A7655-321E-4283-B8D5-536F471C5FEB}"/>
    <cellStyle name="Currency 5 2 2 5 3 3 4" xfId="30791" xr:uid="{561602C2-0659-4CC3-A7B3-331C363E974E}"/>
    <cellStyle name="Currency 5 2 2 5 3 4" xfId="9699" xr:uid="{4B3AB9DE-F39B-422C-83EF-2C4B6BAAA3AF}"/>
    <cellStyle name="Currency 5 2 2 5 3 5" xfId="18137" xr:uid="{FD691572-7251-4A7B-9E77-755B59DCC6BE}"/>
    <cellStyle name="Currency 5 2 2 5 3 6" xfId="26574" xr:uid="{27ACD2E0-DC62-4562-B25D-B84CC12BD9E1}"/>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D3311E8E-DB5D-4B31-BD78-0041A9B61FEE}"/>
    <cellStyle name="Currency 5 2 2 5 4 2 2 3" xfId="24912" xr:uid="{533EE034-9F6F-4813-817A-315729BE9D5E}"/>
    <cellStyle name="Currency 5 2 2 5 4 2 2 4" xfId="33349" xr:uid="{54916E25-CA04-47CE-9CEF-36C422EF396C}"/>
    <cellStyle name="Currency 5 2 2 5 4 2 3" xfId="12257" xr:uid="{5B71785F-CB82-46F4-BA7A-2630A53682FF}"/>
    <cellStyle name="Currency 5 2 2 5 4 2 4" xfId="20695" xr:uid="{7460C6AB-7355-440D-9049-BCC6883EC71B}"/>
    <cellStyle name="Currency 5 2 2 5 4 2 5" xfId="29132" xr:uid="{29BE66FB-5113-4383-8BA7-B3F2B048973C}"/>
    <cellStyle name="Currency 5 2 2 5 4 3" xfId="5888" xr:uid="{00000000-0005-0000-0000-0000160C0000}"/>
    <cellStyle name="Currency 5 2 2 5 4 3 2" xfId="14330" xr:uid="{C1AFC695-6326-4A81-85F8-592653F0344C}"/>
    <cellStyle name="Currency 5 2 2 5 4 3 3" xfId="22767" xr:uid="{DE604B6D-D422-45EB-A91B-88F6610941BA}"/>
    <cellStyle name="Currency 5 2 2 5 4 3 4" xfId="31204" xr:uid="{828B7063-A88B-4698-A31E-099ED58982D6}"/>
    <cellStyle name="Currency 5 2 2 5 4 4" xfId="10112" xr:uid="{05BDF78A-3E81-452F-8F94-0D6A381EF51A}"/>
    <cellStyle name="Currency 5 2 2 5 4 5" xfId="18550" xr:uid="{A52A7F57-D4C4-4FE7-A912-BBEF9FF2E5C3}"/>
    <cellStyle name="Currency 5 2 2 5 4 6" xfId="26987" xr:uid="{8B6F2DD8-90BD-4ED9-8197-E2C36A38FC96}"/>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8DBF2DC8-15E2-411C-8489-A29B0EC7204E}"/>
    <cellStyle name="Currency 5 2 2 5 5 2 2 3" xfId="25325" xr:uid="{7B600F86-CA07-4ADA-B053-521036748626}"/>
    <cellStyle name="Currency 5 2 2 5 5 2 2 4" xfId="33762" xr:uid="{A89865C0-376A-4106-AD76-20F36C674A1F}"/>
    <cellStyle name="Currency 5 2 2 5 5 2 3" xfId="12670" xr:uid="{06A3BBC9-8221-4178-98EB-BCBCFD28A8C3}"/>
    <cellStyle name="Currency 5 2 2 5 5 2 4" xfId="21108" xr:uid="{BAFC39A7-B567-4D7F-BE23-40205011B96C}"/>
    <cellStyle name="Currency 5 2 2 5 5 2 5" xfId="29545" xr:uid="{98D51BB0-8BCB-49B8-8BF1-79E54C858C86}"/>
    <cellStyle name="Currency 5 2 2 5 5 3" xfId="6301" xr:uid="{00000000-0005-0000-0000-00001A0C0000}"/>
    <cellStyle name="Currency 5 2 2 5 5 3 2" xfId="14743" xr:uid="{B3590961-2228-4E19-9B72-0673A992BCAA}"/>
    <cellStyle name="Currency 5 2 2 5 5 3 3" xfId="23180" xr:uid="{BBAC47A2-6247-4DF5-82E4-83B0B3757D42}"/>
    <cellStyle name="Currency 5 2 2 5 5 3 4" xfId="31617" xr:uid="{14E91EA3-4C5F-496E-AB96-29DAB5DA85E6}"/>
    <cellStyle name="Currency 5 2 2 5 5 4" xfId="10525" xr:uid="{84934A0D-4BEB-41AF-B5DF-7C7CB0806196}"/>
    <cellStyle name="Currency 5 2 2 5 5 5" xfId="18963" xr:uid="{934F81F1-C36A-4AB7-A48C-375EC1BE0547}"/>
    <cellStyle name="Currency 5 2 2 5 5 6" xfId="27400" xr:uid="{8534FF01-29AB-4AA8-8222-AE33C4BDF46C}"/>
    <cellStyle name="Currency 5 2 2 5 6" xfId="2429" xr:uid="{00000000-0005-0000-0000-00001B0C0000}"/>
    <cellStyle name="Currency 5 2 2 5 6 2" xfId="6714" xr:uid="{00000000-0005-0000-0000-00001C0C0000}"/>
    <cellStyle name="Currency 5 2 2 5 6 2 2" xfId="15156" xr:uid="{85CCA0D1-6767-4C2F-BCC9-2C5DFD9ADE20}"/>
    <cellStyle name="Currency 5 2 2 5 6 2 3" xfId="23593" xr:uid="{554CA82A-67B5-48E4-A063-9E700CEFC3F7}"/>
    <cellStyle name="Currency 5 2 2 5 6 2 4" xfId="32030" xr:uid="{225B3C73-4667-4F66-B4AF-D0C53B2DE675}"/>
    <cellStyle name="Currency 5 2 2 5 6 3" xfId="10938" xr:uid="{EC9D91A5-85EE-4B6A-9E01-1F7489B664F1}"/>
    <cellStyle name="Currency 5 2 2 5 6 4" xfId="19376" xr:uid="{5E782EE1-5D89-4B60-9F39-7EEA1D814F03}"/>
    <cellStyle name="Currency 5 2 2 5 6 5" xfId="27813" xr:uid="{949D1591-CDBE-4C6D-9B8C-336F76703720}"/>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D1D27649-2C0F-42D1-8E19-B9EB635C9F86}"/>
    <cellStyle name="Currency 5 2 2 5 8 2 3" xfId="23910" xr:uid="{39BFCC41-9877-49E2-904D-81739A72B253}"/>
    <cellStyle name="Currency 5 2 2 5 8 2 4" xfId="32347" xr:uid="{EC06AD04-B8ED-441E-A852-7375AD83D12F}"/>
    <cellStyle name="Currency 5 2 2 5 8 3" xfId="11255" xr:uid="{7040E4AC-2394-4724-AE6D-3E4B96024FF2}"/>
    <cellStyle name="Currency 5 2 2 5 8 4" xfId="19693" xr:uid="{249F8A1D-10BF-4642-9C88-368CF99ADDB0}"/>
    <cellStyle name="Currency 5 2 2 5 8 5" xfId="28130" xr:uid="{BDDF461B-AA9D-4028-B3D9-D3C8B4986885}"/>
    <cellStyle name="Currency 5 2 2 5 9" xfId="4648" xr:uid="{00000000-0005-0000-0000-0000200C0000}"/>
    <cellStyle name="Currency 5 2 2 5 9 2" xfId="13090" xr:uid="{744F8A23-500F-48BE-8238-04EC996F06CB}"/>
    <cellStyle name="Currency 5 2 2 5 9 3" xfId="21527" xr:uid="{77BD5471-2A2E-4B03-9F8B-51A5B95E0DE5}"/>
    <cellStyle name="Currency 5 2 2 5 9 4" xfId="29964" xr:uid="{2555E3D1-77DB-41DA-9A27-520116CE45F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1D45A76D-2911-4548-89CC-360E5948DA95}"/>
    <cellStyle name="Currency 5 2 4 10 3" xfId="21528" xr:uid="{7D140E33-B329-45FC-B531-50A9BA98332A}"/>
    <cellStyle name="Currency 5 2 4 10 4" xfId="29965" xr:uid="{044B10DA-2EB3-43BC-80D9-90BD0ADCE51B}"/>
    <cellStyle name="Currency 5 2 4 11" xfId="8873" xr:uid="{C283B5A2-3757-4415-9589-02309BCD40AE}"/>
    <cellStyle name="Currency 5 2 4 12" xfId="17311" xr:uid="{373BBE72-AD34-4ADD-B77A-89A7EB73491A}"/>
    <cellStyle name="Currency 5 2 4 13" xfId="25748" xr:uid="{856C556A-D750-44F4-B57F-61B028E8FDDA}"/>
    <cellStyle name="Currency 5 2 4 2" xfId="206" xr:uid="{00000000-0005-0000-0000-0000250C0000}"/>
    <cellStyle name="Currency 5 2 4 2 10" xfId="8874" xr:uid="{BB7C3370-32FC-4489-80EF-2F8A7962595F}"/>
    <cellStyle name="Currency 5 2 4 2 11" xfId="17312" xr:uid="{4987BA35-6054-4977-9E42-6590D7966B49}"/>
    <cellStyle name="Currency 5 2 4 2 12" xfId="25749" xr:uid="{A304B8E4-AA10-43DE-9A4D-1D627011B531}"/>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6B9FF1C3-1BD8-4AD2-959D-4968B42D4514}"/>
    <cellStyle name="Currency 5 2 4 2 2 2 2 3" xfId="24088" xr:uid="{096B39C6-388E-4908-8C12-46A739E7D807}"/>
    <cellStyle name="Currency 5 2 4 2 2 2 2 4" xfId="32525" xr:uid="{430E8F29-785F-4E89-9CE7-5F3E3D39702C}"/>
    <cellStyle name="Currency 5 2 4 2 2 2 3" xfId="11433" xr:uid="{C78EB7A7-56DB-4E2C-9FF3-044B630F8FD3}"/>
    <cellStyle name="Currency 5 2 4 2 2 2 4" xfId="19871" xr:uid="{C648D411-0B96-4074-8874-87AE599517C8}"/>
    <cellStyle name="Currency 5 2 4 2 2 2 5" xfId="28308" xr:uid="{3F9A5ECF-6855-4EC9-BE21-77960A5E1A5D}"/>
    <cellStyle name="Currency 5 2 4 2 2 3" xfId="5064" xr:uid="{00000000-0005-0000-0000-0000290C0000}"/>
    <cellStyle name="Currency 5 2 4 2 2 3 2" xfId="13506" xr:uid="{7D9E94FB-A5FE-4483-81B9-35EAA69F8C0A}"/>
    <cellStyle name="Currency 5 2 4 2 2 3 3" xfId="21943" xr:uid="{7FF82FCB-B6B1-4910-9AC2-9E95E3E7CF10}"/>
    <cellStyle name="Currency 5 2 4 2 2 3 4" xfId="30380" xr:uid="{F4ECCA96-246D-4487-904A-8EC447C7145A}"/>
    <cellStyle name="Currency 5 2 4 2 2 4" xfId="9288" xr:uid="{5B83CB07-CE50-426E-9552-0827EEE31E3C}"/>
    <cellStyle name="Currency 5 2 4 2 2 5" xfId="17726" xr:uid="{12D85C1C-9152-43D1-9046-4FAB51A63B5E}"/>
    <cellStyle name="Currency 5 2 4 2 2 6" xfId="26163" xr:uid="{271DE790-E13A-4376-AF13-04A712A3AA6B}"/>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2B554599-3572-4A7D-A404-56A9E75BC4F3}"/>
    <cellStyle name="Currency 5 2 4 2 3 2 2 3" xfId="24501" xr:uid="{E07C2F44-E7F1-4779-A526-2F9C3E5A127A}"/>
    <cellStyle name="Currency 5 2 4 2 3 2 2 4" xfId="32938" xr:uid="{2ED79006-FE0E-4B60-8EB6-F3FA0F84DC59}"/>
    <cellStyle name="Currency 5 2 4 2 3 2 3" xfId="11846" xr:uid="{B04115A2-5BDA-428F-BA14-70EEAE9F79ED}"/>
    <cellStyle name="Currency 5 2 4 2 3 2 4" xfId="20284" xr:uid="{953C0F1A-5F78-47F0-B131-F8259DD1CE5B}"/>
    <cellStyle name="Currency 5 2 4 2 3 2 5" xfId="28721" xr:uid="{045F9447-C6E1-4568-9128-2C8DA5621C8B}"/>
    <cellStyle name="Currency 5 2 4 2 3 3" xfId="5477" xr:uid="{00000000-0005-0000-0000-00002D0C0000}"/>
    <cellStyle name="Currency 5 2 4 2 3 3 2" xfId="13919" xr:uid="{6E8D7A9F-0D64-4E68-A0EF-5DB104521A3B}"/>
    <cellStyle name="Currency 5 2 4 2 3 3 3" xfId="22356" xr:uid="{C8E3751F-4983-4CC1-9C6D-21BC22BF1366}"/>
    <cellStyle name="Currency 5 2 4 2 3 3 4" xfId="30793" xr:uid="{5A24DBE5-49AA-4B46-9313-1D85D3D66A32}"/>
    <cellStyle name="Currency 5 2 4 2 3 4" xfId="9701" xr:uid="{8DB99B46-2359-48CC-8732-DD6FB3F1D2E1}"/>
    <cellStyle name="Currency 5 2 4 2 3 5" xfId="18139" xr:uid="{408AF669-ED35-4208-9A70-D4B72C577EC7}"/>
    <cellStyle name="Currency 5 2 4 2 3 6" xfId="26576" xr:uid="{30BCCF15-5389-4599-867F-A847C5DD0D85}"/>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0FB6BB25-0F20-45AC-9F96-6265EE441705}"/>
    <cellStyle name="Currency 5 2 4 2 4 2 2 3" xfId="24914" xr:uid="{EBC45F09-5EC0-4F21-84FF-3B8A2E5140CF}"/>
    <cellStyle name="Currency 5 2 4 2 4 2 2 4" xfId="33351" xr:uid="{2B3E012D-4730-4203-989D-C8A57CCF8DBF}"/>
    <cellStyle name="Currency 5 2 4 2 4 2 3" xfId="12259" xr:uid="{111BCF0C-C177-4702-9E17-C666A65FC6F8}"/>
    <cellStyle name="Currency 5 2 4 2 4 2 4" xfId="20697" xr:uid="{27BB4D58-1E49-4CC2-8649-58BD09CB59F1}"/>
    <cellStyle name="Currency 5 2 4 2 4 2 5" xfId="29134" xr:uid="{69F0EA28-F29A-4FDB-BD35-C9A52653EB5E}"/>
    <cellStyle name="Currency 5 2 4 2 4 3" xfId="5890" xr:uid="{00000000-0005-0000-0000-0000310C0000}"/>
    <cellStyle name="Currency 5 2 4 2 4 3 2" xfId="14332" xr:uid="{28C68A58-D1D4-414B-ADF3-F9C00025797C}"/>
    <cellStyle name="Currency 5 2 4 2 4 3 3" xfId="22769" xr:uid="{90DAA0B4-071E-4D64-84E6-DBF07BBE9A37}"/>
    <cellStyle name="Currency 5 2 4 2 4 3 4" xfId="31206" xr:uid="{D1D9388A-C021-4449-8B15-6898D8D56F4D}"/>
    <cellStyle name="Currency 5 2 4 2 4 4" xfId="10114" xr:uid="{4B9735EA-C5A2-4615-83A2-8B2625388D2A}"/>
    <cellStyle name="Currency 5 2 4 2 4 5" xfId="18552" xr:uid="{D5B1FF64-CE88-4FED-8FF1-A8A83AED15C2}"/>
    <cellStyle name="Currency 5 2 4 2 4 6" xfId="26989" xr:uid="{50D132A2-734A-4820-90A4-E51EAA384987}"/>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DA300AA6-B110-4ACC-85FA-678AE8BD4519}"/>
    <cellStyle name="Currency 5 2 4 2 5 2 2 3" xfId="25327" xr:uid="{F6B8DB6F-DEF2-4B3D-A645-D5033363223E}"/>
    <cellStyle name="Currency 5 2 4 2 5 2 2 4" xfId="33764" xr:uid="{58955869-D026-45C0-94B4-EDA1ED8D1473}"/>
    <cellStyle name="Currency 5 2 4 2 5 2 3" xfId="12672" xr:uid="{328FAEDB-0E4E-4CCA-A8EE-33AED608DD50}"/>
    <cellStyle name="Currency 5 2 4 2 5 2 4" xfId="21110" xr:uid="{D6318E6E-9455-45E3-BFEC-4B272177D56C}"/>
    <cellStyle name="Currency 5 2 4 2 5 2 5" xfId="29547" xr:uid="{E69D14FA-B895-42F3-8F42-4F8ABD38619F}"/>
    <cellStyle name="Currency 5 2 4 2 5 3" xfId="6303" xr:uid="{00000000-0005-0000-0000-0000350C0000}"/>
    <cellStyle name="Currency 5 2 4 2 5 3 2" xfId="14745" xr:uid="{C56A080B-7F16-4263-9A15-603047D53CE5}"/>
    <cellStyle name="Currency 5 2 4 2 5 3 3" xfId="23182" xr:uid="{4C6C040B-F52C-4C5B-89B4-5A7AB64BDA93}"/>
    <cellStyle name="Currency 5 2 4 2 5 3 4" xfId="31619" xr:uid="{7FE528FE-763A-425A-8B42-756F2DB49CE9}"/>
    <cellStyle name="Currency 5 2 4 2 5 4" xfId="10527" xr:uid="{CCE5A328-2302-4D5F-86D5-62A70982DFC0}"/>
    <cellStyle name="Currency 5 2 4 2 5 5" xfId="18965" xr:uid="{65D559B3-332F-4248-9C81-E82CB2F6B8D1}"/>
    <cellStyle name="Currency 5 2 4 2 5 6" xfId="27402" xr:uid="{9CA913DB-2011-426B-82FC-08BFADE4C7FE}"/>
    <cellStyle name="Currency 5 2 4 2 6" xfId="2431" xr:uid="{00000000-0005-0000-0000-0000360C0000}"/>
    <cellStyle name="Currency 5 2 4 2 6 2" xfId="6716" xr:uid="{00000000-0005-0000-0000-0000370C0000}"/>
    <cellStyle name="Currency 5 2 4 2 6 2 2" xfId="15158" xr:uid="{89D4CB54-357D-4D19-A4E3-FBB5700AC242}"/>
    <cellStyle name="Currency 5 2 4 2 6 2 3" xfId="23595" xr:uid="{3808F02A-58D6-4D8B-81CB-3450A08C6E7F}"/>
    <cellStyle name="Currency 5 2 4 2 6 2 4" xfId="32032" xr:uid="{90D3A448-AE7F-4428-A67E-B4EBB62B7E54}"/>
    <cellStyle name="Currency 5 2 4 2 6 3" xfId="10940" xr:uid="{23EB31FD-345D-4C8F-92F7-C13909E4E59E}"/>
    <cellStyle name="Currency 5 2 4 2 6 4" xfId="19378" xr:uid="{90E9CE9D-243F-4F52-99D3-5EE65D0310DB}"/>
    <cellStyle name="Currency 5 2 4 2 6 5" xfId="27815" xr:uid="{15784C81-5E7E-4415-A0A2-C8BEA54C3EBF}"/>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19D495AA-1321-4A08-AA3C-7D17C4C849E4}"/>
    <cellStyle name="Currency 5 2 4 2 8 2 3" xfId="23912" xr:uid="{2AA1B821-2103-47DF-AC60-BCED5CB1DA83}"/>
    <cellStyle name="Currency 5 2 4 2 8 2 4" xfId="32349" xr:uid="{1771BC1C-D5B1-43DE-A393-A55657B4DDC9}"/>
    <cellStyle name="Currency 5 2 4 2 8 3" xfId="11257" xr:uid="{73078752-A7F3-4B4C-8625-B7734FC6EC39}"/>
    <cellStyle name="Currency 5 2 4 2 8 4" xfId="19695" xr:uid="{8765650D-F784-4744-ACB0-97014820EF7D}"/>
    <cellStyle name="Currency 5 2 4 2 8 5" xfId="28132" xr:uid="{57714B97-44E6-409D-8B98-3DDD6AA27375}"/>
    <cellStyle name="Currency 5 2 4 2 9" xfId="4650" xr:uid="{00000000-0005-0000-0000-00003B0C0000}"/>
    <cellStyle name="Currency 5 2 4 2 9 2" xfId="13092" xr:uid="{347B95FF-7DC7-4488-949F-366446516C06}"/>
    <cellStyle name="Currency 5 2 4 2 9 3" xfId="21529" xr:uid="{A63E1FFD-A921-47BF-8738-25F177A4EAF6}"/>
    <cellStyle name="Currency 5 2 4 2 9 4" xfId="29966" xr:uid="{69F64F5B-3ECD-4072-A174-E8ED76C3DBEB}"/>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89243431-6A7D-4487-899C-B26F334B7E98}"/>
    <cellStyle name="Currency 5 2 4 3 2 2 3" xfId="24087" xr:uid="{2F78B707-8EC0-4442-960D-F70EB802C9C8}"/>
    <cellStyle name="Currency 5 2 4 3 2 2 4" xfId="32524" xr:uid="{E75F0971-2226-45AD-88C8-6BDEF4622DCD}"/>
    <cellStyle name="Currency 5 2 4 3 2 3" xfId="11432" xr:uid="{E5B550A0-7F31-4D91-8CCB-9D34533DAC7F}"/>
    <cellStyle name="Currency 5 2 4 3 2 4" xfId="19870" xr:uid="{35B07132-6519-4617-8FDE-1E0EDDDD4F38}"/>
    <cellStyle name="Currency 5 2 4 3 2 5" xfId="28307" xr:uid="{E642EAAD-6330-4F3F-98FA-F19F0B620F5B}"/>
    <cellStyle name="Currency 5 2 4 3 3" xfId="5063" xr:uid="{00000000-0005-0000-0000-00003F0C0000}"/>
    <cellStyle name="Currency 5 2 4 3 3 2" xfId="13505" xr:uid="{BA579E98-DFCE-487E-86EC-239D15168E3C}"/>
    <cellStyle name="Currency 5 2 4 3 3 3" xfId="21942" xr:uid="{8A864F8A-D52F-43BB-88D8-190A0997D655}"/>
    <cellStyle name="Currency 5 2 4 3 3 4" xfId="30379" xr:uid="{7B9E9899-C311-4574-ABA8-7DAA072E8171}"/>
    <cellStyle name="Currency 5 2 4 3 4" xfId="9287" xr:uid="{D56E18FB-5EEE-4DB0-A56D-79A09C16B5EC}"/>
    <cellStyle name="Currency 5 2 4 3 5" xfId="17725" xr:uid="{9AC49C27-CB16-4DB9-B582-D0C6E3517AAE}"/>
    <cellStyle name="Currency 5 2 4 3 6" xfId="26162" xr:uid="{B6F3EAD3-5771-404F-B836-1415F571BC5D}"/>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316658D6-B694-455F-B284-890B87EB4608}"/>
    <cellStyle name="Currency 5 2 4 4 2 2 3" xfId="24500" xr:uid="{4EC7A30A-7F4B-4470-A0CE-8F84C1C11E41}"/>
    <cellStyle name="Currency 5 2 4 4 2 2 4" xfId="32937" xr:uid="{55D1684B-5D3B-4262-8C06-5AD68CFE5BDF}"/>
    <cellStyle name="Currency 5 2 4 4 2 3" xfId="11845" xr:uid="{32F71FC2-F859-4EC6-AE00-6DE243E25A5A}"/>
    <cellStyle name="Currency 5 2 4 4 2 4" xfId="20283" xr:uid="{98D81263-B542-4731-8542-DA03BFD4335D}"/>
    <cellStyle name="Currency 5 2 4 4 2 5" xfId="28720" xr:uid="{D595ACE7-7785-4F7F-9C0C-4ADCC3CC3FAF}"/>
    <cellStyle name="Currency 5 2 4 4 3" xfId="5476" xr:uid="{00000000-0005-0000-0000-0000430C0000}"/>
    <cellStyle name="Currency 5 2 4 4 3 2" xfId="13918" xr:uid="{D1E24BD7-8B2A-47F2-903E-4FE714B0B349}"/>
    <cellStyle name="Currency 5 2 4 4 3 3" xfId="22355" xr:uid="{59DE4B09-887B-471A-AFD5-CE43C6A3B919}"/>
    <cellStyle name="Currency 5 2 4 4 3 4" xfId="30792" xr:uid="{0779DD05-39A2-497C-B0F4-CFA3AE68357C}"/>
    <cellStyle name="Currency 5 2 4 4 4" xfId="9700" xr:uid="{B9850B72-518A-4580-9584-2AE5AD0A6EE9}"/>
    <cellStyle name="Currency 5 2 4 4 5" xfId="18138" xr:uid="{F2A63D3B-6DCF-4072-A125-ACFC3A9E3D0D}"/>
    <cellStyle name="Currency 5 2 4 4 6" xfId="26575" xr:uid="{10314ACC-02DE-4EA9-8AB8-B4CAC31C3ADF}"/>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0EBC4B6D-48BA-44D3-BED8-1E93B2869B2A}"/>
    <cellStyle name="Currency 5 2 4 5 2 2 3" xfId="24913" xr:uid="{A1A9231D-B11A-42F0-88FC-A5ABC9B7CC8A}"/>
    <cellStyle name="Currency 5 2 4 5 2 2 4" xfId="33350" xr:uid="{51A43CF9-E0D8-4941-AC25-1801AB1C6559}"/>
    <cellStyle name="Currency 5 2 4 5 2 3" xfId="12258" xr:uid="{8F25AAF2-D277-48C1-9DA1-65CF4E7E2945}"/>
    <cellStyle name="Currency 5 2 4 5 2 4" xfId="20696" xr:uid="{9730746D-A561-46A1-B589-B5FE9A47B402}"/>
    <cellStyle name="Currency 5 2 4 5 2 5" xfId="29133" xr:uid="{54AD43F8-138D-4F8E-870E-C3B8CE1D1FDD}"/>
    <cellStyle name="Currency 5 2 4 5 3" xfId="5889" xr:uid="{00000000-0005-0000-0000-0000470C0000}"/>
    <cellStyle name="Currency 5 2 4 5 3 2" xfId="14331" xr:uid="{97708694-9FF9-4DDC-BB23-47AE1D35B488}"/>
    <cellStyle name="Currency 5 2 4 5 3 3" xfId="22768" xr:uid="{E877801B-FADA-42F5-9797-D18813E758DD}"/>
    <cellStyle name="Currency 5 2 4 5 3 4" xfId="31205" xr:uid="{8CD5BCDC-72DF-4DA9-AE5E-3CD33287DDFB}"/>
    <cellStyle name="Currency 5 2 4 5 4" xfId="10113" xr:uid="{B7E0DB28-80ED-4561-8933-BB38356DF7E1}"/>
    <cellStyle name="Currency 5 2 4 5 5" xfId="18551" xr:uid="{34A88359-889F-49C3-AE50-78DFE70876AE}"/>
    <cellStyle name="Currency 5 2 4 5 6" xfId="26988" xr:uid="{4438BA18-3318-4E52-9B4C-F0B16D53B452}"/>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64B07008-F0FF-4E89-ADE7-263D66DE17DC}"/>
    <cellStyle name="Currency 5 2 4 6 2 2 3" xfId="25326" xr:uid="{51E2736A-BA7C-4CA8-A6E9-F9BCE1A7EFC6}"/>
    <cellStyle name="Currency 5 2 4 6 2 2 4" xfId="33763" xr:uid="{FB99C10C-E75D-417B-B23F-4CA2ED0B00E9}"/>
    <cellStyle name="Currency 5 2 4 6 2 3" xfId="12671" xr:uid="{AB6B6A5D-BCCC-4EE5-B23A-72DAC936A207}"/>
    <cellStyle name="Currency 5 2 4 6 2 4" xfId="21109" xr:uid="{1260AC69-E4B7-48B9-B923-31C55620738C}"/>
    <cellStyle name="Currency 5 2 4 6 2 5" xfId="29546" xr:uid="{1A7AC3F5-9537-4E8A-9FA3-DE9DD3531B32}"/>
    <cellStyle name="Currency 5 2 4 6 3" xfId="6302" xr:uid="{00000000-0005-0000-0000-00004B0C0000}"/>
    <cellStyle name="Currency 5 2 4 6 3 2" xfId="14744" xr:uid="{6166A895-FB1A-46B6-A9AD-B59D5E3F6357}"/>
    <cellStyle name="Currency 5 2 4 6 3 3" xfId="23181" xr:uid="{43C836CE-FBFA-44AE-8E7C-BD03155AE61E}"/>
    <cellStyle name="Currency 5 2 4 6 3 4" xfId="31618" xr:uid="{262D3A8C-F771-4039-9F95-35BEF919EB82}"/>
    <cellStyle name="Currency 5 2 4 6 4" xfId="10526" xr:uid="{EF531812-1E68-4B12-9B20-D1045CAB0B3C}"/>
    <cellStyle name="Currency 5 2 4 6 5" xfId="18964" xr:uid="{D283038B-A6DB-4E35-B942-87D75BC63B89}"/>
    <cellStyle name="Currency 5 2 4 6 6" xfId="27401" xr:uid="{D35F3E19-26FE-42B3-BE4F-0121CCBA1A45}"/>
    <cellStyle name="Currency 5 2 4 7" xfId="2430" xr:uid="{00000000-0005-0000-0000-00004C0C0000}"/>
    <cellStyle name="Currency 5 2 4 7 2" xfId="6715" xr:uid="{00000000-0005-0000-0000-00004D0C0000}"/>
    <cellStyle name="Currency 5 2 4 7 2 2" xfId="15157" xr:uid="{004AA3CF-F1FB-4388-BE04-9BBA98015441}"/>
    <cellStyle name="Currency 5 2 4 7 2 3" xfId="23594" xr:uid="{BF1B3D5D-F6D9-4154-8A05-C609192D53C1}"/>
    <cellStyle name="Currency 5 2 4 7 2 4" xfId="32031" xr:uid="{2130F71D-3887-4E9B-AD2B-F2C705D4EAF7}"/>
    <cellStyle name="Currency 5 2 4 7 3" xfId="10939" xr:uid="{1A161F58-4404-46B4-8846-25F5C1CDB635}"/>
    <cellStyle name="Currency 5 2 4 7 4" xfId="19377" xr:uid="{7329726B-023F-4616-91B4-265612D75303}"/>
    <cellStyle name="Currency 5 2 4 7 5" xfId="27814" xr:uid="{6A2C61C5-0FC8-41EE-B4E9-AE67BB175B16}"/>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B1DBF2A6-6A1C-4D07-8B9F-807D29B12CFB}"/>
    <cellStyle name="Currency 5 2 4 9 2 3" xfId="23911" xr:uid="{04E84DC2-0E07-4C66-B470-549910AB9E55}"/>
    <cellStyle name="Currency 5 2 4 9 2 4" xfId="32348" xr:uid="{D3FE3CE9-CF38-4343-8E39-C56BD33FBAD3}"/>
    <cellStyle name="Currency 5 2 4 9 3" xfId="11256" xr:uid="{DC86709B-4CB8-4D97-BF32-7835799922B5}"/>
    <cellStyle name="Currency 5 2 4 9 4" xfId="19694" xr:uid="{679A9709-9D19-4278-A623-0BD1B4F03BF6}"/>
    <cellStyle name="Currency 5 2 4 9 5" xfId="28131" xr:uid="{71891156-6241-4BF4-BDCA-213437EBF191}"/>
    <cellStyle name="Currency 5 2 5" xfId="207" xr:uid="{00000000-0005-0000-0000-0000510C0000}"/>
    <cellStyle name="Currency 5 2 5 10" xfId="8875" xr:uid="{C416AC96-43E1-4E23-8AA1-D48FF5F46E75}"/>
    <cellStyle name="Currency 5 2 5 11" xfId="17313" xr:uid="{42771380-9037-4A65-92E2-8328A3169C89}"/>
    <cellStyle name="Currency 5 2 5 12" xfId="25750" xr:uid="{B463FC73-EB71-4387-8FFA-CC486D7C4AD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15998F23-9CEB-446C-926C-AB89C4CC8500}"/>
    <cellStyle name="Currency 5 2 5 2 2 2 3" xfId="24089" xr:uid="{83183B54-270E-470A-977E-DF47F06E931F}"/>
    <cellStyle name="Currency 5 2 5 2 2 2 4" xfId="32526" xr:uid="{2323229A-6ABC-4C91-89FD-923BE1DCBC41}"/>
    <cellStyle name="Currency 5 2 5 2 2 3" xfId="11434" xr:uid="{8F04F036-2CE2-4D9C-BA79-DFD76D72258D}"/>
    <cellStyle name="Currency 5 2 5 2 2 4" xfId="19872" xr:uid="{28CED982-5CDD-41E4-9265-9EBD5D54D77B}"/>
    <cellStyle name="Currency 5 2 5 2 2 5" xfId="28309" xr:uid="{7FD98E20-3C4F-4AC0-9F93-4F4E238EE5E5}"/>
    <cellStyle name="Currency 5 2 5 2 3" xfId="5065" xr:uid="{00000000-0005-0000-0000-0000550C0000}"/>
    <cellStyle name="Currency 5 2 5 2 3 2" xfId="13507" xr:uid="{BAB6C1ED-627C-4E4A-80EE-09D0CCB6BEDC}"/>
    <cellStyle name="Currency 5 2 5 2 3 3" xfId="21944" xr:uid="{FFEB8CDD-C8A2-491B-BF69-8BE85DA5570C}"/>
    <cellStyle name="Currency 5 2 5 2 3 4" xfId="30381" xr:uid="{9D931363-CA14-4FA5-AB58-17E7F307EB5B}"/>
    <cellStyle name="Currency 5 2 5 2 4" xfId="9289" xr:uid="{B74A5D9B-6C7C-4945-BAF7-E3EE25339BAD}"/>
    <cellStyle name="Currency 5 2 5 2 5" xfId="17727" xr:uid="{020373F4-E0D8-4E7C-BFA5-4DBE30EF7827}"/>
    <cellStyle name="Currency 5 2 5 2 6" xfId="26164" xr:uid="{84068B47-86F4-4428-A805-43FCA01169D6}"/>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2F5E3F7C-E58E-4CE8-A060-5AA785D014C6}"/>
    <cellStyle name="Currency 5 2 5 3 2 2 3" xfId="24502" xr:uid="{ABFCA844-30F1-40B5-8235-CCB1DD9006F4}"/>
    <cellStyle name="Currency 5 2 5 3 2 2 4" xfId="32939" xr:uid="{AF5A0E07-C4AE-44AA-8073-976543147530}"/>
    <cellStyle name="Currency 5 2 5 3 2 3" xfId="11847" xr:uid="{67211C36-16A3-4148-B404-B95B0397B516}"/>
    <cellStyle name="Currency 5 2 5 3 2 4" xfId="20285" xr:uid="{F29ABF4F-A2F5-4E27-83DE-52CDB91B0050}"/>
    <cellStyle name="Currency 5 2 5 3 2 5" xfId="28722" xr:uid="{E462C62B-EBF2-46AE-9069-F8039C0BB3CE}"/>
    <cellStyle name="Currency 5 2 5 3 3" xfId="5478" xr:uid="{00000000-0005-0000-0000-0000590C0000}"/>
    <cellStyle name="Currency 5 2 5 3 3 2" xfId="13920" xr:uid="{033C8CDF-FD6C-401B-93E8-8F1B3EEC5FD2}"/>
    <cellStyle name="Currency 5 2 5 3 3 3" xfId="22357" xr:uid="{581E9182-F187-4D9C-979C-BA47FE40DD67}"/>
    <cellStyle name="Currency 5 2 5 3 3 4" xfId="30794" xr:uid="{8296BA25-5532-496F-80B7-F2ED4C6D6B29}"/>
    <cellStyle name="Currency 5 2 5 3 4" xfId="9702" xr:uid="{B2746A59-D1D6-46E7-9DE2-4F273D57B17B}"/>
    <cellStyle name="Currency 5 2 5 3 5" xfId="18140" xr:uid="{04B73CC9-FFFC-4E79-B131-F77669E35822}"/>
    <cellStyle name="Currency 5 2 5 3 6" xfId="26577" xr:uid="{2AFE70E1-A90A-41F3-A438-1D4F0873CC63}"/>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CB3A535D-4A68-4FEE-9981-75FDCC8CA26F}"/>
    <cellStyle name="Currency 5 2 5 4 2 2 3" xfId="24915" xr:uid="{8CDE423C-26B6-4387-B410-792876F4ACD7}"/>
    <cellStyle name="Currency 5 2 5 4 2 2 4" xfId="33352" xr:uid="{A8B3C471-A4B4-43FB-8695-A604FA06E7D3}"/>
    <cellStyle name="Currency 5 2 5 4 2 3" xfId="12260" xr:uid="{3E582877-A398-4BD7-8A48-0FDC4D05A312}"/>
    <cellStyle name="Currency 5 2 5 4 2 4" xfId="20698" xr:uid="{7D8E4C62-5AB1-41F8-BF9B-90693C62B3C9}"/>
    <cellStyle name="Currency 5 2 5 4 2 5" xfId="29135" xr:uid="{4652A230-6D04-435A-AF22-6819ED14A422}"/>
    <cellStyle name="Currency 5 2 5 4 3" xfId="5891" xr:uid="{00000000-0005-0000-0000-00005D0C0000}"/>
    <cellStyle name="Currency 5 2 5 4 3 2" xfId="14333" xr:uid="{B6464F99-C4BE-4B38-A110-25E0538E5A9E}"/>
    <cellStyle name="Currency 5 2 5 4 3 3" xfId="22770" xr:uid="{E096ED93-7B1A-4FD1-B00E-6A810FCACE6D}"/>
    <cellStyle name="Currency 5 2 5 4 3 4" xfId="31207" xr:uid="{7ABF0D4B-B04B-49F5-93F1-CFEB7F12C902}"/>
    <cellStyle name="Currency 5 2 5 4 4" xfId="10115" xr:uid="{414B1122-E2CB-4D85-891E-1C276F268AD0}"/>
    <cellStyle name="Currency 5 2 5 4 5" xfId="18553" xr:uid="{518EE8C7-3D91-4137-B426-EF9C7EC61E82}"/>
    <cellStyle name="Currency 5 2 5 4 6" xfId="26990" xr:uid="{0EF266AF-1FA5-44EF-B227-04AC4E546CDD}"/>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FB9AC073-B51A-4338-816B-9C81A4AB30A0}"/>
    <cellStyle name="Currency 5 2 5 5 2 2 3" xfId="25328" xr:uid="{CE2AF615-3DF8-4432-82E3-F9099F22A9D8}"/>
    <cellStyle name="Currency 5 2 5 5 2 2 4" xfId="33765" xr:uid="{37C78E84-2262-44F2-9D15-5AC203FF4233}"/>
    <cellStyle name="Currency 5 2 5 5 2 3" xfId="12673" xr:uid="{4DBF5D38-190D-4C83-AAC5-DE9B53970C87}"/>
    <cellStyle name="Currency 5 2 5 5 2 4" xfId="21111" xr:uid="{3441FCBE-EA36-43D3-BBD9-4B961AD17552}"/>
    <cellStyle name="Currency 5 2 5 5 2 5" xfId="29548" xr:uid="{6E80170A-F947-4536-8B52-0B301F21A93A}"/>
    <cellStyle name="Currency 5 2 5 5 3" xfId="6304" xr:uid="{00000000-0005-0000-0000-0000610C0000}"/>
    <cellStyle name="Currency 5 2 5 5 3 2" xfId="14746" xr:uid="{D278364B-173A-47CA-854B-3F66760CC1C9}"/>
    <cellStyle name="Currency 5 2 5 5 3 3" xfId="23183" xr:uid="{E3182762-D7DF-4D67-AD17-C5AF31B78CBA}"/>
    <cellStyle name="Currency 5 2 5 5 3 4" xfId="31620" xr:uid="{FA898417-FC12-4590-8062-B3F1AB7AC683}"/>
    <cellStyle name="Currency 5 2 5 5 4" xfId="10528" xr:uid="{F47D8402-C468-48E4-A53E-CE25BFCC7108}"/>
    <cellStyle name="Currency 5 2 5 5 5" xfId="18966" xr:uid="{546B58F4-2535-4086-9B69-9B19F6819D46}"/>
    <cellStyle name="Currency 5 2 5 5 6" xfId="27403" xr:uid="{FA9C4E25-4C0A-46E0-B912-7A03AE89796A}"/>
    <cellStyle name="Currency 5 2 5 6" xfId="2432" xr:uid="{00000000-0005-0000-0000-0000620C0000}"/>
    <cellStyle name="Currency 5 2 5 6 2" xfId="6717" xr:uid="{00000000-0005-0000-0000-0000630C0000}"/>
    <cellStyle name="Currency 5 2 5 6 2 2" xfId="15159" xr:uid="{AEE254B6-E9DA-44EA-8FD1-FCF119F6CCCA}"/>
    <cellStyle name="Currency 5 2 5 6 2 3" xfId="23596" xr:uid="{6A96C1E0-B669-4F78-8475-336308452AC2}"/>
    <cellStyle name="Currency 5 2 5 6 2 4" xfId="32033" xr:uid="{171151A3-AE2A-4161-A291-D262F4C2F1F4}"/>
    <cellStyle name="Currency 5 2 5 6 3" xfId="10941" xr:uid="{3C17121C-2162-4304-B4A8-1F471297D6B8}"/>
    <cellStyle name="Currency 5 2 5 6 4" xfId="19379" xr:uid="{6DADAB6F-F76E-494C-8E40-54D8F7DE951D}"/>
    <cellStyle name="Currency 5 2 5 6 5" xfId="27816" xr:uid="{3E80EE93-52C2-47BD-AAE9-F1E81276EFCA}"/>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125F2B77-D4FD-4F22-934C-4D271234EC7F}"/>
    <cellStyle name="Currency 5 2 5 8 2 3" xfId="23913" xr:uid="{24E5B29F-364E-4C95-B235-0440C6434679}"/>
    <cellStyle name="Currency 5 2 5 8 2 4" xfId="32350" xr:uid="{7E95F042-B123-4385-A364-50491CE691A7}"/>
    <cellStyle name="Currency 5 2 5 8 3" xfId="11258" xr:uid="{9EB34248-8A69-4329-BFDB-4A94C0DE6B7F}"/>
    <cellStyle name="Currency 5 2 5 8 4" xfId="19696" xr:uid="{79500F9F-EE97-46D4-8D3F-309A001DA958}"/>
    <cellStyle name="Currency 5 2 5 8 5" xfId="28133" xr:uid="{EE149D75-A2D3-46BF-B901-03DA3DFEB626}"/>
    <cellStyle name="Currency 5 2 5 9" xfId="4651" xr:uid="{00000000-0005-0000-0000-0000670C0000}"/>
    <cellStyle name="Currency 5 2 5 9 2" xfId="13093" xr:uid="{54ADDF52-9271-4FCD-852F-B82DC1977A65}"/>
    <cellStyle name="Currency 5 2 5 9 3" xfId="21530" xr:uid="{F8F4AE09-5E17-4679-BD6F-3B8D16E39111}"/>
    <cellStyle name="Currency 5 2 5 9 4" xfId="29967" xr:uid="{27213FB9-4B44-4E3A-871B-8BA38B24689F}"/>
    <cellStyle name="Currency 5 2 6" xfId="208" xr:uid="{00000000-0005-0000-0000-0000680C0000}"/>
    <cellStyle name="Currency 5 2 6 10" xfId="8876" xr:uid="{4C7394B1-60FA-4F80-B6AA-436C39F9FDE3}"/>
    <cellStyle name="Currency 5 2 6 11" xfId="17314" xr:uid="{D42B38DD-B80A-43A9-A19D-1D088E646D8A}"/>
    <cellStyle name="Currency 5 2 6 12" xfId="25751" xr:uid="{D0AC651F-D051-44FD-AEDE-E0ABCB572D1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E5681F55-AA7F-4903-9F85-F38A5697623A}"/>
    <cellStyle name="Currency 5 2 6 2 2 2 3" xfId="24090" xr:uid="{F10520F2-A855-4481-AC17-EA0A41C92511}"/>
    <cellStyle name="Currency 5 2 6 2 2 2 4" xfId="32527" xr:uid="{8185D0EC-6C67-4FB4-9B62-EA02A55C886B}"/>
    <cellStyle name="Currency 5 2 6 2 2 3" xfId="11435" xr:uid="{917AA86A-D154-4CD9-9209-6309090F659A}"/>
    <cellStyle name="Currency 5 2 6 2 2 4" xfId="19873" xr:uid="{9B5966FE-6AC1-48B4-B5EF-39EB454C8ABF}"/>
    <cellStyle name="Currency 5 2 6 2 2 5" xfId="28310" xr:uid="{CB297FD2-D1D3-4AD4-9214-D9C8584CC03C}"/>
    <cellStyle name="Currency 5 2 6 2 3" xfId="5066" xr:uid="{00000000-0005-0000-0000-00006C0C0000}"/>
    <cellStyle name="Currency 5 2 6 2 3 2" xfId="13508" xr:uid="{06DE9F56-3194-4393-9AE3-574FB28BF867}"/>
    <cellStyle name="Currency 5 2 6 2 3 3" xfId="21945" xr:uid="{828E451A-2699-42BA-BF76-021F312623B9}"/>
    <cellStyle name="Currency 5 2 6 2 3 4" xfId="30382" xr:uid="{DD078E81-ED3C-472C-B173-FB877C44B85E}"/>
    <cellStyle name="Currency 5 2 6 2 4" xfId="9290" xr:uid="{46C53DD6-8562-4C1F-9B37-34A1505D15A6}"/>
    <cellStyle name="Currency 5 2 6 2 5" xfId="17728" xr:uid="{0A347E82-10E8-4C2A-AA54-926E257495D2}"/>
    <cellStyle name="Currency 5 2 6 2 6" xfId="26165" xr:uid="{17F2E8FD-8A03-4DDF-AEB8-FD9D5388AA87}"/>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76C25AAE-1586-4402-88D4-2154C5FD57F1}"/>
    <cellStyle name="Currency 5 2 6 3 2 2 3" xfId="24503" xr:uid="{35FE6BDE-4C93-47A4-83EE-E107BE3A2A3A}"/>
    <cellStyle name="Currency 5 2 6 3 2 2 4" xfId="32940" xr:uid="{E7F164B7-211C-4DA1-AC0B-97FD4A763746}"/>
    <cellStyle name="Currency 5 2 6 3 2 3" xfId="11848" xr:uid="{3FF2F95E-B2E6-45D2-A8EA-95EE186708CC}"/>
    <cellStyle name="Currency 5 2 6 3 2 4" xfId="20286" xr:uid="{2581601B-2454-4229-988B-684A9B2C5A8A}"/>
    <cellStyle name="Currency 5 2 6 3 2 5" xfId="28723" xr:uid="{BE55D1B0-27F8-4C51-9E62-AEB8615517DF}"/>
    <cellStyle name="Currency 5 2 6 3 3" xfId="5479" xr:uid="{00000000-0005-0000-0000-0000700C0000}"/>
    <cellStyle name="Currency 5 2 6 3 3 2" xfId="13921" xr:uid="{3F465566-4428-4506-BDBD-BF6DA5948A33}"/>
    <cellStyle name="Currency 5 2 6 3 3 3" xfId="22358" xr:uid="{5215B723-6650-4DF8-8DA0-632DC0217EB4}"/>
    <cellStyle name="Currency 5 2 6 3 3 4" xfId="30795" xr:uid="{0208C5F9-C6CF-4E96-BBA3-3E4AC8AB19B0}"/>
    <cellStyle name="Currency 5 2 6 3 4" xfId="9703" xr:uid="{FD0B902A-1C96-46B0-A062-D536F3DDD2D9}"/>
    <cellStyle name="Currency 5 2 6 3 5" xfId="18141" xr:uid="{5673B9F3-0CA0-4AA4-9C30-EE49783FA733}"/>
    <cellStyle name="Currency 5 2 6 3 6" xfId="26578" xr:uid="{A4F460FC-A569-4022-AED4-59286CE4AA31}"/>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027879F9-DA8D-418D-A6A1-FB3963DF01EB}"/>
    <cellStyle name="Currency 5 2 6 4 2 2 3" xfId="24916" xr:uid="{2659B094-500B-49AD-9E50-D965AED56722}"/>
    <cellStyle name="Currency 5 2 6 4 2 2 4" xfId="33353" xr:uid="{51D12C10-4F7F-4005-866E-19E10D847FCC}"/>
    <cellStyle name="Currency 5 2 6 4 2 3" xfId="12261" xr:uid="{18B77C6F-D49D-4FEB-8BFA-E026E55D9633}"/>
    <cellStyle name="Currency 5 2 6 4 2 4" xfId="20699" xr:uid="{4B478E39-B0B1-4217-AC70-CDB39CED0881}"/>
    <cellStyle name="Currency 5 2 6 4 2 5" xfId="29136" xr:uid="{C04919DF-3447-4258-8FE2-A35A5BB36F4B}"/>
    <cellStyle name="Currency 5 2 6 4 3" xfId="5892" xr:uid="{00000000-0005-0000-0000-0000740C0000}"/>
    <cellStyle name="Currency 5 2 6 4 3 2" xfId="14334" xr:uid="{26C787D8-2259-4582-A433-C9D1473E986E}"/>
    <cellStyle name="Currency 5 2 6 4 3 3" xfId="22771" xr:uid="{AE25E346-4EC4-48B8-AD54-3532216A2CFE}"/>
    <cellStyle name="Currency 5 2 6 4 3 4" xfId="31208" xr:uid="{77516B33-4F12-418F-B59B-3EFECB5C62F2}"/>
    <cellStyle name="Currency 5 2 6 4 4" xfId="10116" xr:uid="{45AA9B0C-1EA7-49BB-9896-1154B7CF081A}"/>
    <cellStyle name="Currency 5 2 6 4 5" xfId="18554" xr:uid="{74B8E174-BCF3-41FA-945D-C16F2D5252D1}"/>
    <cellStyle name="Currency 5 2 6 4 6" xfId="26991" xr:uid="{0396FC87-8039-4E6C-9881-1C056AA82D63}"/>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5FF10B31-7A2B-468D-A90F-99C15839ACB9}"/>
    <cellStyle name="Currency 5 2 6 5 2 2 3" xfId="25329" xr:uid="{03D97F82-AA74-4AE6-9450-574829B05C28}"/>
    <cellStyle name="Currency 5 2 6 5 2 2 4" xfId="33766" xr:uid="{3AFFC81A-B3BA-4A19-8B7F-B0AB3EA95AC5}"/>
    <cellStyle name="Currency 5 2 6 5 2 3" xfId="12674" xr:uid="{9C9AB800-4CAB-49FC-A8D6-2A17C74C97E1}"/>
    <cellStyle name="Currency 5 2 6 5 2 4" xfId="21112" xr:uid="{B449DF0B-6CED-4406-817C-C7CFCF9906CD}"/>
    <cellStyle name="Currency 5 2 6 5 2 5" xfId="29549" xr:uid="{E0312F0A-AF79-4BA5-A1B8-408275827384}"/>
    <cellStyle name="Currency 5 2 6 5 3" xfId="6305" xr:uid="{00000000-0005-0000-0000-0000780C0000}"/>
    <cellStyle name="Currency 5 2 6 5 3 2" xfId="14747" xr:uid="{A088AF05-72C8-4491-89B2-D5DEA918174F}"/>
    <cellStyle name="Currency 5 2 6 5 3 3" xfId="23184" xr:uid="{438EFDC6-BF07-4E6D-BD66-4C2908C06AB6}"/>
    <cellStyle name="Currency 5 2 6 5 3 4" xfId="31621" xr:uid="{FE20ADC5-1E55-45BE-B865-7F4A1DB61B9A}"/>
    <cellStyle name="Currency 5 2 6 5 4" xfId="10529" xr:uid="{4E45D38A-1CA9-456C-A1D5-00140AE39B64}"/>
    <cellStyle name="Currency 5 2 6 5 5" xfId="18967" xr:uid="{7515D235-574C-4801-AF7D-050EE584BFED}"/>
    <cellStyle name="Currency 5 2 6 5 6" xfId="27404" xr:uid="{CC26BE00-95F2-4C42-8315-D5C4B138D941}"/>
    <cellStyle name="Currency 5 2 6 6" xfId="2433" xr:uid="{00000000-0005-0000-0000-0000790C0000}"/>
    <cellStyle name="Currency 5 2 6 6 2" xfId="6718" xr:uid="{00000000-0005-0000-0000-00007A0C0000}"/>
    <cellStyle name="Currency 5 2 6 6 2 2" xfId="15160" xr:uid="{1688FFF7-20E4-4DB8-B35F-D2B1EB4223A1}"/>
    <cellStyle name="Currency 5 2 6 6 2 3" xfId="23597" xr:uid="{8A9B354C-BC70-46DD-B629-6D0C6C04E164}"/>
    <cellStyle name="Currency 5 2 6 6 2 4" xfId="32034" xr:uid="{FBBE2B19-0E09-4D89-9E09-FF812801D4E7}"/>
    <cellStyle name="Currency 5 2 6 6 3" xfId="10942" xr:uid="{C4CA1750-63EC-410C-8D45-FA7F33D14551}"/>
    <cellStyle name="Currency 5 2 6 6 4" xfId="19380" xr:uid="{CE8A817B-39D4-487D-BBDF-A3BA1C78B7E7}"/>
    <cellStyle name="Currency 5 2 6 6 5" xfId="27817" xr:uid="{724AC53D-ADD2-451D-BC53-19E06E25C29D}"/>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12BC3C94-03A7-40FA-A601-97CE0AB19280}"/>
    <cellStyle name="Currency 5 2 6 8 2 3" xfId="23914" xr:uid="{1FBBC371-48D1-4E49-ADA8-9AB0D42561D4}"/>
    <cellStyle name="Currency 5 2 6 8 2 4" xfId="32351" xr:uid="{C888DD1C-4FCA-432F-950D-F00E8D4B7E6D}"/>
    <cellStyle name="Currency 5 2 6 8 3" xfId="11259" xr:uid="{21851F14-FA07-4F0B-820E-95E4C22CF31A}"/>
    <cellStyle name="Currency 5 2 6 8 4" xfId="19697" xr:uid="{886BE800-32A6-426F-B72C-A027A511B3E8}"/>
    <cellStyle name="Currency 5 2 6 8 5" xfId="28134" xr:uid="{9605C739-2DD6-4F68-BDED-3974E30240BB}"/>
    <cellStyle name="Currency 5 2 6 9" xfId="4652" xr:uid="{00000000-0005-0000-0000-00007E0C0000}"/>
    <cellStyle name="Currency 5 2 6 9 2" xfId="13094" xr:uid="{C8CE8B6D-569E-4009-BEFE-8B40AA49FF33}"/>
    <cellStyle name="Currency 5 2 6 9 3" xfId="21531" xr:uid="{6CD60171-4E25-4921-9720-F36399E8C508}"/>
    <cellStyle name="Currency 5 2 6 9 4" xfId="29968" xr:uid="{86ED142B-FA59-41E6-A9FB-480D9C75DBCE}"/>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0D7C4C2F-DDED-422F-BEB6-AB6B351E4154}"/>
    <cellStyle name="Currency 5 3 2 10 2 3" xfId="23915" xr:uid="{C47331AE-33B4-408A-B68F-9394DDCA0D8E}"/>
    <cellStyle name="Currency 5 3 2 10 2 4" xfId="32352" xr:uid="{E3BB252E-6C99-42A1-880C-FC8F2CF22FF3}"/>
    <cellStyle name="Currency 5 3 2 10 3" xfId="11260" xr:uid="{59356886-6524-4AD9-A5B1-321F89589F12}"/>
    <cellStyle name="Currency 5 3 2 10 4" xfId="19698" xr:uid="{577A5DFC-A9ED-47C5-AC30-3BC2B1D71D30}"/>
    <cellStyle name="Currency 5 3 2 10 5" xfId="28135" xr:uid="{31AB4218-B362-45E8-8FB3-3A29BC4AD9FA}"/>
    <cellStyle name="Currency 5 3 2 11" xfId="4653" xr:uid="{00000000-0005-0000-0000-0000840C0000}"/>
    <cellStyle name="Currency 5 3 2 11 2" xfId="13095" xr:uid="{5AD4AFA0-4485-4437-A736-DE0BF560328F}"/>
    <cellStyle name="Currency 5 3 2 11 3" xfId="21532" xr:uid="{4D9463C8-BB47-42DE-A0E4-21BAAFB19545}"/>
    <cellStyle name="Currency 5 3 2 11 4" xfId="29969" xr:uid="{7A9F0283-6596-4796-827C-9D4F21C48552}"/>
    <cellStyle name="Currency 5 3 2 12" xfId="8877" xr:uid="{47A11F15-B337-4CCA-8D29-8B14343A6923}"/>
    <cellStyle name="Currency 5 3 2 13" xfId="17315" xr:uid="{F6D9FD7B-7557-4495-889D-5FDCEA3634EC}"/>
    <cellStyle name="Currency 5 3 2 14" xfId="25752" xr:uid="{EBAEC23B-3333-468E-B5D8-17F5241E05E8}"/>
    <cellStyle name="Currency 5 3 2 2" xfId="211" xr:uid="{00000000-0005-0000-0000-0000850C0000}"/>
    <cellStyle name="Currency 5 3 2 2 10" xfId="4654" xr:uid="{00000000-0005-0000-0000-0000860C0000}"/>
    <cellStyle name="Currency 5 3 2 2 10 2" xfId="13096" xr:uid="{10B63752-67E0-466A-8AC3-0FF700FB7E16}"/>
    <cellStyle name="Currency 5 3 2 2 10 3" xfId="21533" xr:uid="{B352F885-4E89-4235-AF66-83D5466D7BC2}"/>
    <cellStyle name="Currency 5 3 2 2 10 4" xfId="29970" xr:uid="{64BF2F60-DE3D-4F23-9BE8-54FC0811921D}"/>
    <cellStyle name="Currency 5 3 2 2 11" xfId="8878" xr:uid="{114F07A9-19DF-4FDE-88C6-C9FC06EB7E62}"/>
    <cellStyle name="Currency 5 3 2 2 12" xfId="17316" xr:uid="{8C7B569C-5641-4D28-AE4D-F90A92E6ED88}"/>
    <cellStyle name="Currency 5 3 2 2 13" xfId="25753" xr:uid="{9EBFD193-52C4-4AB1-B6D5-425015D6F947}"/>
    <cellStyle name="Currency 5 3 2 2 2" xfId="212" xr:uid="{00000000-0005-0000-0000-0000870C0000}"/>
    <cellStyle name="Currency 5 3 2 2 2 10" xfId="8879" xr:uid="{621E544E-BB39-45DF-9252-20B977D72219}"/>
    <cellStyle name="Currency 5 3 2 2 2 11" xfId="17317" xr:uid="{1081AA97-C778-4201-8955-D229752DFBB9}"/>
    <cellStyle name="Currency 5 3 2 2 2 12" xfId="25754" xr:uid="{9D2E3849-E0CD-49CD-B83E-5AEE8BC596C4}"/>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202DD65E-F15C-416A-A27B-99A3E52F8F09}"/>
    <cellStyle name="Currency 5 3 2 2 2 2 2 2 3" xfId="24093" xr:uid="{40FE3BAA-27AA-4933-B5BD-D02E7A030EFF}"/>
    <cellStyle name="Currency 5 3 2 2 2 2 2 2 4" xfId="32530" xr:uid="{D21498BD-1D7E-452F-A34F-90ED245B0B99}"/>
    <cellStyle name="Currency 5 3 2 2 2 2 2 3" xfId="11438" xr:uid="{BC8FDF0F-B6AD-4E8F-B4CA-2CDE18B9200B}"/>
    <cellStyle name="Currency 5 3 2 2 2 2 2 4" xfId="19876" xr:uid="{8967C07B-6A3C-45B0-904E-A6F415605898}"/>
    <cellStyle name="Currency 5 3 2 2 2 2 2 5" xfId="28313" xr:uid="{47EA6F50-38C4-4A51-BF73-32E7A393E58C}"/>
    <cellStyle name="Currency 5 3 2 2 2 2 3" xfId="5069" xr:uid="{00000000-0005-0000-0000-00008B0C0000}"/>
    <cellStyle name="Currency 5 3 2 2 2 2 3 2" xfId="13511" xr:uid="{27211330-C4C6-4A66-9DB2-2A5E4370AE05}"/>
    <cellStyle name="Currency 5 3 2 2 2 2 3 3" xfId="21948" xr:uid="{52065425-FA37-400C-88A5-35990116C093}"/>
    <cellStyle name="Currency 5 3 2 2 2 2 3 4" xfId="30385" xr:uid="{C28FD1CC-A20C-42F5-BB19-C97EFD24268A}"/>
    <cellStyle name="Currency 5 3 2 2 2 2 4" xfId="9293" xr:uid="{5C58213A-6C5C-46B4-85E7-07685C220D3F}"/>
    <cellStyle name="Currency 5 3 2 2 2 2 5" xfId="17731" xr:uid="{A5B25507-48C5-4C23-BFD3-9453B4039C6A}"/>
    <cellStyle name="Currency 5 3 2 2 2 2 6" xfId="26168" xr:uid="{1730836D-BFDC-49F1-B181-242B6178F035}"/>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C686AC63-607F-481B-9218-A0B681A2FCA5}"/>
    <cellStyle name="Currency 5 3 2 2 2 3 2 2 3" xfId="24506" xr:uid="{BF93EEDD-615F-41A6-B454-575032A7147B}"/>
    <cellStyle name="Currency 5 3 2 2 2 3 2 2 4" xfId="32943" xr:uid="{AEFDB906-D76F-4C77-9D23-E57D9D9FB003}"/>
    <cellStyle name="Currency 5 3 2 2 2 3 2 3" xfId="11851" xr:uid="{DDCC1A14-05FA-4BFF-9C03-E5D24E413BE3}"/>
    <cellStyle name="Currency 5 3 2 2 2 3 2 4" xfId="20289" xr:uid="{246BEDDF-7BDB-4760-B9F8-EEC989574EEA}"/>
    <cellStyle name="Currency 5 3 2 2 2 3 2 5" xfId="28726" xr:uid="{FE7B2EB0-55A8-485D-958C-B5C5E5618DCB}"/>
    <cellStyle name="Currency 5 3 2 2 2 3 3" xfId="5482" xr:uid="{00000000-0005-0000-0000-00008F0C0000}"/>
    <cellStyle name="Currency 5 3 2 2 2 3 3 2" xfId="13924" xr:uid="{17390CAB-9475-42D7-A654-E83A6B7CAA3C}"/>
    <cellStyle name="Currency 5 3 2 2 2 3 3 3" xfId="22361" xr:uid="{7F959B0B-3CC8-4AD5-824C-4C99889FBC40}"/>
    <cellStyle name="Currency 5 3 2 2 2 3 3 4" xfId="30798" xr:uid="{AA8DD644-1A38-417F-8711-D25D7E7C06F7}"/>
    <cellStyle name="Currency 5 3 2 2 2 3 4" xfId="9706" xr:uid="{19732F8C-8341-4DE2-89E3-27A2512155DB}"/>
    <cellStyle name="Currency 5 3 2 2 2 3 5" xfId="18144" xr:uid="{ACBEB1A2-9A34-4835-9EEC-F1F1D6E5E068}"/>
    <cellStyle name="Currency 5 3 2 2 2 3 6" xfId="26581" xr:uid="{3740278A-396E-43E9-B454-43FBEB28A01B}"/>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7A78995A-40A3-4AC9-BB29-946EE7182808}"/>
    <cellStyle name="Currency 5 3 2 2 2 4 2 2 3" xfId="24919" xr:uid="{9DEC97B9-A1ED-4779-A86D-6988405CEADC}"/>
    <cellStyle name="Currency 5 3 2 2 2 4 2 2 4" xfId="33356" xr:uid="{1381B709-0A32-4D53-A542-E76D667BA68F}"/>
    <cellStyle name="Currency 5 3 2 2 2 4 2 3" xfId="12264" xr:uid="{68E9F442-F8D6-465E-99E4-9BAD08257E29}"/>
    <cellStyle name="Currency 5 3 2 2 2 4 2 4" xfId="20702" xr:uid="{2FDA250C-D7ED-4EA3-915E-F7754DA57F1F}"/>
    <cellStyle name="Currency 5 3 2 2 2 4 2 5" xfId="29139" xr:uid="{5A90615F-FBD5-4F91-BB53-FDEF4CD86594}"/>
    <cellStyle name="Currency 5 3 2 2 2 4 3" xfId="5895" xr:uid="{00000000-0005-0000-0000-0000930C0000}"/>
    <cellStyle name="Currency 5 3 2 2 2 4 3 2" xfId="14337" xr:uid="{317D87DE-B823-4484-A200-B0439F692BB3}"/>
    <cellStyle name="Currency 5 3 2 2 2 4 3 3" xfId="22774" xr:uid="{4D61CB00-242E-49DC-BEC8-F29DB64180DF}"/>
    <cellStyle name="Currency 5 3 2 2 2 4 3 4" xfId="31211" xr:uid="{B4B399D3-757F-46B1-9078-34084FE52F2A}"/>
    <cellStyle name="Currency 5 3 2 2 2 4 4" xfId="10119" xr:uid="{FD7AED30-4FEB-47E9-9996-40B34F4A4598}"/>
    <cellStyle name="Currency 5 3 2 2 2 4 5" xfId="18557" xr:uid="{1634E557-92DF-4B91-8CC2-9144E8A79389}"/>
    <cellStyle name="Currency 5 3 2 2 2 4 6" xfId="26994" xr:uid="{A89EDFD1-ABF0-436E-BCDD-C3FBF0F15C0A}"/>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6068C65B-338C-4BAE-A5BE-6601B9CBB6B4}"/>
    <cellStyle name="Currency 5 3 2 2 2 5 2 2 3" xfId="25332" xr:uid="{832C8F2B-440C-4787-BB30-06E7950F7820}"/>
    <cellStyle name="Currency 5 3 2 2 2 5 2 2 4" xfId="33769" xr:uid="{46A4C5A0-59B7-4D29-83D6-369125882ED9}"/>
    <cellStyle name="Currency 5 3 2 2 2 5 2 3" xfId="12677" xr:uid="{876A685D-1353-4032-A6FE-043D4BB9C694}"/>
    <cellStyle name="Currency 5 3 2 2 2 5 2 4" xfId="21115" xr:uid="{EC03463D-311A-4AA9-82E0-4FBDB879D637}"/>
    <cellStyle name="Currency 5 3 2 2 2 5 2 5" xfId="29552" xr:uid="{6608754C-0CF8-4228-8A31-B5DAD8169B33}"/>
    <cellStyle name="Currency 5 3 2 2 2 5 3" xfId="6308" xr:uid="{00000000-0005-0000-0000-0000970C0000}"/>
    <cellStyle name="Currency 5 3 2 2 2 5 3 2" xfId="14750" xr:uid="{DA546B94-671B-4B9B-9D70-A122749E68C8}"/>
    <cellStyle name="Currency 5 3 2 2 2 5 3 3" xfId="23187" xr:uid="{F4385ADE-3908-491D-9FB0-F1C7946CC0A5}"/>
    <cellStyle name="Currency 5 3 2 2 2 5 3 4" xfId="31624" xr:uid="{6AE89646-79B4-4FB0-9944-ACED8CFB3995}"/>
    <cellStyle name="Currency 5 3 2 2 2 5 4" xfId="10532" xr:uid="{8164D34F-86E7-4E6E-A10E-27F72D5DDBDE}"/>
    <cellStyle name="Currency 5 3 2 2 2 5 5" xfId="18970" xr:uid="{4F508200-2EF3-4C1C-8ED9-F3C5711CEC5A}"/>
    <cellStyle name="Currency 5 3 2 2 2 5 6" xfId="27407" xr:uid="{A20BEFB0-B4E9-4B1D-8C9D-AEB29E69DD12}"/>
    <cellStyle name="Currency 5 3 2 2 2 6" xfId="2436" xr:uid="{00000000-0005-0000-0000-0000980C0000}"/>
    <cellStyle name="Currency 5 3 2 2 2 6 2" xfId="6721" xr:uid="{00000000-0005-0000-0000-0000990C0000}"/>
    <cellStyle name="Currency 5 3 2 2 2 6 2 2" xfId="15163" xr:uid="{CC307F41-9EF9-45CB-8B1C-633F289E31B9}"/>
    <cellStyle name="Currency 5 3 2 2 2 6 2 3" xfId="23600" xr:uid="{6470AECB-164F-4192-AA7B-778567CDBDCB}"/>
    <cellStyle name="Currency 5 3 2 2 2 6 2 4" xfId="32037" xr:uid="{83EFBA1F-7232-4AE6-9FF7-A078B03FFE5B}"/>
    <cellStyle name="Currency 5 3 2 2 2 6 3" xfId="10945" xr:uid="{9327AF5A-A664-46A7-A99D-DD0E4961A5CF}"/>
    <cellStyle name="Currency 5 3 2 2 2 6 4" xfId="19383" xr:uid="{E9900211-5995-4741-AA9B-B4BE4D03182F}"/>
    <cellStyle name="Currency 5 3 2 2 2 6 5" xfId="27820" xr:uid="{ADD06F57-88B1-4DBE-B66B-92A0E3AF6F59}"/>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4697EE1F-6D0E-4647-9F5C-B6BDE786CD1F}"/>
    <cellStyle name="Currency 5 3 2 2 2 8 2 3" xfId="23917" xr:uid="{9FAD67BE-6409-4575-862F-558BC72B3928}"/>
    <cellStyle name="Currency 5 3 2 2 2 8 2 4" xfId="32354" xr:uid="{CF451300-C719-486A-8B4A-FE3822DA3A14}"/>
    <cellStyle name="Currency 5 3 2 2 2 8 3" xfId="11262" xr:uid="{DC4A3CAB-A8A5-4891-9187-A77B3B274D5B}"/>
    <cellStyle name="Currency 5 3 2 2 2 8 4" xfId="19700" xr:uid="{D90DA658-9E3F-4A66-94C1-E536FF27C249}"/>
    <cellStyle name="Currency 5 3 2 2 2 8 5" xfId="28137" xr:uid="{7B9C724A-24B7-42A6-95A8-7A79F4D565D6}"/>
    <cellStyle name="Currency 5 3 2 2 2 9" xfId="4655" xr:uid="{00000000-0005-0000-0000-00009D0C0000}"/>
    <cellStyle name="Currency 5 3 2 2 2 9 2" xfId="13097" xr:uid="{1C563D05-697A-4636-A4D0-44805A4394D6}"/>
    <cellStyle name="Currency 5 3 2 2 2 9 3" xfId="21534" xr:uid="{2D7DD0FA-D943-4530-8EAF-64E808B90593}"/>
    <cellStyle name="Currency 5 3 2 2 2 9 4" xfId="29971" xr:uid="{0CD40FE3-E611-40F9-8FAD-69BC89A5439B}"/>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85A4C22F-35CE-4CF1-B4AE-4F3553AEF857}"/>
    <cellStyle name="Currency 5 3 2 2 3 2 2 3" xfId="24092" xr:uid="{3A3CD1E4-A0D9-4FC2-9431-DC82908B95A5}"/>
    <cellStyle name="Currency 5 3 2 2 3 2 2 4" xfId="32529" xr:uid="{5801451C-8D70-4614-8ED3-9665A08824E8}"/>
    <cellStyle name="Currency 5 3 2 2 3 2 3" xfId="11437" xr:uid="{ABD77CDA-3BCC-46DF-8488-58CB4839B418}"/>
    <cellStyle name="Currency 5 3 2 2 3 2 4" xfId="19875" xr:uid="{2688F397-6DC0-4E0D-B981-57DF1A149586}"/>
    <cellStyle name="Currency 5 3 2 2 3 2 5" xfId="28312" xr:uid="{E2719140-2B44-447C-9838-8B8374B986AE}"/>
    <cellStyle name="Currency 5 3 2 2 3 3" xfId="5068" xr:uid="{00000000-0005-0000-0000-0000A10C0000}"/>
    <cellStyle name="Currency 5 3 2 2 3 3 2" xfId="13510" xr:uid="{B7A3F6AC-809F-4484-9416-E326F3EDF9B9}"/>
    <cellStyle name="Currency 5 3 2 2 3 3 3" xfId="21947" xr:uid="{6975CA75-456D-495B-A71E-A8007E1C52EA}"/>
    <cellStyle name="Currency 5 3 2 2 3 3 4" xfId="30384" xr:uid="{2A60A594-A864-4124-BD0E-102DD7FB92DC}"/>
    <cellStyle name="Currency 5 3 2 2 3 4" xfId="9292" xr:uid="{72BEC468-5F47-47C3-874E-61ADFAB7B917}"/>
    <cellStyle name="Currency 5 3 2 2 3 5" xfId="17730" xr:uid="{615801A6-0C72-4AA3-98E9-C87A1AE57AF3}"/>
    <cellStyle name="Currency 5 3 2 2 3 6" xfId="26167" xr:uid="{39842ACF-2C55-4867-BCCF-7CFFC94F268B}"/>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AB5B98DB-DC3B-4123-BF6B-425A69B342C9}"/>
    <cellStyle name="Currency 5 3 2 2 4 2 2 3" xfId="24505" xr:uid="{4425ED92-91DB-47E7-92CA-B268D8152E48}"/>
    <cellStyle name="Currency 5 3 2 2 4 2 2 4" xfId="32942" xr:uid="{30B01D72-1B08-4CF6-9AA8-DDFD9D1FC5D7}"/>
    <cellStyle name="Currency 5 3 2 2 4 2 3" xfId="11850" xr:uid="{B8C3EBC7-8836-4097-A567-E407E0D279B0}"/>
    <cellStyle name="Currency 5 3 2 2 4 2 4" xfId="20288" xr:uid="{2C1EBAFD-353B-455F-8F52-F3594119201B}"/>
    <cellStyle name="Currency 5 3 2 2 4 2 5" xfId="28725" xr:uid="{974E75F4-7274-4C8B-9F82-4D7C1ED96871}"/>
    <cellStyle name="Currency 5 3 2 2 4 3" xfId="5481" xr:uid="{00000000-0005-0000-0000-0000A50C0000}"/>
    <cellStyle name="Currency 5 3 2 2 4 3 2" xfId="13923" xr:uid="{1D218FD9-093F-4A51-B3EF-E25F46505EFF}"/>
    <cellStyle name="Currency 5 3 2 2 4 3 3" xfId="22360" xr:uid="{7AC71D9A-889A-4DBD-A1B0-F29DE3FFABB2}"/>
    <cellStyle name="Currency 5 3 2 2 4 3 4" xfId="30797" xr:uid="{531CF4B6-70A1-4EB8-A0AF-9525A44D7CE4}"/>
    <cellStyle name="Currency 5 3 2 2 4 4" xfId="9705" xr:uid="{FBBE6D95-A23C-4515-BA77-9A8EA4F04458}"/>
    <cellStyle name="Currency 5 3 2 2 4 5" xfId="18143" xr:uid="{CE32ECD8-6566-48C7-9540-114E0B449CAE}"/>
    <cellStyle name="Currency 5 3 2 2 4 6" xfId="26580" xr:uid="{A2C86AB8-63B1-4EF4-8C62-1617D242FD35}"/>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42507C03-16E4-486B-8188-D45A21A33684}"/>
    <cellStyle name="Currency 5 3 2 2 5 2 2 3" xfId="24918" xr:uid="{19CD8C88-2807-458E-A332-F77AC95F3145}"/>
    <cellStyle name="Currency 5 3 2 2 5 2 2 4" xfId="33355" xr:uid="{BFFAA12D-1848-458A-96C0-439AC63FA802}"/>
    <cellStyle name="Currency 5 3 2 2 5 2 3" xfId="12263" xr:uid="{6AF474C8-F165-42DA-AEAB-A68CF3D6D002}"/>
    <cellStyle name="Currency 5 3 2 2 5 2 4" xfId="20701" xr:uid="{45AA304C-0D7E-4102-9B3E-8C193D7999B7}"/>
    <cellStyle name="Currency 5 3 2 2 5 2 5" xfId="29138" xr:uid="{43386A0C-151C-47A1-81B9-2B53D7C773A9}"/>
    <cellStyle name="Currency 5 3 2 2 5 3" xfId="5894" xr:uid="{00000000-0005-0000-0000-0000A90C0000}"/>
    <cellStyle name="Currency 5 3 2 2 5 3 2" xfId="14336" xr:uid="{3CF58B31-F2EF-4F5B-8E61-2F79F4DBD6AA}"/>
    <cellStyle name="Currency 5 3 2 2 5 3 3" xfId="22773" xr:uid="{5FEBF716-A62C-4368-BA2C-767C2F345E1C}"/>
    <cellStyle name="Currency 5 3 2 2 5 3 4" xfId="31210" xr:uid="{680FA9D9-D27D-45CC-BB42-4615FE86F67A}"/>
    <cellStyle name="Currency 5 3 2 2 5 4" xfId="10118" xr:uid="{C6929F5A-58B3-4773-B54C-7B5703474F1A}"/>
    <cellStyle name="Currency 5 3 2 2 5 5" xfId="18556" xr:uid="{99D06783-FC0A-4AA9-BB33-051F76BCE9DC}"/>
    <cellStyle name="Currency 5 3 2 2 5 6" xfId="26993" xr:uid="{09FC8C26-C0AE-4F02-850B-4C239E39529D}"/>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2C71CAAD-577A-486E-B3EE-D3336C51973E}"/>
    <cellStyle name="Currency 5 3 2 2 6 2 2 3" xfId="25331" xr:uid="{9DBECD11-3FC1-43B1-81C7-A75288A4979C}"/>
    <cellStyle name="Currency 5 3 2 2 6 2 2 4" xfId="33768" xr:uid="{2DBBB984-088F-466C-83F3-9F10F0720495}"/>
    <cellStyle name="Currency 5 3 2 2 6 2 3" xfId="12676" xr:uid="{AA019650-5DE6-4EFB-A0FC-C86E420C2A1C}"/>
    <cellStyle name="Currency 5 3 2 2 6 2 4" xfId="21114" xr:uid="{CA3196E2-3F51-4270-B9EA-6CE9693EC655}"/>
    <cellStyle name="Currency 5 3 2 2 6 2 5" xfId="29551" xr:uid="{94E0017D-7284-4113-8AF7-0FA04035CCDC}"/>
    <cellStyle name="Currency 5 3 2 2 6 3" xfId="6307" xr:uid="{00000000-0005-0000-0000-0000AD0C0000}"/>
    <cellStyle name="Currency 5 3 2 2 6 3 2" xfId="14749" xr:uid="{CC3A0877-C950-4D17-BA22-4BE6E2D408ED}"/>
    <cellStyle name="Currency 5 3 2 2 6 3 3" xfId="23186" xr:uid="{1B866243-C404-492C-901E-38977B9B81DF}"/>
    <cellStyle name="Currency 5 3 2 2 6 3 4" xfId="31623" xr:uid="{8253BEA0-1480-4E78-89CE-9C96B5AF314D}"/>
    <cellStyle name="Currency 5 3 2 2 6 4" xfId="10531" xr:uid="{46CBE305-4B0F-4552-B002-2578D7AC6229}"/>
    <cellStyle name="Currency 5 3 2 2 6 5" xfId="18969" xr:uid="{231F2C2E-185C-412C-8FE6-B95468A5D657}"/>
    <cellStyle name="Currency 5 3 2 2 6 6" xfId="27406" xr:uid="{8CA1C6F1-50F5-4478-BE60-36C7B8AD7FFF}"/>
    <cellStyle name="Currency 5 3 2 2 7" xfId="2435" xr:uid="{00000000-0005-0000-0000-0000AE0C0000}"/>
    <cellStyle name="Currency 5 3 2 2 7 2" xfId="6720" xr:uid="{00000000-0005-0000-0000-0000AF0C0000}"/>
    <cellStyle name="Currency 5 3 2 2 7 2 2" xfId="15162" xr:uid="{783588D0-DEBF-4055-B3E7-07A1702C8E10}"/>
    <cellStyle name="Currency 5 3 2 2 7 2 3" xfId="23599" xr:uid="{CC76758D-11B4-4B33-8B7F-D6710D24397E}"/>
    <cellStyle name="Currency 5 3 2 2 7 2 4" xfId="32036" xr:uid="{EEA6C398-1330-4FE7-AAE6-A9B9144CB690}"/>
    <cellStyle name="Currency 5 3 2 2 7 3" xfId="10944" xr:uid="{E35339B7-9089-4B7C-AFA2-F70EC1DF1A77}"/>
    <cellStyle name="Currency 5 3 2 2 7 4" xfId="19382" xr:uid="{88E9B729-98E5-40CD-854D-69457C7982E1}"/>
    <cellStyle name="Currency 5 3 2 2 7 5" xfId="27819" xr:uid="{BB85E0DD-6094-436C-BBAB-2488BB09B24E}"/>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B890FD25-E4C8-48FA-BD3F-45FF4FDF09B8}"/>
    <cellStyle name="Currency 5 3 2 2 9 2 3" xfId="23916" xr:uid="{EDADD324-5414-4A23-9A6F-16E93CF0441F}"/>
    <cellStyle name="Currency 5 3 2 2 9 2 4" xfId="32353" xr:uid="{5CBCF013-50E8-4846-8FD6-5079F18F6531}"/>
    <cellStyle name="Currency 5 3 2 2 9 3" xfId="11261" xr:uid="{62723E77-4CD0-4DFA-B1EB-2A4FB166F9B1}"/>
    <cellStyle name="Currency 5 3 2 2 9 4" xfId="19699" xr:uid="{C03BD5BA-EEC3-40A3-9C8F-D991D6975F38}"/>
    <cellStyle name="Currency 5 3 2 2 9 5" xfId="28136" xr:uid="{8BD72F24-EE02-4C9A-9F93-04CE9FB855DF}"/>
    <cellStyle name="Currency 5 3 2 3" xfId="213" xr:uid="{00000000-0005-0000-0000-0000B30C0000}"/>
    <cellStyle name="Currency 5 3 2 3 10" xfId="8880" xr:uid="{45F0376E-47F9-43EA-B75F-AA51D0DE5EE8}"/>
    <cellStyle name="Currency 5 3 2 3 11" xfId="17318" xr:uid="{0F7BFDEE-E1DF-42C1-92A7-6C9D04AE2A0E}"/>
    <cellStyle name="Currency 5 3 2 3 12" xfId="25755" xr:uid="{73C5A55E-3242-4451-AC0E-BE78CB810C36}"/>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70AB2A28-310E-498A-8B14-7C4EEEE94269}"/>
    <cellStyle name="Currency 5 3 2 3 2 2 2 3" xfId="24094" xr:uid="{D6DE0D85-E6B7-44F8-BBF1-AB5258C09F5A}"/>
    <cellStyle name="Currency 5 3 2 3 2 2 2 4" xfId="32531" xr:uid="{D4B8E602-4DBB-4B2A-965C-25B3871D68E8}"/>
    <cellStyle name="Currency 5 3 2 3 2 2 3" xfId="11439" xr:uid="{407ED17A-3E9F-4644-8AFB-0881DB27B39D}"/>
    <cellStyle name="Currency 5 3 2 3 2 2 4" xfId="19877" xr:uid="{A146B1EB-B834-4309-AF02-E57E7F4C1104}"/>
    <cellStyle name="Currency 5 3 2 3 2 2 5" xfId="28314" xr:uid="{AE4EE368-EF53-43C9-B830-B637B8F150C6}"/>
    <cellStyle name="Currency 5 3 2 3 2 3" xfId="5070" xr:uid="{00000000-0005-0000-0000-0000B70C0000}"/>
    <cellStyle name="Currency 5 3 2 3 2 3 2" xfId="13512" xr:uid="{3D36FFB9-0AAB-41D7-B0B5-4827CF60A476}"/>
    <cellStyle name="Currency 5 3 2 3 2 3 3" xfId="21949" xr:uid="{D24D03AA-86F0-45FD-82E6-9E008516DC6C}"/>
    <cellStyle name="Currency 5 3 2 3 2 3 4" xfId="30386" xr:uid="{0592EF8E-9180-4444-8D74-E10F3FA087FB}"/>
    <cellStyle name="Currency 5 3 2 3 2 4" xfId="9294" xr:uid="{B2B1D857-6F1D-44BC-8AD6-622A95684CB7}"/>
    <cellStyle name="Currency 5 3 2 3 2 5" xfId="17732" xr:uid="{04AAD789-43FC-48C8-9491-57192C7593F8}"/>
    <cellStyle name="Currency 5 3 2 3 2 6" xfId="26169" xr:uid="{B4F66FFD-EF01-4196-8AC8-4E509FFDE777}"/>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65B4C8DF-7071-49FA-B602-44C6F0E3FF20}"/>
    <cellStyle name="Currency 5 3 2 3 3 2 2 3" xfId="24507" xr:uid="{4B51DF96-58CD-4B00-9B42-6E8116A568E1}"/>
    <cellStyle name="Currency 5 3 2 3 3 2 2 4" xfId="32944" xr:uid="{85285C9D-FA83-4F1D-9D64-D575352B8D38}"/>
    <cellStyle name="Currency 5 3 2 3 3 2 3" xfId="11852" xr:uid="{9398364B-919D-43BD-A99C-85B3CF982C1C}"/>
    <cellStyle name="Currency 5 3 2 3 3 2 4" xfId="20290" xr:uid="{E885F900-0DAB-4302-A108-8E377BBD64D7}"/>
    <cellStyle name="Currency 5 3 2 3 3 2 5" xfId="28727" xr:uid="{FFB1A6D1-17FA-45C8-A390-58D027410FED}"/>
    <cellStyle name="Currency 5 3 2 3 3 3" xfId="5483" xr:uid="{00000000-0005-0000-0000-0000BB0C0000}"/>
    <cellStyle name="Currency 5 3 2 3 3 3 2" xfId="13925" xr:uid="{44B564F4-39BB-484A-9AE9-89CB29533481}"/>
    <cellStyle name="Currency 5 3 2 3 3 3 3" xfId="22362" xr:uid="{DC9D999F-0FB2-4D8C-BB66-6E68A945AEF9}"/>
    <cellStyle name="Currency 5 3 2 3 3 3 4" xfId="30799" xr:uid="{87FEE6E1-B84E-4463-9537-3F8BFF7E5A90}"/>
    <cellStyle name="Currency 5 3 2 3 3 4" xfId="9707" xr:uid="{8C1140E2-18AD-49B3-AF29-ADE748085493}"/>
    <cellStyle name="Currency 5 3 2 3 3 5" xfId="18145" xr:uid="{0CA4C76F-0703-4478-9E85-90971D2CD1C6}"/>
    <cellStyle name="Currency 5 3 2 3 3 6" xfId="26582" xr:uid="{05CEB2D3-7860-42D8-906F-9462E3F9756F}"/>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64B02D32-5ED0-49DA-9B94-EEB69028BB45}"/>
    <cellStyle name="Currency 5 3 2 3 4 2 2 3" xfId="24920" xr:uid="{7C8B56AA-6435-4913-85C4-B383D04D6EAC}"/>
    <cellStyle name="Currency 5 3 2 3 4 2 2 4" xfId="33357" xr:uid="{E94304D6-9FC0-4963-BAF9-373F5BAA8434}"/>
    <cellStyle name="Currency 5 3 2 3 4 2 3" xfId="12265" xr:uid="{CEC73F36-1F21-4A5C-8F5B-BF0759EA400A}"/>
    <cellStyle name="Currency 5 3 2 3 4 2 4" xfId="20703" xr:uid="{D3D653DD-4314-424F-ACDA-C09028C1493E}"/>
    <cellStyle name="Currency 5 3 2 3 4 2 5" xfId="29140" xr:uid="{CCD3C04C-0A02-4C77-A3ED-EB598AC0A8B7}"/>
    <cellStyle name="Currency 5 3 2 3 4 3" xfId="5896" xr:uid="{00000000-0005-0000-0000-0000BF0C0000}"/>
    <cellStyle name="Currency 5 3 2 3 4 3 2" xfId="14338" xr:uid="{907CA5D5-A8BE-4F80-B89A-94E37DC21DAF}"/>
    <cellStyle name="Currency 5 3 2 3 4 3 3" xfId="22775" xr:uid="{AACE0335-1BBC-49CD-B621-508A35162BE7}"/>
    <cellStyle name="Currency 5 3 2 3 4 3 4" xfId="31212" xr:uid="{EFB19086-7173-4E2B-9E91-949616A5F6CA}"/>
    <cellStyle name="Currency 5 3 2 3 4 4" xfId="10120" xr:uid="{D99FC47B-BD28-4190-B68B-192D714B4783}"/>
    <cellStyle name="Currency 5 3 2 3 4 5" xfId="18558" xr:uid="{F88C4412-4977-4B92-B7CA-BA4A93D04D76}"/>
    <cellStyle name="Currency 5 3 2 3 4 6" xfId="26995" xr:uid="{FF479225-9F12-44F1-BC23-FA43A5118557}"/>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432B4E07-4767-41B2-A723-94EFFBCCFF6F}"/>
    <cellStyle name="Currency 5 3 2 3 5 2 2 3" xfId="25333" xr:uid="{3D68F688-BC16-4EE0-80E6-25F85478E370}"/>
    <cellStyle name="Currency 5 3 2 3 5 2 2 4" xfId="33770" xr:uid="{922166F0-A6E3-4521-8539-6F20F2925E82}"/>
    <cellStyle name="Currency 5 3 2 3 5 2 3" xfId="12678" xr:uid="{98ECDF40-53E7-4188-B0A9-C0D15F1C3161}"/>
    <cellStyle name="Currency 5 3 2 3 5 2 4" xfId="21116" xr:uid="{685388C9-B332-4370-8A46-CF574A0755E5}"/>
    <cellStyle name="Currency 5 3 2 3 5 2 5" xfId="29553" xr:uid="{A3878F70-1B88-4179-AD2C-B471E25D3D3C}"/>
    <cellStyle name="Currency 5 3 2 3 5 3" xfId="6309" xr:uid="{00000000-0005-0000-0000-0000C30C0000}"/>
    <cellStyle name="Currency 5 3 2 3 5 3 2" xfId="14751" xr:uid="{0129DC1D-B150-4963-A7AC-79C253944703}"/>
    <cellStyle name="Currency 5 3 2 3 5 3 3" xfId="23188" xr:uid="{3A1AFDFE-6500-4DDE-ACFA-BBB60A2B9364}"/>
    <cellStyle name="Currency 5 3 2 3 5 3 4" xfId="31625" xr:uid="{4E7E1391-E2FD-4F6F-A159-09AC7C38C53C}"/>
    <cellStyle name="Currency 5 3 2 3 5 4" xfId="10533" xr:uid="{E706D9F8-AB4A-4F28-8B09-46F28909FFD8}"/>
    <cellStyle name="Currency 5 3 2 3 5 5" xfId="18971" xr:uid="{F5A10251-51A8-4464-8A08-88DA5C5B65D5}"/>
    <cellStyle name="Currency 5 3 2 3 5 6" xfId="27408" xr:uid="{77DEACE5-28B5-4F5D-8CBC-675E0D652F14}"/>
    <cellStyle name="Currency 5 3 2 3 6" xfId="2437" xr:uid="{00000000-0005-0000-0000-0000C40C0000}"/>
    <cellStyle name="Currency 5 3 2 3 6 2" xfId="6722" xr:uid="{00000000-0005-0000-0000-0000C50C0000}"/>
    <cellStyle name="Currency 5 3 2 3 6 2 2" xfId="15164" xr:uid="{90BCF839-9C3D-4E00-B2A0-990DECE4AB85}"/>
    <cellStyle name="Currency 5 3 2 3 6 2 3" xfId="23601" xr:uid="{C0B5F133-EA28-414C-A860-1AE1B5AB8423}"/>
    <cellStyle name="Currency 5 3 2 3 6 2 4" xfId="32038" xr:uid="{9849FCDA-9271-47F8-B91C-37E915B4075E}"/>
    <cellStyle name="Currency 5 3 2 3 6 3" xfId="10946" xr:uid="{409DF0CB-9493-4E8C-810C-2A3D10E8B956}"/>
    <cellStyle name="Currency 5 3 2 3 6 4" xfId="19384" xr:uid="{55127C4E-FDC3-4901-9CEA-32D1A370B79A}"/>
    <cellStyle name="Currency 5 3 2 3 6 5" xfId="27821" xr:uid="{3C40D7AF-07B8-48C0-88DC-68F9D8CB7514}"/>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7B9372F9-0121-42FD-BF84-283A44824568}"/>
    <cellStyle name="Currency 5 3 2 3 8 2 3" xfId="23918" xr:uid="{D4480CCD-06C2-454D-82A0-8BD55A63C921}"/>
    <cellStyle name="Currency 5 3 2 3 8 2 4" xfId="32355" xr:uid="{22FF6B5A-3138-4690-9C42-8F8BF8CC5F9D}"/>
    <cellStyle name="Currency 5 3 2 3 8 3" xfId="11263" xr:uid="{FE86F3FE-F70E-4712-A312-B52DEDD153B2}"/>
    <cellStyle name="Currency 5 3 2 3 8 4" xfId="19701" xr:uid="{933C69E2-CF6E-4CB7-A841-68CE07A72E72}"/>
    <cellStyle name="Currency 5 3 2 3 8 5" xfId="28138" xr:uid="{6CEE3217-7A8C-4DA7-A44F-124978C81365}"/>
    <cellStyle name="Currency 5 3 2 3 9" xfId="4656" xr:uid="{00000000-0005-0000-0000-0000C90C0000}"/>
    <cellStyle name="Currency 5 3 2 3 9 2" xfId="13098" xr:uid="{49C6EE9A-638D-45E7-AAA1-7EDF56F40082}"/>
    <cellStyle name="Currency 5 3 2 3 9 3" xfId="21535" xr:uid="{D1105914-D0B0-49EB-AB36-C89ADF700A06}"/>
    <cellStyle name="Currency 5 3 2 3 9 4" xfId="29972" xr:uid="{01A8D86B-AFD3-4393-A83E-0B2279D8264F}"/>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2C718B27-083B-4F2A-B62D-D1061A99781D}"/>
    <cellStyle name="Currency 5 3 2 4 2 2 3" xfId="24091" xr:uid="{26AF3C6C-6937-4B1A-B6C1-80BD7A3B70F3}"/>
    <cellStyle name="Currency 5 3 2 4 2 2 4" xfId="32528" xr:uid="{028CFE5F-3C3D-43E4-A192-74A56E96C63D}"/>
    <cellStyle name="Currency 5 3 2 4 2 3" xfId="11436" xr:uid="{9D3DA454-1241-42F8-B68C-D5864B3D8E79}"/>
    <cellStyle name="Currency 5 3 2 4 2 4" xfId="19874" xr:uid="{DF8F3406-53C0-4ABE-A5C9-E3E5AD19EB1E}"/>
    <cellStyle name="Currency 5 3 2 4 2 5" xfId="28311" xr:uid="{6CBC4C3F-06AC-4544-B588-D27122AD33C5}"/>
    <cellStyle name="Currency 5 3 2 4 3" xfId="5067" xr:uid="{00000000-0005-0000-0000-0000CD0C0000}"/>
    <cellStyle name="Currency 5 3 2 4 3 2" xfId="13509" xr:uid="{97C07A37-9E48-46B5-B6B3-EC656B463B00}"/>
    <cellStyle name="Currency 5 3 2 4 3 3" xfId="21946" xr:uid="{E7BE45E4-06B5-44A5-8C68-0095F68346F4}"/>
    <cellStyle name="Currency 5 3 2 4 3 4" xfId="30383" xr:uid="{BED7D9D4-B04B-4C1D-B482-03019CDE463E}"/>
    <cellStyle name="Currency 5 3 2 4 4" xfId="9291" xr:uid="{CA5091B5-F993-4097-887D-78968A629FA8}"/>
    <cellStyle name="Currency 5 3 2 4 5" xfId="17729" xr:uid="{08E9527F-03B0-4465-9CEB-AC615F1929BA}"/>
    <cellStyle name="Currency 5 3 2 4 6" xfId="26166" xr:uid="{F93497C4-8BE9-4D19-A372-8D9386E492FA}"/>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B03C2094-32A1-43DB-BC0F-6583666D103C}"/>
    <cellStyle name="Currency 5 3 2 5 2 2 3" xfId="24504" xr:uid="{A51DD00B-E900-4824-9495-64F3AC28DF81}"/>
    <cellStyle name="Currency 5 3 2 5 2 2 4" xfId="32941" xr:uid="{230FFB12-BD0C-40C2-9E04-CDB4B5935193}"/>
    <cellStyle name="Currency 5 3 2 5 2 3" xfId="11849" xr:uid="{00C72A16-9998-4360-B25F-BBC8CD60EDB1}"/>
    <cellStyle name="Currency 5 3 2 5 2 4" xfId="20287" xr:uid="{0AD85BA9-0AAC-430B-88D1-4A42EF849750}"/>
    <cellStyle name="Currency 5 3 2 5 2 5" xfId="28724" xr:uid="{DD4A223E-B271-4597-B474-05CF362DB79A}"/>
    <cellStyle name="Currency 5 3 2 5 3" xfId="5480" xr:uid="{00000000-0005-0000-0000-0000D10C0000}"/>
    <cellStyle name="Currency 5 3 2 5 3 2" xfId="13922" xr:uid="{31540F07-C319-4315-A5D5-D2869772E788}"/>
    <cellStyle name="Currency 5 3 2 5 3 3" xfId="22359" xr:uid="{195869E0-9D69-4D64-9A4A-8853F7C73331}"/>
    <cellStyle name="Currency 5 3 2 5 3 4" xfId="30796" xr:uid="{31EBC983-EC04-4ACC-954A-FF14AD69EB55}"/>
    <cellStyle name="Currency 5 3 2 5 4" xfId="9704" xr:uid="{F80D9FFA-64BB-4EB9-AA15-EADD7D0FC4D5}"/>
    <cellStyle name="Currency 5 3 2 5 5" xfId="18142" xr:uid="{3A24192F-F0CA-4FB4-88C0-911512F80327}"/>
    <cellStyle name="Currency 5 3 2 5 6" xfId="26579" xr:uid="{8E226AF4-C23A-4C8E-A663-3C168901A23A}"/>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99D998C0-AB57-4DE4-B76E-34A89AC4C475}"/>
    <cellStyle name="Currency 5 3 2 6 2 2 3" xfId="24917" xr:uid="{98685B5E-EC01-4DB1-B1F2-287500373587}"/>
    <cellStyle name="Currency 5 3 2 6 2 2 4" xfId="33354" xr:uid="{D94570A8-CE46-4292-BD68-D420E7BA641F}"/>
    <cellStyle name="Currency 5 3 2 6 2 3" xfId="12262" xr:uid="{8A6B52EB-3BA6-417D-A872-59AB068210B1}"/>
    <cellStyle name="Currency 5 3 2 6 2 4" xfId="20700" xr:uid="{BB2E6828-2311-4963-A9D0-83B726358982}"/>
    <cellStyle name="Currency 5 3 2 6 2 5" xfId="29137" xr:uid="{ADF733AC-A51D-4FC4-B5BF-1BA6D0965647}"/>
    <cellStyle name="Currency 5 3 2 6 3" xfId="5893" xr:uid="{00000000-0005-0000-0000-0000D50C0000}"/>
    <cellStyle name="Currency 5 3 2 6 3 2" xfId="14335" xr:uid="{2ECABD06-9870-40FA-A6C5-59ABDDBBE0CB}"/>
    <cellStyle name="Currency 5 3 2 6 3 3" xfId="22772" xr:uid="{37FCC68E-F4B6-476C-9580-C248F8F6F0A4}"/>
    <cellStyle name="Currency 5 3 2 6 3 4" xfId="31209" xr:uid="{A0BABDF8-6AEA-4095-85BA-A73CC984F727}"/>
    <cellStyle name="Currency 5 3 2 6 4" xfId="10117" xr:uid="{9A9FD019-E7FD-4D68-8D58-4515493FADCC}"/>
    <cellStyle name="Currency 5 3 2 6 5" xfId="18555" xr:uid="{8439B8CC-74E2-410B-AB53-BFC5A0C63A7C}"/>
    <cellStyle name="Currency 5 3 2 6 6" xfId="26992" xr:uid="{5D75679D-DA73-4FDB-B3EA-01BC1C22F265}"/>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7302D03D-E0FE-47C7-B949-DC057F63EF96}"/>
    <cellStyle name="Currency 5 3 2 7 2 2 3" xfId="25330" xr:uid="{D4921B57-606A-41C9-A5CB-45933009AAE0}"/>
    <cellStyle name="Currency 5 3 2 7 2 2 4" xfId="33767" xr:uid="{576A07C8-E6D4-4F18-AFD9-7E952471E09A}"/>
    <cellStyle name="Currency 5 3 2 7 2 3" xfId="12675" xr:uid="{DF2804CD-11F3-4836-B20B-13E561F82FC9}"/>
    <cellStyle name="Currency 5 3 2 7 2 4" xfId="21113" xr:uid="{8EFC1DF3-4AA7-4D99-B68A-A52CA88871DD}"/>
    <cellStyle name="Currency 5 3 2 7 2 5" xfId="29550" xr:uid="{8195D84E-048B-42E9-AF55-D3B627A7F14D}"/>
    <cellStyle name="Currency 5 3 2 7 3" xfId="6306" xr:uid="{00000000-0005-0000-0000-0000D90C0000}"/>
    <cellStyle name="Currency 5 3 2 7 3 2" xfId="14748" xr:uid="{B4F1C5CD-A36C-476E-AA2E-1BFC4D1122AF}"/>
    <cellStyle name="Currency 5 3 2 7 3 3" xfId="23185" xr:uid="{AA323A2E-66B1-45F8-85E4-A8C08331F0F2}"/>
    <cellStyle name="Currency 5 3 2 7 3 4" xfId="31622" xr:uid="{E8F2F2F2-FD04-4FF1-B565-8562E91F58DB}"/>
    <cellStyle name="Currency 5 3 2 7 4" xfId="10530" xr:uid="{3494CC38-0150-4485-8D71-5E00E1D25BE5}"/>
    <cellStyle name="Currency 5 3 2 7 5" xfId="18968" xr:uid="{085D6AEE-1EF1-42C7-B00B-EDAFB91A00E4}"/>
    <cellStyle name="Currency 5 3 2 7 6" xfId="27405" xr:uid="{83A14114-E370-4AA4-BC0C-097986433911}"/>
    <cellStyle name="Currency 5 3 2 8" xfId="2434" xr:uid="{00000000-0005-0000-0000-0000DA0C0000}"/>
    <cellStyle name="Currency 5 3 2 8 2" xfId="6719" xr:uid="{00000000-0005-0000-0000-0000DB0C0000}"/>
    <cellStyle name="Currency 5 3 2 8 2 2" xfId="15161" xr:uid="{A20678D3-E378-4899-871D-83431FF56C8C}"/>
    <cellStyle name="Currency 5 3 2 8 2 3" xfId="23598" xr:uid="{F870A74B-3B23-4573-BFDB-E7AB88C78D29}"/>
    <cellStyle name="Currency 5 3 2 8 2 4" xfId="32035" xr:uid="{7055DA62-6386-4DC8-8510-888C8B704BFF}"/>
    <cellStyle name="Currency 5 3 2 8 3" xfId="10943" xr:uid="{F04DCDC7-613B-44E1-8C83-0A72774ED4D7}"/>
    <cellStyle name="Currency 5 3 2 8 4" xfId="19381" xr:uid="{C5E6BE2E-2051-4908-B4CB-3F422C66BAA0}"/>
    <cellStyle name="Currency 5 3 2 8 5" xfId="27818" xr:uid="{DF9E4DC9-48FC-4EB4-A6F1-C6785C6E1923}"/>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0899DC9E-FB65-4110-9F39-73599637D220}"/>
    <cellStyle name="Currency 5 3 3 10 3" xfId="21536" xr:uid="{F062FF32-1CF0-40CD-AC41-F1C06CFC561F}"/>
    <cellStyle name="Currency 5 3 3 10 4" xfId="29973" xr:uid="{5EA388BB-DF9E-45FD-A709-9FAEED6960A1}"/>
    <cellStyle name="Currency 5 3 3 11" xfId="8881" xr:uid="{E492995F-7A13-4917-B858-888C985FA325}"/>
    <cellStyle name="Currency 5 3 3 12" xfId="17319" xr:uid="{05326D51-8A37-489E-839E-69839255F2E6}"/>
    <cellStyle name="Currency 5 3 3 13" xfId="25756" xr:uid="{29953E8E-8D99-4810-952B-63C3A97BFD57}"/>
    <cellStyle name="Currency 5 3 3 2" xfId="215" xr:uid="{00000000-0005-0000-0000-0000DF0C0000}"/>
    <cellStyle name="Currency 5 3 3 2 10" xfId="8882" xr:uid="{EDE3D3B4-19F1-4F9D-9554-D77D11D22D2D}"/>
    <cellStyle name="Currency 5 3 3 2 11" xfId="17320" xr:uid="{304C06FA-B97D-4D60-B333-78E3A43C8F0A}"/>
    <cellStyle name="Currency 5 3 3 2 12" xfId="25757" xr:uid="{55C26DDE-EF02-405F-959E-3AD8900D5171}"/>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19D4F938-D7F7-44B5-8BAD-9A52F0776626}"/>
    <cellStyle name="Currency 5 3 3 2 2 2 2 3" xfId="24096" xr:uid="{7D147937-E87C-4CF7-B2C5-7A6AEA6D72FB}"/>
    <cellStyle name="Currency 5 3 3 2 2 2 2 4" xfId="32533" xr:uid="{5458E6E9-8B66-429F-92AF-362F96C17A4C}"/>
    <cellStyle name="Currency 5 3 3 2 2 2 3" xfId="11441" xr:uid="{86A38B29-D151-4767-ADE9-17E974051F20}"/>
    <cellStyle name="Currency 5 3 3 2 2 2 4" xfId="19879" xr:uid="{9BA890B7-C2F8-48AD-9A21-F8ECE7676916}"/>
    <cellStyle name="Currency 5 3 3 2 2 2 5" xfId="28316" xr:uid="{0C8079E0-2488-43A0-830F-938A38EE8328}"/>
    <cellStyle name="Currency 5 3 3 2 2 3" xfId="5072" xr:uid="{00000000-0005-0000-0000-0000E30C0000}"/>
    <cellStyle name="Currency 5 3 3 2 2 3 2" xfId="13514" xr:uid="{B690FCA5-E9C6-4A4D-AF89-488868412029}"/>
    <cellStyle name="Currency 5 3 3 2 2 3 3" xfId="21951" xr:uid="{764CF117-BBC2-40DC-A48C-A3BBD825E299}"/>
    <cellStyle name="Currency 5 3 3 2 2 3 4" xfId="30388" xr:uid="{931DD059-D035-467E-AB58-10D64F0FA1B0}"/>
    <cellStyle name="Currency 5 3 3 2 2 4" xfId="9296" xr:uid="{715DFE95-F6AC-4DEB-9A20-F197627D640F}"/>
    <cellStyle name="Currency 5 3 3 2 2 5" xfId="17734" xr:uid="{DD618E5C-EC0F-4024-83FD-853FF72AACEA}"/>
    <cellStyle name="Currency 5 3 3 2 2 6" xfId="26171" xr:uid="{DA5CD5CB-48F2-4847-BED0-E422F1C6F96E}"/>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BA675FD4-DD01-49CE-860E-EF1827A4C1D2}"/>
    <cellStyle name="Currency 5 3 3 2 3 2 2 3" xfId="24509" xr:uid="{846B036B-55E5-421B-8FEF-4EA4185117EE}"/>
    <cellStyle name="Currency 5 3 3 2 3 2 2 4" xfId="32946" xr:uid="{8A69D41F-CDB4-493C-BB20-0CCC8D03EC09}"/>
    <cellStyle name="Currency 5 3 3 2 3 2 3" xfId="11854" xr:uid="{7BCBD2B7-17C4-4786-861D-EB1C0A36A13A}"/>
    <cellStyle name="Currency 5 3 3 2 3 2 4" xfId="20292" xr:uid="{AFC93F5E-1B34-4FA1-B8AC-914BEB02368B}"/>
    <cellStyle name="Currency 5 3 3 2 3 2 5" xfId="28729" xr:uid="{DBCB0C55-B93B-4DA9-816C-3A2EC581716C}"/>
    <cellStyle name="Currency 5 3 3 2 3 3" xfId="5485" xr:uid="{00000000-0005-0000-0000-0000E70C0000}"/>
    <cellStyle name="Currency 5 3 3 2 3 3 2" xfId="13927" xr:uid="{3526A921-5B61-4FA4-8B32-FFD8668DF120}"/>
    <cellStyle name="Currency 5 3 3 2 3 3 3" xfId="22364" xr:uid="{916956CF-7390-4912-A98E-A1C21392361A}"/>
    <cellStyle name="Currency 5 3 3 2 3 3 4" xfId="30801" xr:uid="{5CDA28BB-1637-41CD-A984-C17E841AE821}"/>
    <cellStyle name="Currency 5 3 3 2 3 4" xfId="9709" xr:uid="{B75CF4CF-680D-4513-BF36-88E995447088}"/>
    <cellStyle name="Currency 5 3 3 2 3 5" xfId="18147" xr:uid="{AAB4E837-17F1-40B6-9871-73ECB700577C}"/>
    <cellStyle name="Currency 5 3 3 2 3 6" xfId="26584" xr:uid="{0E59B1CC-5EF7-4573-9EC1-C7D377675A2C}"/>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10C788AA-AA40-462C-9CD9-92B5C0B0DD36}"/>
    <cellStyle name="Currency 5 3 3 2 4 2 2 3" xfId="24922" xr:uid="{6932601E-B59A-4D46-9DC8-4CBB3D1F8619}"/>
    <cellStyle name="Currency 5 3 3 2 4 2 2 4" xfId="33359" xr:uid="{E64F93B2-7D57-4F78-A753-DDCAA10B41F0}"/>
    <cellStyle name="Currency 5 3 3 2 4 2 3" xfId="12267" xr:uid="{C9247573-3F93-4407-A02E-9EA39CE4F894}"/>
    <cellStyle name="Currency 5 3 3 2 4 2 4" xfId="20705" xr:uid="{098BB581-EAC6-47E1-AE6F-4BE68B87A841}"/>
    <cellStyle name="Currency 5 3 3 2 4 2 5" xfId="29142" xr:uid="{D14EF8E6-7805-4EAC-A43E-4A6C978CA706}"/>
    <cellStyle name="Currency 5 3 3 2 4 3" xfId="5898" xr:uid="{00000000-0005-0000-0000-0000EB0C0000}"/>
    <cellStyle name="Currency 5 3 3 2 4 3 2" xfId="14340" xr:uid="{B6F3246B-F90D-4849-9EA4-DEB99E729160}"/>
    <cellStyle name="Currency 5 3 3 2 4 3 3" xfId="22777" xr:uid="{5D6FFC11-6A78-46EF-B6F4-39A399E7BA73}"/>
    <cellStyle name="Currency 5 3 3 2 4 3 4" xfId="31214" xr:uid="{EF9F44FF-8C8D-48FD-B32F-1D5E2207C71C}"/>
    <cellStyle name="Currency 5 3 3 2 4 4" xfId="10122" xr:uid="{6278C330-1318-4765-9A6F-80CF599B11C4}"/>
    <cellStyle name="Currency 5 3 3 2 4 5" xfId="18560" xr:uid="{149008AD-BE2F-482F-BA36-9FBF790F3D86}"/>
    <cellStyle name="Currency 5 3 3 2 4 6" xfId="26997" xr:uid="{424D8759-8A35-4C79-ADAE-731C75472599}"/>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4596C47D-FA2D-47E7-AAA2-B3B42568B13F}"/>
    <cellStyle name="Currency 5 3 3 2 5 2 2 3" xfId="25335" xr:uid="{209931E7-0F26-4B80-8550-482A0AB357A1}"/>
    <cellStyle name="Currency 5 3 3 2 5 2 2 4" xfId="33772" xr:uid="{D042F6DC-1EAC-4A7B-8643-A22AE9574851}"/>
    <cellStyle name="Currency 5 3 3 2 5 2 3" xfId="12680" xr:uid="{B0E4B45E-A56C-48B9-82A7-3467180D72FA}"/>
    <cellStyle name="Currency 5 3 3 2 5 2 4" xfId="21118" xr:uid="{A8FFA526-9AB1-47A8-B750-F044252D832E}"/>
    <cellStyle name="Currency 5 3 3 2 5 2 5" xfId="29555" xr:uid="{46554766-0603-4636-949D-633A88F9647C}"/>
    <cellStyle name="Currency 5 3 3 2 5 3" xfId="6311" xr:uid="{00000000-0005-0000-0000-0000EF0C0000}"/>
    <cellStyle name="Currency 5 3 3 2 5 3 2" xfId="14753" xr:uid="{FF4577E1-B9D9-45D9-A573-2E756B369B86}"/>
    <cellStyle name="Currency 5 3 3 2 5 3 3" xfId="23190" xr:uid="{29603971-CA0F-40CB-B74C-90B8C898F68E}"/>
    <cellStyle name="Currency 5 3 3 2 5 3 4" xfId="31627" xr:uid="{4E6BE0B2-8A87-4FA0-B29D-379BEB9F673C}"/>
    <cellStyle name="Currency 5 3 3 2 5 4" xfId="10535" xr:uid="{A5205CD3-86AA-4DD3-897F-6E53C9C82962}"/>
    <cellStyle name="Currency 5 3 3 2 5 5" xfId="18973" xr:uid="{2CEB5B37-C9A8-499F-A450-1FDB4EC9D1C3}"/>
    <cellStyle name="Currency 5 3 3 2 5 6" xfId="27410" xr:uid="{18D52B05-194F-4BC4-AAE0-541A035089A0}"/>
    <cellStyle name="Currency 5 3 3 2 6" xfId="2439" xr:uid="{00000000-0005-0000-0000-0000F00C0000}"/>
    <cellStyle name="Currency 5 3 3 2 6 2" xfId="6724" xr:uid="{00000000-0005-0000-0000-0000F10C0000}"/>
    <cellStyle name="Currency 5 3 3 2 6 2 2" xfId="15166" xr:uid="{6F90BB49-CBC4-4446-8926-F9B34EEFB1D0}"/>
    <cellStyle name="Currency 5 3 3 2 6 2 3" xfId="23603" xr:uid="{9433160E-283F-47FA-8F83-0CB43C9428AC}"/>
    <cellStyle name="Currency 5 3 3 2 6 2 4" xfId="32040" xr:uid="{903C81FA-71CD-4335-8BF2-4E44FD354302}"/>
    <cellStyle name="Currency 5 3 3 2 6 3" xfId="10948" xr:uid="{8999A8B1-29B0-4DC9-A690-CC9C30B041D2}"/>
    <cellStyle name="Currency 5 3 3 2 6 4" xfId="19386" xr:uid="{98124A8C-6CB4-4BE2-8B3E-55F07CB1F011}"/>
    <cellStyle name="Currency 5 3 3 2 6 5" xfId="27823" xr:uid="{23FB83AF-E64E-4611-9AF0-6F84C1786DBB}"/>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1BB00F51-02E2-4FEC-98FA-BF3D725178F1}"/>
    <cellStyle name="Currency 5 3 3 2 8 2 3" xfId="23920" xr:uid="{BAF26895-D930-4A27-B22C-8FD20D67D6A1}"/>
    <cellStyle name="Currency 5 3 3 2 8 2 4" xfId="32357" xr:uid="{628FBAEC-DE5B-404C-AF0C-7033FDCE900C}"/>
    <cellStyle name="Currency 5 3 3 2 8 3" xfId="11265" xr:uid="{21060E99-2C77-4022-81F8-C984AC6D1A21}"/>
    <cellStyle name="Currency 5 3 3 2 8 4" xfId="19703" xr:uid="{B25A3834-E3FF-4014-8BA0-B907D100197D}"/>
    <cellStyle name="Currency 5 3 3 2 8 5" xfId="28140" xr:uid="{0312532B-A45C-427D-BAEE-CE9FDFFBF46F}"/>
    <cellStyle name="Currency 5 3 3 2 9" xfId="4658" xr:uid="{00000000-0005-0000-0000-0000F50C0000}"/>
    <cellStyle name="Currency 5 3 3 2 9 2" xfId="13100" xr:uid="{25FA452D-68C4-4B89-8C24-67BEC6B88D7C}"/>
    <cellStyle name="Currency 5 3 3 2 9 3" xfId="21537" xr:uid="{5EF24BBA-1EE6-4423-8FA1-F9FBD8B4E7AE}"/>
    <cellStyle name="Currency 5 3 3 2 9 4" xfId="29974" xr:uid="{A8454118-E58F-4A00-B4BA-FAE65791E334}"/>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46B1920C-A02D-47B4-ABF0-2B72F5A3AD71}"/>
    <cellStyle name="Currency 5 3 3 3 2 2 3" xfId="24095" xr:uid="{0E9B9A14-103D-451A-BDA5-910AE2B15625}"/>
    <cellStyle name="Currency 5 3 3 3 2 2 4" xfId="32532" xr:uid="{22D2DE8A-4860-4112-BCB9-13492D3CE136}"/>
    <cellStyle name="Currency 5 3 3 3 2 3" xfId="11440" xr:uid="{D9915297-30DF-4898-B615-3B16ACB18E11}"/>
    <cellStyle name="Currency 5 3 3 3 2 4" xfId="19878" xr:uid="{43293E78-4D16-4783-BEFB-05E0DED44E39}"/>
    <cellStyle name="Currency 5 3 3 3 2 5" xfId="28315" xr:uid="{050A45F3-E276-4384-A29E-E646ADDCBA5E}"/>
    <cellStyle name="Currency 5 3 3 3 3" xfId="5071" xr:uid="{00000000-0005-0000-0000-0000F90C0000}"/>
    <cellStyle name="Currency 5 3 3 3 3 2" xfId="13513" xr:uid="{CA065774-E8DF-488A-BF5A-2CD252985678}"/>
    <cellStyle name="Currency 5 3 3 3 3 3" xfId="21950" xr:uid="{D086177C-976A-4937-8DA5-E48DF30C3A94}"/>
    <cellStyle name="Currency 5 3 3 3 3 4" xfId="30387" xr:uid="{20473F88-7180-4FE0-9527-866264C7EB4F}"/>
    <cellStyle name="Currency 5 3 3 3 4" xfId="9295" xr:uid="{6769D881-E831-4C39-8601-42CBF0342C7B}"/>
    <cellStyle name="Currency 5 3 3 3 5" xfId="17733" xr:uid="{760BEBBA-FFE9-455B-9143-863066B4D810}"/>
    <cellStyle name="Currency 5 3 3 3 6" xfId="26170" xr:uid="{314B1CC3-A409-4D6E-B6EC-C5A6D375A861}"/>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1EF94DD2-7E9E-4E1B-B0C3-D12D57BC424E}"/>
    <cellStyle name="Currency 5 3 3 4 2 2 3" xfId="24508" xr:uid="{1034323E-123F-4C3C-90E2-84BB4EAC4218}"/>
    <cellStyle name="Currency 5 3 3 4 2 2 4" xfId="32945" xr:uid="{D9E85AD5-EE2C-4D46-A82A-6D42EDC75A1B}"/>
    <cellStyle name="Currency 5 3 3 4 2 3" xfId="11853" xr:uid="{DDAB9A8A-3DF0-44C3-B7AB-3869C7225E47}"/>
    <cellStyle name="Currency 5 3 3 4 2 4" xfId="20291" xr:uid="{95D5B807-F9DE-487E-9B26-A37D0F666C46}"/>
    <cellStyle name="Currency 5 3 3 4 2 5" xfId="28728" xr:uid="{F6806C77-8103-4E84-A09B-C099F276511E}"/>
    <cellStyle name="Currency 5 3 3 4 3" xfId="5484" xr:uid="{00000000-0005-0000-0000-0000FD0C0000}"/>
    <cellStyle name="Currency 5 3 3 4 3 2" xfId="13926" xr:uid="{C81D3A84-A3C7-487C-8678-89AC373DE6C5}"/>
    <cellStyle name="Currency 5 3 3 4 3 3" xfId="22363" xr:uid="{C67EB99F-16CE-4C3A-A647-74CA8412CA13}"/>
    <cellStyle name="Currency 5 3 3 4 3 4" xfId="30800" xr:uid="{E19E56CE-0AE0-4B7F-9DCF-EA455EAEC1EE}"/>
    <cellStyle name="Currency 5 3 3 4 4" xfId="9708" xr:uid="{C5ABDE78-9E8D-4552-95D8-DC4B144E5434}"/>
    <cellStyle name="Currency 5 3 3 4 5" xfId="18146" xr:uid="{A5D49E9C-A0D0-44EA-A0DC-D0054131C135}"/>
    <cellStyle name="Currency 5 3 3 4 6" xfId="26583" xr:uid="{B8F4741F-C581-4541-8181-8FE013A67437}"/>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53A86159-8065-4D21-AC1B-7E8CDAF1BFFE}"/>
    <cellStyle name="Currency 5 3 3 5 2 2 3" xfId="24921" xr:uid="{B51F881E-8CC1-466C-946C-BA6FDD2A82CD}"/>
    <cellStyle name="Currency 5 3 3 5 2 2 4" xfId="33358" xr:uid="{CF8AA195-A60D-4974-9DE7-57D5937CEE91}"/>
    <cellStyle name="Currency 5 3 3 5 2 3" xfId="12266" xr:uid="{0B29B84F-B393-4909-B2B6-B90EF78629B3}"/>
    <cellStyle name="Currency 5 3 3 5 2 4" xfId="20704" xr:uid="{42578176-DE66-4B9B-8E8B-36D8DA6BECF3}"/>
    <cellStyle name="Currency 5 3 3 5 2 5" xfId="29141" xr:uid="{110750FE-F212-4F76-A29B-F96C92CA6F3C}"/>
    <cellStyle name="Currency 5 3 3 5 3" xfId="5897" xr:uid="{00000000-0005-0000-0000-0000010D0000}"/>
    <cellStyle name="Currency 5 3 3 5 3 2" xfId="14339" xr:uid="{5ACDA03D-806F-494B-9732-032400C42BE1}"/>
    <cellStyle name="Currency 5 3 3 5 3 3" xfId="22776" xr:uid="{40B85C0C-2927-45F0-BDEB-9B7107D0058C}"/>
    <cellStyle name="Currency 5 3 3 5 3 4" xfId="31213" xr:uid="{5A0E8E3F-1C8F-485B-B5F9-ACB4A5DDBF48}"/>
    <cellStyle name="Currency 5 3 3 5 4" xfId="10121" xr:uid="{1B894A4E-240E-44AB-BDA8-DE3BC8A1073B}"/>
    <cellStyle name="Currency 5 3 3 5 5" xfId="18559" xr:uid="{28E31FB0-3D60-4CAA-BE73-279C9FD12DAF}"/>
    <cellStyle name="Currency 5 3 3 5 6" xfId="26996" xr:uid="{ECFE33C3-705E-4391-8028-0190C0B28985}"/>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1DF2BA11-149E-4977-9A8B-7CAA0BAA2882}"/>
    <cellStyle name="Currency 5 3 3 6 2 2 3" xfId="25334" xr:uid="{5EDC9CD5-E929-4F69-8B70-310C07541C29}"/>
    <cellStyle name="Currency 5 3 3 6 2 2 4" xfId="33771" xr:uid="{EB146ECC-F8B8-4CA6-8DCA-F30EC16E6418}"/>
    <cellStyle name="Currency 5 3 3 6 2 3" xfId="12679" xr:uid="{591F72A4-96D7-497C-900B-AC14D206AD3A}"/>
    <cellStyle name="Currency 5 3 3 6 2 4" xfId="21117" xr:uid="{CE4771C1-0EE1-45BF-A22A-298D65E2A54D}"/>
    <cellStyle name="Currency 5 3 3 6 2 5" xfId="29554" xr:uid="{FCF2277C-8684-4728-B22F-2C22A74AEE26}"/>
    <cellStyle name="Currency 5 3 3 6 3" xfId="6310" xr:uid="{00000000-0005-0000-0000-0000050D0000}"/>
    <cellStyle name="Currency 5 3 3 6 3 2" xfId="14752" xr:uid="{D1920930-D24F-407C-9B5A-09444310897A}"/>
    <cellStyle name="Currency 5 3 3 6 3 3" xfId="23189" xr:uid="{42AAA3B9-E887-491C-AAFC-0C630A19D9F0}"/>
    <cellStyle name="Currency 5 3 3 6 3 4" xfId="31626" xr:uid="{C7F8E4FB-1391-42F6-86F0-AE2BC8A9999D}"/>
    <cellStyle name="Currency 5 3 3 6 4" xfId="10534" xr:uid="{278F6969-06D4-4BEE-B904-6AF6644CC555}"/>
    <cellStyle name="Currency 5 3 3 6 5" xfId="18972" xr:uid="{B1F3570E-B2CB-401B-81B9-24DC7C3CB30A}"/>
    <cellStyle name="Currency 5 3 3 6 6" xfId="27409" xr:uid="{243D9B9B-C43A-4700-98D3-95FA65323385}"/>
    <cellStyle name="Currency 5 3 3 7" xfId="2438" xr:uid="{00000000-0005-0000-0000-0000060D0000}"/>
    <cellStyle name="Currency 5 3 3 7 2" xfId="6723" xr:uid="{00000000-0005-0000-0000-0000070D0000}"/>
    <cellStyle name="Currency 5 3 3 7 2 2" xfId="15165" xr:uid="{25D656E5-D6F2-4A54-B7A6-4B1AAE1E05C8}"/>
    <cellStyle name="Currency 5 3 3 7 2 3" xfId="23602" xr:uid="{2A0D8066-133C-4731-981F-6871247A3D38}"/>
    <cellStyle name="Currency 5 3 3 7 2 4" xfId="32039" xr:uid="{0D80ECF4-C0E5-4B22-8AAC-9ABA44E25125}"/>
    <cellStyle name="Currency 5 3 3 7 3" xfId="10947" xr:uid="{0C915F77-6292-4010-89E1-1A40AB022578}"/>
    <cellStyle name="Currency 5 3 3 7 4" xfId="19385" xr:uid="{748F71C1-35BD-46DC-B55F-F040702F3E78}"/>
    <cellStyle name="Currency 5 3 3 7 5" xfId="27822" xr:uid="{D755487E-83E8-4B8C-BAE4-1A84138C1E55}"/>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BD99082C-ABC0-4F19-A727-A7181FD58CD8}"/>
    <cellStyle name="Currency 5 3 3 9 2 3" xfId="23919" xr:uid="{B81F9D01-6A49-443B-9FEE-4BBDE04EC709}"/>
    <cellStyle name="Currency 5 3 3 9 2 4" xfId="32356" xr:uid="{6947F1E0-6E84-4B61-86DF-96E8AE7729F5}"/>
    <cellStyle name="Currency 5 3 3 9 3" xfId="11264" xr:uid="{9AAAA2DC-074B-43FF-A3CE-4AC9F2BED245}"/>
    <cellStyle name="Currency 5 3 3 9 4" xfId="19702" xr:uid="{8C02DE70-969C-405B-B565-DD25A3CF06D6}"/>
    <cellStyle name="Currency 5 3 3 9 5" xfId="28139" xr:uid="{0E2F9355-BDD2-43B7-89B0-4E453EEBDBD0}"/>
    <cellStyle name="Currency 5 3 4" xfId="216" xr:uid="{00000000-0005-0000-0000-00000B0D0000}"/>
    <cellStyle name="Currency 5 3 4 10" xfId="8883" xr:uid="{80830697-E5FA-44F3-B640-A173C3C16ACB}"/>
    <cellStyle name="Currency 5 3 4 11" xfId="17321" xr:uid="{C4F091FD-486C-454B-93DD-FE05C6E0C1A3}"/>
    <cellStyle name="Currency 5 3 4 12" xfId="25758" xr:uid="{7E2DEE48-ECCC-4D4A-B631-D64956735B72}"/>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172641A0-DB72-4B40-B963-A5B4625F0E55}"/>
    <cellStyle name="Currency 5 3 4 2 2 2 3" xfId="24097" xr:uid="{9EBD5FE0-E634-4A5B-ADB1-799D8CF2F8F3}"/>
    <cellStyle name="Currency 5 3 4 2 2 2 4" xfId="32534" xr:uid="{757417B6-9890-4C82-9854-278CCF53C971}"/>
    <cellStyle name="Currency 5 3 4 2 2 3" xfId="11442" xr:uid="{DE7DE8FB-EB0D-4D6C-9F76-7C32EBAB8A50}"/>
    <cellStyle name="Currency 5 3 4 2 2 4" xfId="19880" xr:uid="{13B99056-FD36-43A9-8EBA-56A8B50A502A}"/>
    <cellStyle name="Currency 5 3 4 2 2 5" xfId="28317" xr:uid="{E55A9097-F8A3-496A-A653-A0AED3A21D1E}"/>
    <cellStyle name="Currency 5 3 4 2 3" xfId="5073" xr:uid="{00000000-0005-0000-0000-00000F0D0000}"/>
    <cellStyle name="Currency 5 3 4 2 3 2" xfId="13515" xr:uid="{05E335ED-24C1-40A0-A4AA-0905499C1D3A}"/>
    <cellStyle name="Currency 5 3 4 2 3 3" xfId="21952" xr:uid="{D1548FC6-6A4B-4E5A-A3F2-4D58D98C5EA1}"/>
    <cellStyle name="Currency 5 3 4 2 3 4" xfId="30389" xr:uid="{9F53ECBC-60F0-47F2-9B4F-5A2CCCADDE42}"/>
    <cellStyle name="Currency 5 3 4 2 4" xfId="9297" xr:uid="{71308669-9413-4FB3-9BC6-C451A7B9F05C}"/>
    <cellStyle name="Currency 5 3 4 2 5" xfId="17735" xr:uid="{3EA82621-575F-4384-9413-126E4D5B09F0}"/>
    <cellStyle name="Currency 5 3 4 2 6" xfId="26172" xr:uid="{7E7CB892-5904-4437-BFF9-510BE9CE56C7}"/>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FF128A56-E008-4156-8F6D-9605AEE1AE66}"/>
    <cellStyle name="Currency 5 3 4 3 2 2 3" xfId="24510" xr:uid="{2D0C00CB-BF5B-41F3-A2E0-ADDC22B044AF}"/>
    <cellStyle name="Currency 5 3 4 3 2 2 4" xfId="32947" xr:uid="{33118D6C-8D2C-47E7-A0D4-3CF0470A7AC3}"/>
    <cellStyle name="Currency 5 3 4 3 2 3" xfId="11855" xr:uid="{1B788FED-D350-436C-A983-7FCA734302A6}"/>
    <cellStyle name="Currency 5 3 4 3 2 4" xfId="20293" xr:uid="{121F6415-F21B-40CF-84E8-9FE72A1E63BA}"/>
    <cellStyle name="Currency 5 3 4 3 2 5" xfId="28730" xr:uid="{B4B4ED32-2431-4CF9-8B0F-983580CD197C}"/>
    <cellStyle name="Currency 5 3 4 3 3" xfId="5486" xr:uid="{00000000-0005-0000-0000-0000130D0000}"/>
    <cellStyle name="Currency 5 3 4 3 3 2" xfId="13928" xr:uid="{16301A04-CE85-4070-9F78-3C75180D6F9C}"/>
    <cellStyle name="Currency 5 3 4 3 3 3" xfId="22365" xr:uid="{12D9F4A1-86E0-4D1B-8277-73CC9DB34D2C}"/>
    <cellStyle name="Currency 5 3 4 3 3 4" xfId="30802" xr:uid="{9122D86C-20E5-45B9-97C5-F07CECEEEB85}"/>
    <cellStyle name="Currency 5 3 4 3 4" xfId="9710" xr:uid="{4E35D703-3CCB-4296-A114-E2678EF00C39}"/>
    <cellStyle name="Currency 5 3 4 3 5" xfId="18148" xr:uid="{87C80C00-30AB-44DB-AB99-CA36735CA3D7}"/>
    <cellStyle name="Currency 5 3 4 3 6" xfId="26585" xr:uid="{CDC79626-1AF8-4378-A4F5-9A322B27F10F}"/>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80B835C0-3F1D-4C16-B197-A98D01F4031B}"/>
    <cellStyle name="Currency 5 3 4 4 2 2 3" xfId="24923" xr:uid="{BD6A7470-A562-476A-ABEB-7CE29B4FF131}"/>
    <cellStyle name="Currency 5 3 4 4 2 2 4" xfId="33360" xr:uid="{A060CEA4-69B1-445B-9814-08970CA7A978}"/>
    <cellStyle name="Currency 5 3 4 4 2 3" xfId="12268" xr:uid="{243B2DDC-4527-4DB1-8C78-E32298F57DFB}"/>
    <cellStyle name="Currency 5 3 4 4 2 4" xfId="20706" xr:uid="{55FD6191-8995-4591-AEC3-F17EA7BC6B48}"/>
    <cellStyle name="Currency 5 3 4 4 2 5" xfId="29143" xr:uid="{D9408B8A-609E-41BC-B195-A2461CCF2DE2}"/>
    <cellStyle name="Currency 5 3 4 4 3" xfId="5899" xr:uid="{00000000-0005-0000-0000-0000170D0000}"/>
    <cellStyle name="Currency 5 3 4 4 3 2" xfId="14341" xr:uid="{1A933172-B03C-4831-A272-25A436292F7B}"/>
    <cellStyle name="Currency 5 3 4 4 3 3" xfId="22778" xr:uid="{B46D6F05-8C2F-42C5-B3C3-418E33FCFF5D}"/>
    <cellStyle name="Currency 5 3 4 4 3 4" xfId="31215" xr:uid="{9DB2113C-8AB3-411B-8C1E-C8C404B57C5A}"/>
    <cellStyle name="Currency 5 3 4 4 4" xfId="10123" xr:uid="{912F6F1D-4406-4350-8A47-67D3E7C18C5E}"/>
    <cellStyle name="Currency 5 3 4 4 5" xfId="18561" xr:uid="{C2A02EB4-882F-4A7E-9609-36837241ACE6}"/>
    <cellStyle name="Currency 5 3 4 4 6" xfId="26998" xr:uid="{4BB4CB90-E533-4B41-B315-E299734A6C09}"/>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A55DF974-82FD-4114-8CB1-793E445D6781}"/>
    <cellStyle name="Currency 5 3 4 5 2 2 3" xfId="25336" xr:uid="{04B36AEB-2750-4EE3-A22F-8972FE414F32}"/>
    <cellStyle name="Currency 5 3 4 5 2 2 4" xfId="33773" xr:uid="{9AB43CD8-0527-4D09-A0A8-EEA6984C2C1A}"/>
    <cellStyle name="Currency 5 3 4 5 2 3" xfId="12681" xr:uid="{386F66E4-39D1-4AA9-92DB-EDDBB495A01D}"/>
    <cellStyle name="Currency 5 3 4 5 2 4" xfId="21119" xr:uid="{69C38F3F-71FC-4D20-8D5F-C634A88AAE5E}"/>
    <cellStyle name="Currency 5 3 4 5 2 5" xfId="29556" xr:uid="{7EB2E055-8B71-4A63-A796-770E2C32A1D4}"/>
    <cellStyle name="Currency 5 3 4 5 3" xfId="6312" xr:uid="{00000000-0005-0000-0000-00001B0D0000}"/>
    <cellStyle name="Currency 5 3 4 5 3 2" xfId="14754" xr:uid="{66FCA4F9-6F1F-49A0-A245-716A882626F4}"/>
    <cellStyle name="Currency 5 3 4 5 3 3" xfId="23191" xr:uid="{75C7A6FA-AE98-40A0-9A79-23C66E2500F8}"/>
    <cellStyle name="Currency 5 3 4 5 3 4" xfId="31628" xr:uid="{24F86E7E-659E-4972-A64C-50B9B7D19885}"/>
    <cellStyle name="Currency 5 3 4 5 4" xfId="10536" xr:uid="{6AB7430D-C44F-415A-BC85-2DDF2589F54D}"/>
    <cellStyle name="Currency 5 3 4 5 5" xfId="18974" xr:uid="{63923656-91B5-4126-B806-E428B8291968}"/>
    <cellStyle name="Currency 5 3 4 5 6" xfId="27411" xr:uid="{5B700A6D-5F56-48D3-B422-AD037B8F3A85}"/>
    <cellStyle name="Currency 5 3 4 6" xfId="2440" xr:uid="{00000000-0005-0000-0000-00001C0D0000}"/>
    <cellStyle name="Currency 5 3 4 6 2" xfId="6725" xr:uid="{00000000-0005-0000-0000-00001D0D0000}"/>
    <cellStyle name="Currency 5 3 4 6 2 2" xfId="15167" xr:uid="{06E71D1D-9704-4439-9DAD-6B3D44163D06}"/>
    <cellStyle name="Currency 5 3 4 6 2 3" xfId="23604" xr:uid="{455CD28C-A0F0-49BB-96BA-3745C29CE4C1}"/>
    <cellStyle name="Currency 5 3 4 6 2 4" xfId="32041" xr:uid="{3AABF7BE-C037-4B7E-8CDC-25CB076956FD}"/>
    <cellStyle name="Currency 5 3 4 6 3" xfId="10949" xr:uid="{5FCF9AF5-DBCF-4076-BAC6-C9DF0F4E2FDC}"/>
    <cellStyle name="Currency 5 3 4 6 4" xfId="19387" xr:uid="{92F245BC-3D6E-4462-A821-B58A9DB7EF05}"/>
    <cellStyle name="Currency 5 3 4 6 5" xfId="27824" xr:uid="{BB309267-A6E1-4174-A1D2-CBED3991D916}"/>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9738DEC5-8BFF-4A1F-8A3B-1FAF7197F751}"/>
    <cellStyle name="Currency 5 3 4 8 2 3" xfId="23921" xr:uid="{D0D013C5-0502-4459-B5D6-1FC81705D8D4}"/>
    <cellStyle name="Currency 5 3 4 8 2 4" xfId="32358" xr:uid="{23F90F6A-0F86-4170-94DA-B38B65DDEDCB}"/>
    <cellStyle name="Currency 5 3 4 8 3" xfId="11266" xr:uid="{E29FC716-9A01-4114-878E-89C05FECAF2D}"/>
    <cellStyle name="Currency 5 3 4 8 4" xfId="19704" xr:uid="{A1A0262D-9FA1-4E5A-A9F6-120C1ED45002}"/>
    <cellStyle name="Currency 5 3 4 8 5" xfId="28141" xr:uid="{C4E89D4F-D40B-4CE5-B4BB-28DCF0CD394E}"/>
    <cellStyle name="Currency 5 3 4 9" xfId="4659" xr:uid="{00000000-0005-0000-0000-0000210D0000}"/>
    <cellStyle name="Currency 5 3 4 9 2" xfId="13101" xr:uid="{8038BA9B-3A39-4036-87C1-85CBBAF8A2CC}"/>
    <cellStyle name="Currency 5 3 4 9 3" xfId="21538" xr:uid="{A71F3DB2-C999-4531-BE12-DBE49FF5FA5E}"/>
    <cellStyle name="Currency 5 3 4 9 4" xfId="29975" xr:uid="{A68C3B30-CDCA-4307-8D39-7577424BD197}"/>
    <cellStyle name="Currency 5 3 5" xfId="217" xr:uid="{00000000-0005-0000-0000-0000220D0000}"/>
    <cellStyle name="Currency 5 3 5 10" xfId="8884" xr:uid="{3C4BB85D-606D-49BF-9D93-DA7206531D6A}"/>
    <cellStyle name="Currency 5 3 5 11" xfId="17322" xr:uid="{5FA3E278-08D1-49B8-BC36-DF79177B6187}"/>
    <cellStyle name="Currency 5 3 5 12" xfId="25759" xr:uid="{A8C9929C-1A2E-42A2-B72D-11508EE8685F}"/>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39F0EB86-F65F-4D5C-A1C1-DF7F2291BA34}"/>
    <cellStyle name="Currency 5 3 5 2 2 2 3" xfId="24098" xr:uid="{F1F857E9-5A03-41A9-8793-F3777EC2232F}"/>
    <cellStyle name="Currency 5 3 5 2 2 2 4" xfId="32535" xr:uid="{B11BF65D-ADFA-4ADE-BDBC-10401BA3EFB7}"/>
    <cellStyle name="Currency 5 3 5 2 2 3" xfId="11443" xr:uid="{C0F1E178-47CD-40F5-87C5-4785014D52AB}"/>
    <cellStyle name="Currency 5 3 5 2 2 4" xfId="19881" xr:uid="{CF45C96E-5426-463E-95B5-4C1A9FB80BD8}"/>
    <cellStyle name="Currency 5 3 5 2 2 5" xfId="28318" xr:uid="{BD11B07F-A435-4220-8978-CD0352E874CB}"/>
    <cellStyle name="Currency 5 3 5 2 3" xfId="5074" xr:uid="{00000000-0005-0000-0000-0000260D0000}"/>
    <cellStyle name="Currency 5 3 5 2 3 2" xfId="13516" xr:uid="{7B8DDB67-5E3A-4B19-9144-8EA2E6DF7597}"/>
    <cellStyle name="Currency 5 3 5 2 3 3" xfId="21953" xr:uid="{4E65905D-E68F-40A6-ABA9-6DE621937527}"/>
    <cellStyle name="Currency 5 3 5 2 3 4" xfId="30390" xr:uid="{A84061EA-3139-4CA7-8E41-B61E3A84F2BB}"/>
    <cellStyle name="Currency 5 3 5 2 4" xfId="9298" xr:uid="{FD793D74-D412-4529-B1E8-697ECE0615FE}"/>
    <cellStyle name="Currency 5 3 5 2 5" xfId="17736" xr:uid="{ED59CA9B-5208-4061-9B10-5302147ADEFA}"/>
    <cellStyle name="Currency 5 3 5 2 6" xfId="26173" xr:uid="{1635AD04-430C-42F9-BBDD-7DA411402737}"/>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2225642F-6A5A-4AF0-B54E-4BC55E83DA3D}"/>
    <cellStyle name="Currency 5 3 5 3 2 2 3" xfId="24511" xr:uid="{02BE676A-0478-423D-BB67-9D6723535A63}"/>
    <cellStyle name="Currency 5 3 5 3 2 2 4" xfId="32948" xr:uid="{97862CAD-D932-4D4C-98E8-2AD434B7719F}"/>
    <cellStyle name="Currency 5 3 5 3 2 3" xfId="11856" xr:uid="{A74ACC18-2AA9-4C9D-95E2-64B7353D1FD9}"/>
    <cellStyle name="Currency 5 3 5 3 2 4" xfId="20294" xr:uid="{CAE1A6DE-793B-4764-98C2-F30A228CF2B6}"/>
    <cellStyle name="Currency 5 3 5 3 2 5" xfId="28731" xr:uid="{97897043-D65F-43B2-AEA6-4A187ED220F0}"/>
    <cellStyle name="Currency 5 3 5 3 3" xfId="5487" xr:uid="{00000000-0005-0000-0000-00002A0D0000}"/>
    <cellStyle name="Currency 5 3 5 3 3 2" xfId="13929" xr:uid="{CF9D8AD1-1E1B-4B1D-8F8D-D00DC8B1C6AD}"/>
    <cellStyle name="Currency 5 3 5 3 3 3" xfId="22366" xr:uid="{63C96291-39BC-4223-88E2-867DB6F284DD}"/>
    <cellStyle name="Currency 5 3 5 3 3 4" xfId="30803" xr:uid="{ABFE08F5-A0EB-4436-B55D-BE13E44413CA}"/>
    <cellStyle name="Currency 5 3 5 3 4" xfId="9711" xr:uid="{DCA90D82-8DA6-495F-9F7F-58940AF6C3E5}"/>
    <cellStyle name="Currency 5 3 5 3 5" xfId="18149" xr:uid="{022C5466-BFFD-4A32-B451-3F63D7E89417}"/>
    <cellStyle name="Currency 5 3 5 3 6" xfId="26586" xr:uid="{3933C0DB-7673-4E3D-8C7F-643AE3E43D89}"/>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B109C27B-01B8-42AB-B872-1A5B18A96CD1}"/>
    <cellStyle name="Currency 5 3 5 4 2 2 3" xfId="24924" xr:uid="{AD1556F7-CC7A-4B94-90F4-1B9A3E1DA2F0}"/>
    <cellStyle name="Currency 5 3 5 4 2 2 4" xfId="33361" xr:uid="{9B767539-2D3A-4CA4-ABD2-C141AFCE4684}"/>
    <cellStyle name="Currency 5 3 5 4 2 3" xfId="12269" xr:uid="{3030E254-04C4-4865-A769-F3D8AA86BAA9}"/>
    <cellStyle name="Currency 5 3 5 4 2 4" xfId="20707" xr:uid="{DEA9C1CC-BE7A-478B-A223-46D5C5A85B6E}"/>
    <cellStyle name="Currency 5 3 5 4 2 5" xfId="29144" xr:uid="{7CE2A8EC-94D5-411F-A2A7-3333E0722B9C}"/>
    <cellStyle name="Currency 5 3 5 4 3" xfId="5900" xr:uid="{00000000-0005-0000-0000-00002E0D0000}"/>
    <cellStyle name="Currency 5 3 5 4 3 2" xfId="14342" xr:uid="{B2A94127-27DC-42CF-B6A4-CC3F1FD87E95}"/>
    <cellStyle name="Currency 5 3 5 4 3 3" xfId="22779" xr:uid="{6A62C8C0-9539-4D20-BBDD-C32137A0774F}"/>
    <cellStyle name="Currency 5 3 5 4 3 4" xfId="31216" xr:uid="{7070C5E8-A13E-4392-89E7-FC7628494447}"/>
    <cellStyle name="Currency 5 3 5 4 4" xfId="10124" xr:uid="{F43AC98E-1983-4D37-921D-E67F5422CDA8}"/>
    <cellStyle name="Currency 5 3 5 4 5" xfId="18562" xr:uid="{11BA6ACD-0160-440F-A913-06D89F248A53}"/>
    <cellStyle name="Currency 5 3 5 4 6" xfId="26999" xr:uid="{A6CF9E68-B863-469F-90DC-0D01BCA82892}"/>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2B993640-173E-4B64-9B39-AB75187A77DC}"/>
    <cellStyle name="Currency 5 3 5 5 2 2 3" xfId="25337" xr:uid="{B16CE2F5-7BB3-4D44-8365-5DA6220F0A3D}"/>
    <cellStyle name="Currency 5 3 5 5 2 2 4" xfId="33774" xr:uid="{2A5B8D39-7957-464A-B694-56F44217EB32}"/>
    <cellStyle name="Currency 5 3 5 5 2 3" xfId="12682" xr:uid="{A39CAEA5-8474-4E98-8D7F-C94E8C6B9945}"/>
    <cellStyle name="Currency 5 3 5 5 2 4" xfId="21120" xr:uid="{F4B14CA8-78AB-49AA-BEBA-CA618A900A24}"/>
    <cellStyle name="Currency 5 3 5 5 2 5" xfId="29557" xr:uid="{3C6BE3AB-C2CE-4BB9-B51B-B3F9898202F3}"/>
    <cellStyle name="Currency 5 3 5 5 3" xfId="6313" xr:uid="{00000000-0005-0000-0000-0000320D0000}"/>
    <cellStyle name="Currency 5 3 5 5 3 2" xfId="14755" xr:uid="{D2A84AE0-F220-4533-A779-C06FE9A977EE}"/>
    <cellStyle name="Currency 5 3 5 5 3 3" xfId="23192" xr:uid="{6A94CDF1-A2B8-44C7-84A7-2D72785DA306}"/>
    <cellStyle name="Currency 5 3 5 5 3 4" xfId="31629" xr:uid="{5989BE4F-70EA-4778-91C3-DC6E78C39F59}"/>
    <cellStyle name="Currency 5 3 5 5 4" xfId="10537" xr:uid="{5F631E5E-9CFB-4F91-9535-0FFDCE6EBBC3}"/>
    <cellStyle name="Currency 5 3 5 5 5" xfId="18975" xr:uid="{A44BE80F-85A5-4CB0-BA79-AB9772483454}"/>
    <cellStyle name="Currency 5 3 5 5 6" xfId="27412" xr:uid="{BAE9FB90-C1C1-48FD-8FB5-40CE72CB383D}"/>
    <cellStyle name="Currency 5 3 5 6" xfId="2441" xr:uid="{00000000-0005-0000-0000-0000330D0000}"/>
    <cellStyle name="Currency 5 3 5 6 2" xfId="6726" xr:uid="{00000000-0005-0000-0000-0000340D0000}"/>
    <cellStyle name="Currency 5 3 5 6 2 2" xfId="15168" xr:uid="{62361DE8-8722-42E1-8206-6556D39D9751}"/>
    <cellStyle name="Currency 5 3 5 6 2 3" xfId="23605" xr:uid="{3AC97502-AB51-4641-A777-1732412E8B04}"/>
    <cellStyle name="Currency 5 3 5 6 2 4" xfId="32042" xr:uid="{9D80B4FE-6E29-490B-BEB7-702897C6CC84}"/>
    <cellStyle name="Currency 5 3 5 6 3" xfId="10950" xr:uid="{E1D75B29-28EC-423A-91BD-A20C4CFF3501}"/>
    <cellStyle name="Currency 5 3 5 6 4" xfId="19388" xr:uid="{D12018F9-BD71-40FD-94DB-A80676E87613}"/>
    <cellStyle name="Currency 5 3 5 6 5" xfId="27825" xr:uid="{09546F9A-086F-4DA9-AB2E-8B5621E16147}"/>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A35F3864-32D1-4113-A8C4-0DFCCDF6CA6E}"/>
    <cellStyle name="Currency 5 3 5 8 2 3" xfId="23922" xr:uid="{E1ADB405-2FF9-4CC4-96EB-156FB7BA50D4}"/>
    <cellStyle name="Currency 5 3 5 8 2 4" xfId="32359" xr:uid="{6401CF8A-96F1-4520-8FCD-317CFE0D18AE}"/>
    <cellStyle name="Currency 5 3 5 8 3" xfId="11267" xr:uid="{F60DEAAF-A571-4AE7-83A0-AF0D394EED0C}"/>
    <cellStyle name="Currency 5 3 5 8 4" xfId="19705" xr:uid="{6E26C32A-D423-431C-B0B4-2EB10ED7A431}"/>
    <cellStyle name="Currency 5 3 5 8 5" xfId="28142" xr:uid="{51D434CF-95EC-4F62-8FB3-56618F478316}"/>
    <cellStyle name="Currency 5 3 5 9" xfId="4660" xr:uid="{00000000-0005-0000-0000-0000380D0000}"/>
    <cellStyle name="Currency 5 3 5 9 2" xfId="13102" xr:uid="{3BD3659A-7306-4F52-BA2D-A1F2AEEE9435}"/>
    <cellStyle name="Currency 5 3 5 9 3" xfId="21539" xr:uid="{47DC5E2A-1EA2-4BAC-8461-2D338234652D}"/>
    <cellStyle name="Currency 5 3 5 9 4" xfId="29976" xr:uid="{913846A4-C57E-4ACC-AC59-4E1E0324589A}"/>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906961D6-B8BB-4E29-B32D-DD6D3E4251D7}"/>
    <cellStyle name="Currency 5 5 10 3" xfId="21540" xr:uid="{E5E00F63-F260-4D62-8001-7C4B580F5AC0}"/>
    <cellStyle name="Currency 5 5 10 4" xfId="29977" xr:uid="{B3BF1289-D99A-42F7-8978-80B6FB6EFC76}"/>
    <cellStyle name="Currency 5 5 11" xfId="8885" xr:uid="{1E78D570-6C07-4E66-994E-4BEFBBB7B4CD}"/>
    <cellStyle name="Currency 5 5 12" xfId="17323" xr:uid="{B320DD05-E4B9-4E41-99FD-ABDEEFBF9791}"/>
    <cellStyle name="Currency 5 5 13" xfId="25760" xr:uid="{280E7E7E-890D-49BE-A2D4-653002BC8094}"/>
    <cellStyle name="Currency 5 5 2" xfId="220" xr:uid="{00000000-0005-0000-0000-00003D0D0000}"/>
    <cellStyle name="Currency 5 5 2 10" xfId="8886" xr:uid="{87E9D572-0E7B-42A6-8C92-7BEFACC3C119}"/>
    <cellStyle name="Currency 5 5 2 11" xfId="17324" xr:uid="{BECBA7C9-1258-4C44-AEF5-8667CC97159B}"/>
    <cellStyle name="Currency 5 5 2 12" xfId="25761" xr:uid="{8FC48F39-53D9-4E50-99F6-57B4D59A4A1B}"/>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A69FB1BA-1EC7-4D86-8772-B4479A759120}"/>
    <cellStyle name="Currency 5 5 2 2 2 2 3" xfId="24100" xr:uid="{FE0C87B4-795E-4A95-8D03-9E47836FB468}"/>
    <cellStyle name="Currency 5 5 2 2 2 2 4" xfId="32537" xr:uid="{5CBEC4FD-A38E-43DC-A370-BF71820ECB0A}"/>
    <cellStyle name="Currency 5 5 2 2 2 3" xfId="11445" xr:uid="{0073F6AD-5A13-4637-81A9-0F79DF55C1FC}"/>
    <cellStyle name="Currency 5 5 2 2 2 4" xfId="19883" xr:uid="{B4080BB8-D99C-408B-A23E-D851049C4FA1}"/>
    <cellStyle name="Currency 5 5 2 2 2 5" xfId="28320" xr:uid="{52E01E2C-6D45-4506-A9C8-3004189B7089}"/>
    <cellStyle name="Currency 5 5 2 2 3" xfId="5076" xr:uid="{00000000-0005-0000-0000-0000410D0000}"/>
    <cellStyle name="Currency 5 5 2 2 3 2" xfId="13518" xr:uid="{A8937873-64A2-4B1B-8136-07BD6255152F}"/>
    <cellStyle name="Currency 5 5 2 2 3 3" xfId="21955" xr:uid="{4BC77E9A-BE18-4197-B1CD-93BBD4B58387}"/>
    <cellStyle name="Currency 5 5 2 2 3 4" xfId="30392" xr:uid="{D143542D-7BBB-481D-96FC-2AF8F3A81392}"/>
    <cellStyle name="Currency 5 5 2 2 4" xfId="9300" xr:uid="{7C5207B8-0DD2-44BE-B679-F480616F1143}"/>
    <cellStyle name="Currency 5 5 2 2 5" xfId="17738" xr:uid="{F6BACF09-65A1-413C-95AF-BCC18DBB8BEE}"/>
    <cellStyle name="Currency 5 5 2 2 6" xfId="26175" xr:uid="{9EC0AB4B-A52F-484C-AA37-43868E5D55DA}"/>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F1BE2F30-E587-4966-9DD3-F3B5632C4CC6}"/>
    <cellStyle name="Currency 5 5 2 3 2 2 3" xfId="24513" xr:uid="{E2A3F5DA-332D-437F-B42F-BF71BB93471D}"/>
    <cellStyle name="Currency 5 5 2 3 2 2 4" xfId="32950" xr:uid="{11E6064A-528B-43A3-94FB-228889070589}"/>
    <cellStyle name="Currency 5 5 2 3 2 3" xfId="11858" xr:uid="{1D3BFCB7-C8E0-4EB8-BB6F-D2C56ED12C0A}"/>
    <cellStyle name="Currency 5 5 2 3 2 4" xfId="20296" xr:uid="{3C5D590B-C043-4679-8BEF-0FC90B3F78AA}"/>
    <cellStyle name="Currency 5 5 2 3 2 5" xfId="28733" xr:uid="{05543FE0-3A75-45B2-B26C-7CFE3FF5307A}"/>
    <cellStyle name="Currency 5 5 2 3 3" xfId="5489" xr:uid="{00000000-0005-0000-0000-0000450D0000}"/>
    <cellStyle name="Currency 5 5 2 3 3 2" xfId="13931" xr:uid="{DC9B7284-8374-4A8E-9904-F72E3AB137E9}"/>
    <cellStyle name="Currency 5 5 2 3 3 3" xfId="22368" xr:uid="{E23A4D65-8241-4DEC-BA94-79F7E3E2F39E}"/>
    <cellStyle name="Currency 5 5 2 3 3 4" xfId="30805" xr:uid="{4D42B820-C532-4371-80C3-9673CEDE7C38}"/>
    <cellStyle name="Currency 5 5 2 3 4" xfId="9713" xr:uid="{150794E9-36CE-4AD8-B729-34EAFE4A3498}"/>
    <cellStyle name="Currency 5 5 2 3 5" xfId="18151" xr:uid="{FAC820A2-31AF-4E61-9688-1536C02BD855}"/>
    <cellStyle name="Currency 5 5 2 3 6" xfId="26588" xr:uid="{1C9E3CD0-867B-4AB8-A86C-CEC06990102E}"/>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7D0E1289-9298-4A68-BCF2-38F6C59D201F}"/>
    <cellStyle name="Currency 5 5 2 4 2 2 3" xfId="24926" xr:uid="{4C974DCA-CF1C-48A7-BFFF-0F6BE3E66035}"/>
    <cellStyle name="Currency 5 5 2 4 2 2 4" xfId="33363" xr:uid="{0A39B725-8E0A-453F-A4F2-CCE8E9F0A16C}"/>
    <cellStyle name="Currency 5 5 2 4 2 3" xfId="12271" xr:uid="{30F8CE5D-61B1-47F5-8B88-D9DA219E55DC}"/>
    <cellStyle name="Currency 5 5 2 4 2 4" xfId="20709" xr:uid="{586D1F6C-CA25-40C1-80C8-ED992E7B81A2}"/>
    <cellStyle name="Currency 5 5 2 4 2 5" xfId="29146" xr:uid="{CA1EBD3E-9E85-458D-B642-AE88E4D352DC}"/>
    <cellStyle name="Currency 5 5 2 4 3" xfId="5902" xr:uid="{00000000-0005-0000-0000-0000490D0000}"/>
    <cellStyle name="Currency 5 5 2 4 3 2" xfId="14344" xr:uid="{4E295F31-A09F-4EE4-A626-962078B72F43}"/>
    <cellStyle name="Currency 5 5 2 4 3 3" xfId="22781" xr:uid="{47CD2295-EE9E-40D9-8FCD-A33C8167F5A2}"/>
    <cellStyle name="Currency 5 5 2 4 3 4" xfId="31218" xr:uid="{4A47B52E-91C9-482D-ADA5-4DEC2276D56F}"/>
    <cellStyle name="Currency 5 5 2 4 4" xfId="10126" xr:uid="{A72AEBB2-576F-43F6-8C59-F9F731198994}"/>
    <cellStyle name="Currency 5 5 2 4 5" xfId="18564" xr:uid="{60881902-BFBC-4762-9199-7BBB52F920B9}"/>
    <cellStyle name="Currency 5 5 2 4 6" xfId="27001" xr:uid="{08456411-3815-48ED-ACD6-73BDC43F8350}"/>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14590B3F-75FA-4C0B-9295-0EF01FCAF5BF}"/>
    <cellStyle name="Currency 5 5 2 5 2 2 3" xfId="25339" xr:uid="{FCDAE347-77AE-4E88-B0BA-2B77102E11B2}"/>
    <cellStyle name="Currency 5 5 2 5 2 2 4" xfId="33776" xr:uid="{B8DDFC74-CE6B-42DF-AD7F-7669F2F735D6}"/>
    <cellStyle name="Currency 5 5 2 5 2 3" xfId="12684" xr:uid="{6A9D89E7-B9A1-4DB1-9ED9-93CAAA1AC6F5}"/>
    <cellStyle name="Currency 5 5 2 5 2 4" xfId="21122" xr:uid="{7C58397C-CABF-4A89-A2D4-09C834EE6E15}"/>
    <cellStyle name="Currency 5 5 2 5 2 5" xfId="29559" xr:uid="{274D0C87-9224-4220-A823-999680575D11}"/>
    <cellStyle name="Currency 5 5 2 5 3" xfId="6315" xr:uid="{00000000-0005-0000-0000-00004D0D0000}"/>
    <cellStyle name="Currency 5 5 2 5 3 2" xfId="14757" xr:uid="{282BD631-8B82-413C-B801-AFC68A9F3CC0}"/>
    <cellStyle name="Currency 5 5 2 5 3 3" xfId="23194" xr:uid="{4CF7D6A6-4F68-4F37-9B0E-FD602DAF94BF}"/>
    <cellStyle name="Currency 5 5 2 5 3 4" xfId="31631" xr:uid="{19EA8972-BD68-48A2-B6B2-B92BC0450510}"/>
    <cellStyle name="Currency 5 5 2 5 4" xfId="10539" xr:uid="{A60BC1BE-6AE0-458A-909C-D7F77BB63294}"/>
    <cellStyle name="Currency 5 5 2 5 5" xfId="18977" xr:uid="{5BFCCD41-AC38-4B61-95F4-077BC9A2C01C}"/>
    <cellStyle name="Currency 5 5 2 5 6" xfId="27414" xr:uid="{EEC75B96-BF8C-4CE8-8430-8D5E04F62FEC}"/>
    <cellStyle name="Currency 5 5 2 6" xfId="2443" xr:uid="{00000000-0005-0000-0000-00004E0D0000}"/>
    <cellStyle name="Currency 5 5 2 6 2" xfId="6728" xr:uid="{00000000-0005-0000-0000-00004F0D0000}"/>
    <cellStyle name="Currency 5 5 2 6 2 2" xfId="15170" xr:uid="{6D6039DB-2C12-41E5-BE87-87188A8313F0}"/>
    <cellStyle name="Currency 5 5 2 6 2 3" xfId="23607" xr:uid="{2CD61910-75C2-4509-9CFD-7D7BE3DFACB1}"/>
    <cellStyle name="Currency 5 5 2 6 2 4" xfId="32044" xr:uid="{E12CE519-41F9-4F44-8B6E-8A7367377EC1}"/>
    <cellStyle name="Currency 5 5 2 6 3" xfId="10952" xr:uid="{045BE03A-760A-4C53-A0F0-9C3110AEE6F7}"/>
    <cellStyle name="Currency 5 5 2 6 4" xfId="19390" xr:uid="{F56DD3FF-195A-409D-9CBC-C4ADFA7D367D}"/>
    <cellStyle name="Currency 5 5 2 6 5" xfId="27827" xr:uid="{5B345965-835E-45AA-B847-5D06FF438DB7}"/>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C6A37AB3-CAD9-4A00-B763-304FD9C7CAFC}"/>
    <cellStyle name="Currency 5 5 2 8 2 3" xfId="23924" xr:uid="{50E83195-47EA-48A2-9159-0F98F870D88E}"/>
    <cellStyle name="Currency 5 5 2 8 2 4" xfId="32361" xr:uid="{CC68970D-566B-43CC-B16A-4177C9B4CE1F}"/>
    <cellStyle name="Currency 5 5 2 8 3" xfId="11269" xr:uid="{C7EF6628-781A-4137-B670-556CB1EC2A18}"/>
    <cellStyle name="Currency 5 5 2 8 4" xfId="19707" xr:uid="{179257EA-F9C7-4692-ACBD-A039C3FC4D9B}"/>
    <cellStyle name="Currency 5 5 2 8 5" xfId="28144" xr:uid="{FB5F6408-DBCD-42A3-B9FB-87A08554A523}"/>
    <cellStyle name="Currency 5 5 2 9" xfId="4662" xr:uid="{00000000-0005-0000-0000-0000530D0000}"/>
    <cellStyle name="Currency 5 5 2 9 2" xfId="13104" xr:uid="{C62A400F-77CA-4552-856E-EB606724254A}"/>
    <cellStyle name="Currency 5 5 2 9 3" xfId="21541" xr:uid="{129C083D-AD2A-4217-A2AF-0158D1BCF5D5}"/>
    <cellStyle name="Currency 5 5 2 9 4" xfId="29978" xr:uid="{C523409B-07F7-41BC-B740-F785CF3D6FA8}"/>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263D7ED0-0E63-45E1-9177-00F3BDA1428D}"/>
    <cellStyle name="Currency 5 5 3 2 2 3" xfId="24099" xr:uid="{E3D38992-956D-4988-B23C-975C6072250F}"/>
    <cellStyle name="Currency 5 5 3 2 2 4" xfId="32536" xr:uid="{6297018F-B6AA-4618-B8CF-DC56F5EAE7BA}"/>
    <cellStyle name="Currency 5 5 3 2 3" xfId="11444" xr:uid="{4686060D-C713-4080-BEEF-01C5AE479C70}"/>
    <cellStyle name="Currency 5 5 3 2 4" xfId="19882" xr:uid="{759A6B08-06C3-4BD2-9FC3-E1F743CBD811}"/>
    <cellStyle name="Currency 5 5 3 2 5" xfId="28319" xr:uid="{D05DDFF7-71C6-4CC3-92BA-2833235EED43}"/>
    <cellStyle name="Currency 5 5 3 3" xfId="5075" xr:uid="{00000000-0005-0000-0000-0000570D0000}"/>
    <cellStyle name="Currency 5 5 3 3 2" xfId="13517" xr:uid="{DD2DF006-16C9-4394-A591-0A4587E98203}"/>
    <cellStyle name="Currency 5 5 3 3 3" xfId="21954" xr:uid="{C60564EF-3071-4B9C-96FE-563DD988F7C2}"/>
    <cellStyle name="Currency 5 5 3 3 4" xfId="30391" xr:uid="{01E06944-631A-4F0A-882D-7B637110628D}"/>
    <cellStyle name="Currency 5 5 3 4" xfId="9299" xr:uid="{7AAEBD98-C8E9-4C30-86DD-1DCB4CD41C3C}"/>
    <cellStyle name="Currency 5 5 3 5" xfId="17737" xr:uid="{2F810119-3991-40B6-A82A-FA5454D2AF5B}"/>
    <cellStyle name="Currency 5 5 3 6" xfId="26174" xr:uid="{E4331F81-9936-4917-B6F9-8D22A83572BC}"/>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312EEF82-0380-4662-AD21-5EA53A066FCB}"/>
    <cellStyle name="Currency 5 5 4 2 2 3" xfId="24512" xr:uid="{08806475-A674-4D57-9D90-D3C2E27CF9F7}"/>
    <cellStyle name="Currency 5 5 4 2 2 4" xfId="32949" xr:uid="{5D3F0CDE-CF90-48F6-B951-208A23C7B5CA}"/>
    <cellStyle name="Currency 5 5 4 2 3" xfId="11857" xr:uid="{D6370672-E4EF-4D79-A3FC-A4CD754E4AAA}"/>
    <cellStyle name="Currency 5 5 4 2 4" xfId="20295" xr:uid="{87B4EF69-8DDD-4D2D-8EE1-C687F1EFCDE0}"/>
    <cellStyle name="Currency 5 5 4 2 5" xfId="28732" xr:uid="{A6A9EF29-3056-4219-9A60-313E2D867A91}"/>
    <cellStyle name="Currency 5 5 4 3" xfId="5488" xr:uid="{00000000-0005-0000-0000-00005B0D0000}"/>
    <cellStyle name="Currency 5 5 4 3 2" xfId="13930" xr:uid="{4EEAE975-57EA-4A54-94C4-40238B3B1404}"/>
    <cellStyle name="Currency 5 5 4 3 3" xfId="22367" xr:uid="{3620AD68-5AF5-4DB1-9E06-6CC93B13704C}"/>
    <cellStyle name="Currency 5 5 4 3 4" xfId="30804" xr:uid="{3B9C137F-C87D-4C30-B08A-2C703CEDB285}"/>
    <cellStyle name="Currency 5 5 4 4" xfId="9712" xr:uid="{2F3B3F4E-E028-4EBD-B0ED-F4E999AA5249}"/>
    <cellStyle name="Currency 5 5 4 5" xfId="18150" xr:uid="{15542458-0923-465A-B2BE-734F865BF9F5}"/>
    <cellStyle name="Currency 5 5 4 6" xfId="26587" xr:uid="{1FA38865-0252-4A2A-B48C-445F50FF80B0}"/>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8EF4918D-C761-4A9E-ABF8-039F6DD3D4DB}"/>
    <cellStyle name="Currency 5 5 5 2 2 3" xfId="24925" xr:uid="{BC9C5B96-A371-41A3-A717-9B2785773FC8}"/>
    <cellStyle name="Currency 5 5 5 2 2 4" xfId="33362" xr:uid="{4A1B2C74-FE6E-48A2-849A-C5EEB2D7BAED}"/>
    <cellStyle name="Currency 5 5 5 2 3" xfId="12270" xr:uid="{7C71AC47-E234-4A4E-B286-E57276EA17D9}"/>
    <cellStyle name="Currency 5 5 5 2 4" xfId="20708" xr:uid="{D5BFB213-3AFF-42EC-89FE-A565C9610046}"/>
    <cellStyle name="Currency 5 5 5 2 5" xfId="29145" xr:uid="{E6D6FE67-FC2D-4044-81DD-A6EB8622DD72}"/>
    <cellStyle name="Currency 5 5 5 3" xfId="5901" xr:uid="{00000000-0005-0000-0000-00005F0D0000}"/>
    <cellStyle name="Currency 5 5 5 3 2" xfId="14343" xr:uid="{0BA82B8C-0EFA-47DB-B55D-098B64DBD021}"/>
    <cellStyle name="Currency 5 5 5 3 3" xfId="22780" xr:uid="{582CAA4D-ED74-4321-8D36-8ACAC9873BFA}"/>
    <cellStyle name="Currency 5 5 5 3 4" xfId="31217" xr:uid="{4622BD73-9F79-4FDF-B59C-C23CF4AE9871}"/>
    <cellStyle name="Currency 5 5 5 4" xfId="10125" xr:uid="{830740F6-6620-4D2A-A0AD-BD3AA8671343}"/>
    <cellStyle name="Currency 5 5 5 5" xfId="18563" xr:uid="{53B49D18-9A10-4F3C-88DE-31EEA48D6A28}"/>
    <cellStyle name="Currency 5 5 5 6" xfId="27000" xr:uid="{BDBC7838-B2F8-4A69-B451-1EDC45F75B7C}"/>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D636B18C-E1B6-4D5F-B215-3F55138278DE}"/>
    <cellStyle name="Currency 5 5 6 2 2 3" xfId="25338" xr:uid="{E1A56283-8D81-43A0-8AC7-9B0FB8A311D4}"/>
    <cellStyle name="Currency 5 5 6 2 2 4" xfId="33775" xr:uid="{2B1700B4-A4AE-4856-AF3E-930799A8155F}"/>
    <cellStyle name="Currency 5 5 6 2 3" xfId="12683" xr:uid="{B96F3660-7414-41F2-9E68-18F7B5943B4C}"/>
    <cellStyle name="Currency 5 5 6 2 4" xfId="21121" xr:uid="{420A58F3-32D6-49F5-A7CD-F08A8091E231}"/>
    <cellStyle name="Currency 5 5 6 2 5" xfId="29558" xr:uid="{4E9C15B1-8204-4C49-9CF2-5CF60D46774F}"/>
    <cellStyle name="Currency 5 5 6 3" xfId="6314" xr:uid="{00000000-0005-0000-0000-0000630D0000}"/>
    <cellStyle name="Currency 5 5 6 3 2" xfId="14756" xr:uid="{454C1596-E85F-46E5-AB05-F12D749DAF29}"/>
    <cellStyle name="Currency 5 5 6 3 3" xfId="23193" xr:uid="{626FA876-176D-4721-9E6A-1CD35AA6AD17}"/>
    <cellStyle name="Currency 5 5 6 3 4" xfId="31630" xr:uid="{D5848EC9-041B-4F4A-92A8-80EBCD465EB6}"/>
    <cellStyle name="Currency 5 5 6 4" xfId="10538" xr:uid="{028FEDDE-7C4F-409D-B23B-E6DD88290C09}"/>
    <cellStyle name="Currency 5 5 6 5" xfId="18976" xr:uid="{8D8D7ECA-E735-4968-9BF7-4EF81C57163B}"/>
    <cellStyle name="Currency 5 5 6 6" xfId="27413" xr:uid="{F9840D5A-5FA7-44CB-94BA-0005415210A0}"/>
    <cellStyle name="Currency 5 5 7" xfId="2442" xr:uid="{00000000-0005-0000-0000-0000640D0000}"/>
    <cellStyle name="Currency 5 5 7 2" xfId="6727" xr:uid="{00000000-0005-0000-0000-0000650D0000}"/>
    <cellStyle name="Currency 5 5 7 2 2" xfId="15169" xr:uid="{D841D3DB-2E01-4647-9370-FBEA87520F40}"/>
    <cellStyle name="Currency 5 5 7 2 3" xfId="23606" xr:uid="{21129B14-AC77-4C4E-B892-0F34313F7888}"/>
    <cellStyle name="Currency 5 5 7 2 4" xfId="32043" xr:uid="{82DE2D3A-094C-43FB-99C7-A5D73A4F06AA}"/>
    <cellStyle name="Currency 5 5 7 3" xfId="10951" xr:uid="{0C610DD8-B1BC-455E-B9ED-BBCD4DD11E7F}"/>
    <cellStyle name="Currency 5 5 7 4" xfId="19389" xr:uid="{30E2BEFB-EAE8-4C5A-AD38-D2A2899580C4}"/>
    <cellStyle name="Currency 5 5 7 5" xfId="27826" xr:uid="{3EA11EFE-7444-4926-BA61-C4515B63CC17}"/>
    <cellStyle name="Currency 5 5 8" xfId="2739" xr:uid="{00000000-0005-0000-0000-0000660D0000}"/>
    <cellStyle name="Currency 5 5 9" xfId="2820" xr:uid="{00000000-0005-0000-0000-0000670D0000}"/>
    <cellStyle name="Currency 5 5 9 2" xfId="7044" xr:uid="{00000000-0005-0000-0000-0000680D0000}"/>
    <cellStyle name="Currency 5 5 9 2 2" xfId="15486" xr:uid="{EA6043EE-BA61-485E-B165-AABE80A4AB50}"/>
    <cellStyle name="Currency 5 5 9 2 3" xfId="23923" xr:uid="{3B06D3F9-51CD-4A9F-A2BA-9EB1952DC7B1}"/>
    <cellStyle name="Currency 5 5 9 2 4" xfId="32360" xr:uid="{CD75B2A4-1ADB-4467-9BEA-142F6C3D84B6}"/>
    <cellStyle name="Currency 5 5 9 3" xfId="11268" xr:uid="{6D60963F-90C9-4699-BCCB-11349CD349F3}"/>
    <cellStyle name="Currency 5 5 9 4" xfId="19706" xr:uid="{851C716B-CD5C-4E64-98DB-C934A84379B6}"/>
    <cellStyle name="Currency 5 5 9 5" xfId="28143" xr:uid="{437399C0-2219-4006-AA67-77E4EB222C8D}"/>
    <cellStyle name="Currency 5 6" xfId="221" xr:uid="{00000000-0005-0000-0000-0000690D0000}"/>
    <cellStyle name="Currency 5 6 10" xfId="8887" xr:uid="{D2559BD3-8E9F-45E6-9388-477FC42B563F}"/>
    <cellStyle name="Currency 5 6 11" xfId="17325" xr:uid="{61DADAF6-6F63-4834-A8A1-9C73D9306B3C}"/>
    <cellStyle name="Currency 5 6 12" xfId="25762" xr:uid="{33E27329-0306-4B4D-B202-92ADFDA6B46D}"/>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EDB7298B-B5E3-405C-A476-020E42E889B1}"/>
    <cellStyle name="Currency 5 6 2 2 2 3" xfId="24101" xr:uid="{AD425EA4-3BDD-4908-8502-6626ED0137F0}"/>
    <cellStyle name="Currency 5 6 2 2 2 4" xfId="32538" xr:uid="{89C24636-CD87-4F95-AB82-A2C6A93CE968}"/>
    <cellStyle name="Currency 5 6 2 2 3" xfId="11446" xr:uid="{CA0A5DB3-6B23-481C-9F60-A9469ABB7C3F}"/>
    <cellStyle name="Currency 5 6 2 2 4" xfId="19884" xr:uid="{154F38CA-D768-4FE8-94CA-C05F521A306D}"/>
    <cellStyle name="Currency 5 6 2 2 5" xfId="28321" xr:uid="{4B90118E-3D8A-4800-8920-C753FB7D76A3}"/>
    <cellStyle name="Currency 5 6 2 3" xfId="5077" xr:uid="{00000000-0005-0000-0000-00006D0D0000}"/>
    <cellStyle name="Currency 5 6 2 3 2" xfId="13519" xr:uid="{F405A3DD-1243-4111-9C61-6809A41C29E8}"/>
    <cellStyle name="Currency 5 6 2 3 3" xfId="21956" xr:uid="{73C63823-A8F8-4C74-90EF-13CAF0175AE1}"/>
    <cellStyle name="Currency 5 6 2 3 4" xfId="30393" xr:uid="{8EF66DFF-0C8B-4CB2-8F45-B5D0FAFE810B}"/>
    <cellStyle name="Currency 5 6 2 4" xfId="9301" xr:uid="{FD8F3B7B-B713-4191-81EB-4BB5992BAC3C}"/>
    <cellStyle name="Currency 5 6 2 5" xfId="17739" xr:uid="{A3DC140D-8756-4FA3-A97C-021233FF21A6}"/>
    <cellStyle name="Currency 5 6 2 6" xfId="26176" xr:uid="{CC13447E-D1BC-4425-AB64-28AD36E5BD48}"/>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C281776D-8CBF-4778-8526-EC2F3A5BA1FF}"/>
    <cellStyle name="Currency 5 6 3 2 2 3" xfId="24514" xr:uid="{3927382F-59B8-48F4-B501-9313493A2CC5}"/>
    <cellStyle name="Currency 5 6 3 2 2 4" xfId="32951" xr:uid="{68B3D54A-EADB-4AAA-9022-5DA54D67E9BB}"/>
    <cellStyle name="Currency 5 6 3 2 3" xfId="11859" xr:uid="{370652ED-056D-4AD2-AB2A-71C318129C59}"/>
    <cellStyle name="Currency 5 6 3 2 4" xfId="20297" xr:uid="{E2364EE9-E603-4888-92E0-2BAF608C4A24}"/>
    <cellStyle name="Currency 5 6 3 2 5" xfId="28734" xr:uid="{819F2532-1939-4898-9ED1-5F8C5CCB1A71}"/>
    <cellStyle name="Currency 5 6 3 3" xfId="5490" xr:uid="{00000000-0005-0000-0000-0000710D0000}"/>
    <cellStyle name="Currency 5 6 3 3 2" xfId="13932" xr:uid="{315F594D-2F6F-436B-8554-26B2E4AA6134}"/>
    <cellStyle name="Currency 5 6 3 3 3" xfId="22369" xr:uid="{F9351C74-82C8-4F80-BEFD-A2DBCF079273}"/>
    <cellStyle name="Currency 5 6 3 3 4" xfId="30806" xr:uid="{8A2F583A-33BC-452B-8378-92049F02231A}"/>
    <cellStyle name="Currency 5 6 3 4" xfId="9714" xr:uid="{D9732ABC-ACBD-44BA-9AFC-4D5B9C369C1B}"/>
    <cellStyle name="Currency 5 6 3 5" xfId="18152" xr:uid="{99E3631B-FF9C-4F76-8C35-788108AEBF5C}"/>
    <cellStyle name="Currency 5 6 3 6" xfId="26589" xr:uid="{2BBD4A23-A53B-4A85-908D-4E9EAD4604DB}"/>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9FF4EF62-40A8-4131-BE28-3F4411949ECA}"/>
    <cellStyle name="Currency 5 6 4 2 2 3" xfId="24927" xr:uid="{5B42048F-0A05-472B-893E-B25A007C869F}"/>
    <cellStyle name="Currency 5 6 4 2 2 4" xfId="33364" xr:uid="{F6C13AA2-E423-4679-AC16-49B510A5F3AA}"/>
    <cellStyle name="Currency 5 6 4 2 3" xfId="12272" xr:uid="{503DC9F0-08AF-4BB1-B120-EEA80B0ECAAF}"/>
    <cellStyle name="Currency 5 6 4 2 4" xfId="20710" xr:uid="{8CC4137D-9925-40BA-AB82-91C9135CD1C5}"/>
    <cellStyle name="Currency 5 6 4 2 5" xfId="29147" xr:uid="{D72608F7-DA9C-4670-9A89-61DAFA5999F3}"/>
    <cellStyle name="Currency 5 6 4 3" xfId="5903" xr:uid="{00000000-0005-0000-0000-0000750D0000}"/>
    <cellStyle name="Currency 5 6 4 3 2" xfId="14345" xr:uid="{B7A2D615-4579-480E-8E23-A96D3D4FFFDF}"/>
    <cellStyle name="Currency 5 6 4 3 3" xfId="22782" xr:uid="{6258170C-7977-486B-9E6A-2A2A7D0CD356}"/>
    <cellStyle name="Currency 5 6 4 3 4" xfId="31219" xr:uid="{A521DFC3-B219-4253-821D-09C83D917C3A}"/>
    <cellStyle name="Currency 5 6 4 4" xfId="10127" xr:uid="{120BCC7E-7307-4289-9120-556E40A9271A}"/>
    <cellStyle name="Currency 5 6 4 5" xfId="18565" xr:uid="{D46AA015-6BE2-4EE2-B48A-AD6315A5A12B}"/>
    <cellStyle name="Currency 5 6 4 6" xfId="27002" xr:uid="{40CB8AFB-66DA-4972-B9C1-DAF7BEF05F42}"/>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BA9DB4A5-E4DD-44EC-8485-E109C9911A21}"/>
    <cellStyle name="Currency 5 6 5 2 2 3" xfId="25340" xr:uid="{C3161909-8047-4B0D-BFDD-575D92EE7D4C}"/>
    <cellStyle name="Currency 5 6 5 2 2 4" xfId="33777" xr:uid="{179F6BB4-0F44-4600-A737-431BF007E2C9}"/>
    <cellStyle name="Currency 5 6 5 2 3" xfId="12685" xr:uid="{5EFF0357-9FDD-42D6-9FB2-6070901A9D17}"/>
    <cellStyle name="Currency 5 6 5 2 4" xfId="21123" xr:uid="{56EBA8AD-2618-41E2-9D97-F9859DB118D6}"/>
    <cellStyle name="Currency 5 6 5 2 5" xfId="29560" xr:uid="{506F5A1E-66A3-4D6E-8B1A-3A3DF567FC6F}"/>
    <cellStyle name="Currency 5 6 5 3" xfId="6316" xr:uid="{00000000-0005-0000-0000-0000790D0000}"/>
    <cellStyle name="Currency 5 6 5 3 2" xfId="14758" xr:uid="{6C8691FE-6FAA-46F5-9B9F-D7DEAC1B8DCD}"/>
    <cellStyle name="Currency 5 6 5 3 3" xfId="23195" xr:uid="{59671DE4-1863-429A-A75A-C858C125BB5C}"/>
    <cellStyle name="Currency 5 6 5 3 4" xfId="31632" xr:uid="{3FB08257-225A-48B9-95CB-D624F5DC2213}"/>
    <cellStyle name="Currency 5 6 5 4" xfId="10540" xr:uid="{1BC93BB3-CAB0-4793-B8ED-10C0C266223E}"/>
    <cellStyle name="Currency 5 6 5 5" xfId="18978" xr:uid="{C4752C59-3F3C-4510-80CB-5351FC93C070}"/>
    <cellStyle name="Currency 5 6 5 6" xfId="27415" xr:uid="{CDB21B70-C72F-4A74-BC99-6FB322266AD9}"/>
    <cellStyle name="Currency 5 6 6" xfId="2444" xr:uid="{00000000-0005-0000-0000-00007A0D0000}"/>
    <cellStyle name="Currency 5 6 6 2" xfId="6729" xr:uid="{00000000-0005-0000-0000-00007B0D0000}"/>
    <cellStyle name="Currency 5 6 6 2 2" xfId="15171" xr:uid="{7364671F-3D14-4FAC-A76D-959117A64024}"/>
    <cellStyle name="Currency 5 6 6 2 3" xfId="23608" xr:uid="{911DEB37-72B7-4BC4-9EEA-D0EACD611559}"/>
    <cellStyle name="Currency 5 6 6 2 4" xfId="32045" xr:uid="{05DA4A93-B3F5-4C6D-A764-D0EAFABDD714}"/>
    <cellStyle name="Currency 5 6 6 3" xfId="10953" xr:uid="{304AE312-CFFE-4870-B3BE-7105CFE7A305}"/>
    <cellStyle name="Currency 5 6 6 4" xfId="19391" xr:uid="{E1F48764-59D6-47D8-B609-A40B2DDF8D8A}"/>
    <cellStyle name="Currency 5 6 6 5" xfId="27828" xr:uid="{4A20EC11-F68E-43F1-AA3D-07FC780A68A3}"/>
    <cellStyle name="Currency 5 6 7" xfId="2741" xr:uid="{00000000-0005-0000-0000-00007C0D0000}"/>
    <cellStyle name="Currency 5 6 8" xfId="2822" xr:uid="{00000000-0005-0000-0000-00007D0D0000}"/>
    <cellStyle name="Currency 5 6 8 2" xfId="7046" xr:uid="{00000000-0005-0000-0000-00007E0D0000}"/>
    <cellStyle name="Currency 5 6 8 2 2" xfId="15488" xr:uid="{A3D21820-3F60-45C0-BCA6-05D6A009C81B}"/>
    <cellStyle name="Currency 5 6 8 2 3" xfId="23925" xr:uid="{DB8224C7-A1C1-442B-B7A0-2A1C35593727}"/>
    <cellStyle name="Currency 5 6 8 2 4" xfId="32362" xr:uid="{6C01ADD2-48F8-44CA-BA00-D1DEBCFCAB22}"/>
    <cellStyle name="Currency 5 6 8 3" xfId="11270" xr:uid="{8AB0A26C-0F13-464C-8FA3-1D592588D767}"/>
    <cellStyle name="Currency 5 6 8 4" xfId="19708" xr:uid="{1399B1F6-D732-45F3-A87A-20CCEAA21557}"/>
    <cellStyle name="Currency 5 6 8 5" xfId="28145" xr:uid="{DFDA2732-F1EE-47AF-A1AB-E6517E1ECC14}"/>
    <cellStyle name="Currency 5 6 9" xfId="4663" xr:uid="{00000000-0005-0000-0000-00007F0D0000}"/>
    <cellStyle name="Currency 5 6 9 2" xfId="13105" xr:uid="{90639424-F83D-419D-BB88-0F876D2E00C8}"/>
    <cellStyle name="Currency 5 6 9 3" xfId="21542" xr:uid="{B404E960-B696-4D9F-883C-184677CD2B2D}"/>
    <cellStyle name="Currency 5 6 9 4" xfId="29979" xr:uid="{6D8B58C8-282B-4FF0-9C7C-995A0858DC2C}"/>
    <cellStyle name="Currency 5 7" xfId="222" xr:uid="{00000000-0005-0000-0000-0000800D0000}"/>
    <cellStyle name="Currency 5 7 10" xfId="8888" xr:uid="{EF162A8A-E665-4C2C-B2ED-9BE5352320A6}"/>
    <cellStyle name="Currency 5 7 11" xfId="17326" xr:uid="{E734C17F-18DC-4125-9D97-EFCFCE4FED84}"/>
    <cellStyle name="Currency 5 7 12" xfId="25763" xr:uid="{C79FAB75-FC5F-47DF-B0A6-11A7C82C7E87}"/>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AC414F84-636C-447A-8CB9-62BD762FB195}"/>
    <cellStyle name="Currency 5 7 2 2 2 3" xfId="24102" xr:uid="{A78CCC3D-3C9A-4C83-BE40-EF859712494A}"/>
    <cellStyle name="Currency 5 7 2 2 2 4" xfId="32539" xr:uid="{2468C4F2-60DA-465D-853B-1525CD720FB9}"/>
    <cellStyle name="Currency 5 7 2 2 3" xfId="11447" xr:uid="{4F62A02F-8514-48FF-A5CE-F72DA5021629}"/>
    <cellStyle name="Currency 5 7 2 2 4" xfId="19885" xr:uid="{11D61E42-21C8-484E-BD76-46C428244920}"/>
    <cellStyle name="Currency 5 7 2 2 5" xfId="28322" xr:uid="{4BFC8ABE-A584-469B-89E5-3D314BF0F76A}"/>
    <cellStyle name="Currency 5 7 2 3" xfId="5078" xr:uid="{00000000-0005-0000-0000-0000840D0000}"/>
    <cellStyle name="Currency 5 7 2 3 2" xfId="13520" xr:uid="{5F592FAD-714D-4723-8C14-DDE2944C4414}"/>
    <cellStyle name="Currency 5 7 2 3 3" xfId="21957" xr:uid="{8C3DCCEA-20AA-4A8C-9919-F46B545DB7B6}"/>
    <cellStyle name="Currency 5 7 2 3 4" xfId="30394" xr:uid="{BB353482-D522-4319-8CC8-A925F2421548}"/>
    <cellStyle name="Currency 5 7 2 4" xfId="9302" xr:uid="{D63C9759-F829-4670-8942-FECE057F4D34}"/>
    <cellStyle name="Currency 5 7 2 5" xfId="17740" xr:uid="{C23CDA90-F7A8-4827-9AA3-BFE4FC638988}"/>
    <cellStyle name="Currency 5 7 2 6" xfId="26177" xr:uid="{4887086A-87D9-4475-ADCA-22D49334D751}"/>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470A7B66-840B-4241-91A4-C12642F2158D}"/>
    <cellStyle name="Currency 5 7 3 2 2 3" xfId="24515" xr:uid="{1F29EF3A-576C-4023-99D6-545BBFCCCB6B}"/>
    <cellStyle name="Currency 5 7 3 2 2 4" xfId="32952" xr:uid="{645587D9-1579-4B86-AF48-0150BFA6E484}"/>
    <cellStyle name="Currency 5 7 3 2 3" xfId="11860" xr:uid="{C6C3D091-B939-4C5A-A1CC-24344F9E2F08}"/>
    <cellStyle name="Currency 5 7 3 2 4" xfId="20298" xr:uid="{E2906047-403E-4E8E-AFBE-11BEAF3E7454}"/>
    <cellStyle name="Currency 5 7 3 2 5" xfId="28735" xr:uid="{254A3703-B305-4819-8FD1-ABB2007807F2}"/>
    <cellStyle name="Currency 5 7 3 3" xfId="5491" xr:uid="{00000000-0005-0000-0000-0000880D0000}"/>
    <cellStyle name="Currency 5 7 3 3 2" xfId="13933" xr:uid="{454E6030-6D24-499E-8CBD-235A451567B3}"/>
    <cellStyle name="Currency 5 7 3 3 3" xfId="22370" xr:uid="{3118BA40-1A39-418C-BFB3-AE3C9D1D417F}"/>
    <cellStyle name="Currency 5 7 3 3 4" xfId="30807" xr:uid="{BBBF34EC-B7BA-4D60-8F62-CB980752E801}"/>
    <cellStyle name="Currency 5 7 3 4" xfId="9715" xr:uid="{DEBB49B4-8760-4CC0-9072-8DEA30121761}"/>
    <cellStyle name="Currency 5 7 3 5" xfId="18153" xr:uid="{5CA2F2B8-C9ED-413D-8BA9-FE2832544F32}"/>
    <cellStyle name="Currency 5 7 3 6" xfId="26590" xr:uid="{C59B5BA4-5A91-43BE-B6EE-1B77CDEBFEE2}"/>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05D1665E-216B-470C-A449-54A4AA19B253}"/>
    <cellStyle name="Currency 5 7 4 2 2 3" xfId="24928" xr:uid="{A5FACFE7-832F-4FEB-9723-A0C260474AA8}"/>
    <cellStyle name="Currency 5 7 4 2 2 4" xfId="33365" xr:uid="{A8E4763B-A6F8-41C4-BD7F-DE2B2A5DF58D}"/>
    <cellStyle name="Currency 5 7 4 2 3" xfId="12273" xr:uid="{3B7E1D82-1291-4982-AE42-F883C3C4C3E0}"/>
    <cellStyle name="Currency 5 7 4 2 4" xfId="20711" xr:uid="{9D88F6BF-16B3-4566-B4C9-657452BB98B2}"/>
    <cellStyle name="Currency 5 7 4 2 5" xfId="29148" xr:uid="{EA1784B9-9FA8-42F1-ACD6-84980114BBFE}"/>
    <cellStyle name="Currency 5 7 4 3" xfId="5904" xr:uid="{00000000-0005-0000-0000-00008C0D0000}"/>
    <cellStyle name="Currency 5 7 4 3 2" xfId="14346" xr:uid="{84D2E8AA-6835-4357-B22F-16CBC93C26EC}"/>
    <cellStyle name="Currency 5 7 4 3 3" xfId="22783" xr:uid="{3791F257-7185-4B6D-8111-9F8B121BD853}"/>
    <cellStyle name="Currency 5 7 4 3 4" xfId="31220" xr:uid="{7E4D9B67-B9E3-4357-8D54-4F7AAB03050F}"/>
    <cellStyle name="Currency 5 7 4 4" xfId="10128" xr:uid="{3DD3F926-6D2F-4B58-AB10-387F7C59A145}"/>
    <cellStyle name="Currency 5 7 4 5" xfId="18566" xr:uid="{8ADB7EA2-1A01-4F13-A6ED-B76FAEAE0FD0}"/>
    <cellStyle name="Currency 5 7 4 6" xfId="27003" xr:uid="{A33F2344-AFD8-4E82-943F-6AD9120B34DE}"/>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8D7D9C99-8EE4-4E8B-BA16-699A29F23DEF}"/>
    <cellStyle name="Currency 5 7 5 2 2 3" xfId="25341" xr:uid="{88C31CB7-9F5E-4747-B685-D325FB9A420F}"/>
    <cellStyle name="Currency 5 7 5 2 2 4" xfId="33778" xr:uid="{4F160860-1144-4F56-85A3-196E1132EAF3}"/>
    <cellStyle name="Currency 5 7 5 2 3" xfId="12686" xr:uid="{EDBF34A3-9423-4A58-B238-F45484C4CC74}"/>
    <cellStyle name="Currency 5 7 5 2 4" xfId="21124" xr:uid="{8437ACDC-27F2-4827-B95A-0C421F5CFF84}"/>
    <cellStyle name="Currency 5 7 5 2 5" xfId="29561" xr:uid="{DC338257-D802-4186-B96C-00939E0720AA}"/>
    <cellStyle name="Currency 5 7 5 3" xfId="6317" xr:uid="{00000000-0005-0000-0000-0000900D0000}"/>
    <cellStyle name="Currency 5 7 5 3 2" xfId="14759" xr:uid="{303CD33C-F90F-4CF6-A13D-A229034AEC9F}"/>
    <cellStyle name="Currency 5 7 5 3 3" xfId="23196" xr:uid="{103DDD15-B3F7-45EC-B018-6B9F5E752303}"/>
    <cellStyle name="Currency 5 7 5 3 4" xfId="31633" xr:uid="{D44D341C-5224-46B8-9253-43BD50757A03}"/>
    <cellStyle name="Currency 5 7 5 4" xfId="10541" xr:uid="{C25E759B-626B-43E8-B624-D56C2CEBB5FC}"/>
    <cellStyle name="Currency 5 7 5 5" xfId="18979" xr:uid="{81715BD1-6049-469E-9B43-5BCCAE6B9F27}"/>
    <cellStyle name="Currency 5 7 5 6" xfId="27416" xr:uid="{2CDC17F2-CB13-43E3-B202-3969DAD078D2}"/>
    <cellStyle name="Currency 5 7 6" xfId="2445" xr:uid="{00000000-0005-0000-0000-0000910D0000}"/>
    <cellStyle name="Currency 5 7 6 2" xfId="6730" xr:uid="{00000000-0005-0000-0000-0000920D0000}"/>
    <cellStyle name="Currency 5 7 6 2 2" xfId="15172" xr:uid="{19E6D74C-D3A9-4B46-B4D4-95EB6CE0245F}"/>
    <cellStyle name="Currency 5 7 6 2 3" xfId="23609" xr:uid="{33A08728-953E-48F6-B90C-1461931917E8}"/>
    <cellStyle name="Currency 5 7 6 2 4" xfId="32046" xr:uid="{EA8869BD-8D02-4CD2-889A-C36E9DDD9AEF}"/>
    <cellStyle name="Currency 5 7 6 3" xfId="10954" xr:uid="{ABC6B83F-16CF-4D06-AB3F-2D00DCBEED9B}"/>
    <cellStyle name="Currency 5 7 6 4" xfId="19392" xr:uid="{5E591300-BE69-4F5B-B571-064B20DC54EE}"/>
    <cellStyle name="Currency 5 7 6 5" xfId="27829" xr:uid="{DFF68440-4D72-48F2-A1AC-6115DD5E766E}"/>
    <cellStyle name="Currency 5 7 7" xfId="2742" xr:uid="{00000000-0005-0000-0000-0000930D0000}"/>
    <cellStyle name="Currency 5 7 8" xfId="2823" xr:uid="{00000000-0005-0000-0000-0000940D0000}"/>
    <cellStyle name="Currency 5 7 8 2" xfId="7047" xr:uid="{00000000-0005-0000-0000-0000950D0000}"/>
    <cellStyle name="Currency 5 7 8 2 2" xfId="15489" xr:uid="{16B537E0-A188-4740-8F4C-C4DB5153C49B}"/>
    <cellStyle name="Currency 5 7 8 2 3" xfId="23926" xr:uid="{5F9E55B4-91C5-4A0C-833D-0DDA0A8AE2A9}"/>
    <cellStyle name="Currency 5 7 8 2 4" xfId="32363" xr:uid="{48ABB749-5523-42A3-87ED-FCDE509F66A1}"/>
    <cellStyle name="Currency 5 7 8 3" xfId="11271" xr:uid="{5E281937-CC86-41DF-88FF-F83C14F83E3A}"/>
    <cellStyle name="Currency 5 7 8 4" xfId="19709" xr:uid="{7E167916-025C-47E7-9C6A-3981A5950D84}"/>
    <cellStyle name="Currency 5 7 8 5" xfId="28146" xr:uid="{8641E9AF-4ADB-4018-89FA-4FE50529CD5B}"/>
    <cellStyle name="Currency 5 7 9" xfId="4664" xr:uid="{00000000-0005-0000-0000-0000960D0000}"/>
    <cellStyle name="Currency 5 7 9 2" xfId="13106" xr:uid="{42050548-A2E7-4B96-9CAD-1F6949DF312C}"/>
    <cellStyle name="Currency 5 7 9 3" xfId="21543" xr:uid="{2FC7069F-DAC0-480B-9DFC-A7163A0C87F0}"/>
    <cellStyle name="Currency 5 7 9 4" xfId="29980" xr:uid="{916CE1D3-8C1C-4F0D-A003-8C9787324752}"/>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A2AA71DD-730F-46B2-8618-DD0E4DC3E3FC}"/>
    <cellStyle name="Normal 12 10 2 3" xfId="23610" xr:uid="{C8E52CEC-B3F0-49BA-A07C-2B11DFC451D2}"/>
    <cellStyle name="Normal 12 10 2 4" xfId="32047" xr:uid="{1D2391C0-1BB1-41E2-88A0-1B730C0C28B4}"/>
    <cellStyle name="Normal 12 10 3" xfId="10955" xr:uid="{58F866B1-64B4-4107-AAEC-55CDAF1BAB15}"/>
    <cellStyle name="Normal 12 10 4" xfId="19393" xr:uid="{5ED2433F-F7AC-445D-AAA9-497277AC669E}"/>
    <cellStyle name="Normal 12 10 5" xfId="27830" xr:uid="{3D864309-7ADD-4017-AF1F-0570048F4BB2}"/>
    <cellStyle name="Normal 12 11" xfId="4665" xr:uid="{00000000-0005-0000-0000-0000CC0D0000}"/>
    <cellStyle name="Normal 12 11 2" xfId="13107" xr:uid="{77CB1CF3-9577-4707-8EB3-AB6A6D4F72FC}"/>
    <cellStyle name="Normal 12 11 3" xfId="21544" xr:uid="{46637858-31FF-44DE-B2F2-20BEA6849DBF}"/>
    <cellStyle name="Normal 12 11 4" xfId="29981" xr:uid="{B76614CF-1C15-4489-94FF-50C9F0FFD2C6}"/>
    <cellStyle name="Normal 12 12" xfId="8889" xr:uid="{33FCEE57-C133-409C-AB7F-E7984FCEFCC2}"/>
    <cellStyle name="Normal 12 13" xfId="17327" xr:uid="{22B94FA5-BFEE-4FA5-9B32-95134E672A62}"/>
    <cellStyle name="Normal 12 14" xfId="25764" xr:uid="{42DF381A-260B-4CB1-98B9-BA10BDD0028B}"/>
    <cellStyle name="Normal 12 2" xfId="260" xr:uid="{00000000-0005-0000-0000-0000CD0D0000}"/>
    <cellStyle name="Normal 12 2 10" xfId="8890" xr:uid="{77013D6A-4FEA-4DE4-8F40-60648F9883AE}"/>
    <cellStyle name="Normal 12 2 11" xfId="17328" xr:uid="{9F3D498D-1483-42C1-A426-7BE77516D555}"/>
    <cellStyle name="Normal 12 2 12" xfId="25765" xr:uid="{1E74C55B-955F-450D-9808-978FFEB82666}"/>
    <cellStyle name="Normal 12 2 2" xfId="261" xr:uid="{00000000-0005-0000-0000-0000CE0D0000}"/>
    <cellStyle name="Normal 12 2 2 10" xfId="17329" xr:uid="{B1B35BBB-15F0-40F3-9B71-39589B03CB37}"/>
    <cellStyle name="Normal 12 2 2 11" xfId="25766" xr:uid="{EB2C5EAC-8E9F-4F54-A2CB-6D6A0F88DF7C}"/>
    <cellStyle name="Normal 12 2 2 2" xfId="262" xr:uid="{00000000-0005-0000-0000-0000CF0D0000}"/>
    <cellStyle name="Normal 12 2 2 2 10" xfId="25767" xr:uid="{F088D288-5AB5-4C76-A96B-ABEDB68F34A7}"/>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8F87BD0F-F6FF-4C17-A2E7-40C28C932A35}"/>
    <cellStyle name="Normal 12 2 2 2 2 2 2 3" xfId="24106" xr:uid="{DC185985-85C3-4C3E-BD9A-2AFAAF41889E}"/>
    <cellStyle name="Normal 12 2 2 2 2 2 2 4" xfId="32543" xr:uid="{1FD22D09-B73C-495F-8353-7B252F404613}"/>
    <cellStyle name="Normal 12 2 2 2 2 2 3" xfId="11451" xr:uid="{277FFB57-60DA-49A9-9EEA-024DB1B06BA8}"/>
    <cellStyle name="Normal 12 2 2 2 2 2 4" xfId="19889" xr:uid="{B7E4C60B-FCA5-4FA3-99C3-2C2A45397C32}"/>
    <cellStyle name="Normal 12 2 2 2 2 2 5" xfId="28326" xr:uid="{3711719F-35A8-4E6E-9C62-9D3E99203034}"/>
    <cellStyle name="Normal 12 2 2 2 2 3" xfId="5082" xr:uid="{00000000-0005-0000-0000-0000D30D0000}"/>
    <cellStyle name="Normal 12 2 2 2 2 3 2" xfId="13524" xr:uid="{BA06EF93-F863-4220-B457-C2A7A9B94E89}"/>
    <cellStyle name="Normal 12 2 2 2 2 3 3" xfId="21961" xr:uid="{70DBEC16-9BCB-4017-88C3-51CC446A7563}"/>
    <cellStyle name="Normal 12 2 2 2 2 3 4" xfId="30398" xr:uid="{8EEBFD09-4D8C-471B-8979-D3AF0297C432}"/>
    <cellStyle name="Normal 12 2 2 2 2 4" xfId="9306" xr:uid="{2DC4622B-B105-42A8-A1D2-95B960448737}"/>
    <cellStyle name="Normal 12 2 2 2 2 5" xfId="17744" xr:uid="{21930674-E2C7-44F8-8A9D-AF6D25260996}"/>
    <cellStyle name="Normal 12 2 2 2 2 6" xfId="26181" xr:uid="{DFC06862-E46F-4788-AA66-2D6016D42630}"/>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DEEC2DFC-2115-46AF-A7BC-4150F2B8E4AE}"/>
    <cellStyle name="Normal 12 2 2 2 3 2 2 3" xfId="24519" xr:uid="{9C0CF4B4-25F8-42C2-9F47-B749B1206467}"/>
    <cellStyle name="Normal 12 2 2 2 3 2 2 4" xfId="32956" xr:uid="{1D9B7606-15D8-4C22-AE9C-C907D0B2F92C}"/>
    <cellStyle name="Normal 12 2 2 2 3 2 3" xfId="11864" xr:uid="{4445C229-08F6-4CD8-B982-58F1F5BEB0F8}"/>
    <cellStyle name="Normal 12 2 2 2 3 2 4" xfId="20302" xr:uid="{5D4CA3FD-55AF-48CE-AE1F-4CB0E7A1B07F}"/>
    <cellStyle name="Normal 12 2 2 2 3 2 5" xfId="28739" xr:uid="{36ACDD5B-7E51-441A-93FC-1BB6443F948A}"/>
    <cellStyle name="Normal 12 2 2 2 3 3" xfId="5495" xr:uid="{00000000-0005-0000-0000-0000D70D0000}"/>
    <cellStyle name="Normal 12 2 2 2 3 3 2" xfId="13937" xr:uid="{7CAE0A53-8ED9-4652-A61B-228C2210C67F}"/>
    <cellStyle name="Normal 12 2 2 2 3 3 3" xfId="22374" xr:uid="{51E00038-A025-4E53-9304-95E96B55BCA2}"/>
    <cellStyle name="Normal 12 2 2 2 3 3 4" xfId="30811" xr:uid="{ACFC160E-223C-40C3-98BD-CB0D09CBE4EC}"/>
    <cellStyle name="Normal 12 2 2 2 3 4" xfId="9719" xr:uid="{D12C1E30-9666-4131-AC7F-13DF27D05E1B}"/>
    <cellStyle name="Normal 12 2 2 2 3 5" xfId="18157" xr:uid="{105D5964-54BC-4062-819D-344A5985DD33}"/>
    <cellStyle name="Normal 12 2 2 2 3 6" xfId="26594" xr:uid="{39BCAAFB-2D0D-4549-9A2C-F2BD10326CE6}"/>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1F67F0C9-6062-4F96-BD9C-E0D05A5B1269}"/>
    <cellStyle name="Normal 12 2 2 2 4 2 2 3" xfId="24932" xr:uid="{6920EA94-CC07-4659-B8C5-867BD050A413}"/>
    <cellStyle name="Normal 12 2 2 2 4 2 2 4" xfId="33369" xr:uid="{0930EF9C-AA68-450D-AC9D-7140615B2030}"/>
    <cellStyle name="Normal 12 2 2 2 4 2 3" xfId="12277" xr:uid="{4AEBDA4E-D999-4A99-AFCD-6241167A2418}"/>
    <cellStyle name="Normal 12 2 2 2 4 2 4" xfId="20715" xr:uid="{938B7086-FFCC-4A32-9070-A2FB811D685A}"/>
    <cellStyle name="Normal 12 2 2 2 4 2 5" xfId="29152" xr:uid="{98A33800-CA9F-448B-B85D-6C6CAEFA8931}"/>
    <cellStyle name="Normal 12 2 2 2 4 3" xfId="5908" xr:uid="{00000000-0005-0000-0000-0000DB0D0000}"/>
    <cellStyle name="Normal 12 2 2 2 4 3 2" xfId="14350" xr:uid="{1255A4B8-A5A9-4169-B896-215FD9C17350}"/>
    <cellStyle name="Normal 12 2 2 2 4 3 3" xfId="22787" xr:uid="{6372B2D4-4B61-4DD4-A8D4-6AB0CBC94B76}"/>
    <cellStyle name="Normal 12 2 2 2 4 3 4" xfId="31224" xr:uid="{B3DF1A79-0174-41CD-A0B2-D64FD3545A5E}"/>
    <cellStyle name="Normal 12 2 2 2 4 4" xfId="10132" xr:uid="{1517BBE0-2936-4376-BAED-AAD2A29F777C}"/>
    <cellStyle name="Normal 12 2 2 2 4 5" xfId="18570" xr:uid="{D47ADD20-AED0-458B-AF0E-445F3E02E5CF}"/>
    <cellStyle name="Normal 12 2 2 2 4 6" xfId="27007" xr:uid="{C0872780-C58E-4997-9B95-8FE25FC1EB1B}"/>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C0245DC7-7963-4426-BEA4-49B59E830979}"/>
    <cellStyle name="Normal 12 2 2 2 5 2 2 3" xfId="25345" xr:uid="{D2254420-F9D0-463E-AADF-AEB24F14CCA4}"/>
    <cellStyle name="Normal 12 2 2 2 5 2 2 4" xfId="33782" xr:uid="{48985446-CBAB-41AA-9E23-E55CC8EF166E}"/>
    <cellStyle name="Normal 12 2 2 2 5 2 3" xfId="12690" xr:uid="{2ABE68E9-B7E2-431C-9677-1FC4DF675CD6}"/>
    <cellStyle name="Normal 12 2 2 2 5 2 4" xfId="21128" xr:uid="{4316BFFF-9C8F-4CCC-A37B-B99EF9F4F471}"/>
    <cellStyle name="Normal 12 2 2 2 5 2 5" xfId="29565" xr:uid="{7F43D104-7AF1-4C2D-A90C-56ED8CE30BCD}"/>
    <cellStyle name="Normal 12 2 2 2 5 3" xfId="6321" xr:uid="{00000000-0005-0000-0000-0000DF0D0000}"/>
    <cellStyle name="Normal 12 2 2 2 5 3 2" xfId="14763" xr:uid="{78BE970D-E99F-4376-B3F6-0119919E1115}"/>
    <cellStyle name="Normal 12 2 2 2 5 3 3" xfId="23200" xr:uid="{4F66635E-F9FD-460F-A189-776D2414AC98}"/>
    <cellStyle name="Normal 12 2 2 2 5 3 4" xfId="31637" xr:uid="{ADCB058A-F68D-4D3D-8CCC-C912FDB193E5}"/>
    <cellStyle name="Normal 12 2 2 2 5 4" xfId="10545" xr:uid="{E5B6CB8D-E1B4-4FC2-9ADC-4A05B80189F2}"/>
    <cellStyle name="Normal 12 2 2 2 5 5" xfId="18983" xr:uid="{5111DD06-DF58-4EEA-8B04-35357B290212}"/>
    <cellStyle name="Normal 12 2 2 2 5 6" xfId="27420" xr:uid="{E9F6E394-B81C-4843-B3C4-CCF83F3F8334}"/>
    <cellStyle name="Normal 12 2 2 2 6" xfId="2450" xr:uid="{00000000-0005-0000-0000-0000E00D0000}"/>
    <cellStyle name="Normal 12 2 2 2 6 2" xfId="6734" xr:uid="{00000000-0005-0000-0000-0000E10D0000}"/>
    <cellStyle name="Normal 12 2 2 2 6 2 2" xfId="15176" xr:uid="{4E105F88-2570-43FD-9D54-2DDCBB2B6696}"/>
    <cellStyle name="Normal 12 2 2 2 6 2 3" xfId="23613" xr:uid="{18C1DFA9-F4AF-4504-91D7-E2AF3C6F7997}"/>
    <cellStyle name="Normal 12 2 2 2 6 2 4" xfId="32050" xr:uid="{84003A7F-F7E3-4147-A050-5437833C390D}"/>
    <cellStyle name="Normal 12 2 2 2 6 3" xfId="10958" xr:uid="{1BC859CE-C43E-40CE-8A32-A8177FE2795D}"/>
    <cellStyle name="Normal 12 2 2 2 6 4" xfId="19396" xr:uid="{396BFE82-A81C-4DAC-83C8-3789A074E4F8}"/>
    <cellStyle name="Normal 12 2 2 2 6 5" xfId="27833" xr:uid="{CF126A1B-C49A-49C6-B9FC-6266047554A1}"/>
    <cellStyle name="Normal 12 2 2 2 7" xfId="4668" xr:uid="{00000000-0005-0000-0000-0000E20D0000}"/>
    <cellStyle name="Normal 12 2 2 2 7 2" xfId="13110" xr:uid="{A7DE160F-35E7-402D-89F0-4420480F689B}"/>
    <cellStyle name="Normal 12 2 2 2 7 3" xfId="21547" xr:uid="{2A3D7397-89EC-43CA-81F2-13AE4F672C85}"/>
    <cellStyle name="Normal 12 2 2 2 7 4" xfId="29984" xr:uid="{7EDA2B17-AFCB-4B3E-9D68-16CE66E09F50}"/>
    <cellStyle name="Normal 12 2 2 2 8" xfId="8892" xr:uid="{17C57DC5-ACF0-42D2-9A41-8F20B996BAA5}"/>
    <cellStyle name="Normal 12 2 2 2 9" xfId="17330" xr:uid="{143E67EB-61EA-4A10-BCFC-9F1E34E1AAF3}"/>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2E2E0C75-0D01-4526-B517-A79F15E6F63D}"/>
    <cellStyle name="Normal 12 2 2 3 2 2 3" xfId="24105" xr:uid="{A8D53D5C-D560-4525-8C60-6FB81700D38D}"/>
    <cellStyle name="Normal 12 2 2 3 2 2 4" xfId="32542" xr:uid="{2D434070-7965-44A3-9F06-5C15215CDC3D}"/>
    <cellStyle name="Normal 12 2 2 3 2 3" xfId="11450" xr:uid="{BDFA313E-95C7-4830-96B8-FD2E2E690C10}"/>
    <cellStyle name="Normal 12 2 2 3 2 4" xfId="19888" xr:uid="{3C733D93-9EE7-49C4-9FFC-06EFA9CE32EC}"/>
    <cellStyle name="Normal 12 2 2 3 2 5" xfId="28325" xr:uid="{6F1E1F25-548F-4DE0-BA65-E42D8855A896}"/>
    <cellStyle name="Normal 12 2 2 3 3" xfId="5081" xr:uid="{00000000-0005-0000-0000-0000E60D0000}"/>
    <cellStyle name="Normal 12 2 2 3 3 2" xfId="13523" xr:uid="{D1F2360D-7805-4B0B-B4C7-51A91F277EAF}"/>
    <cellStyle name="Normal 12 2 2 3 3 3" xfId="21960" xr:uid="{E04BDF31-5393-42FC-8A25-FB3645EDDE41}"/>
    <cellStyle name="Normal 12 2 2 3 3 4" xfId="30397" xr:uid="{CA5FE1EE-2F59-4371-8CF7-9D488DED7FB4}"/>
    <cellStyle name="Normal 12 2 2 3 4" xfId="9305" xr:uid="{70F25B05-7694-49FB-B773-6502CA76EE7A}"/>
    <cellStyle name="Normal 12 2 2 3 5" xfId="17743" xr:uid="{6F180C5A-3159-4183-8D20-51B9B230AB8E}"/>
    <cellStyle name="Normal 12 2 2 3 6" xfId="26180" xr:uid="{CBE86573-67F6-4E80-A6A7-2F4413C2A589}"/>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36DDF638-78C3-410F-953B-0725A85408C5}"/>
    <cellStyle name="Normal 12 2 2 4 2 2 3" xfId="24518" xr:uid="{D2156DA3-766A-46EC-921C-ADD9754AAC3E}"/>
    <cellStyle name="Normal 12 2 2 4 2 2 4" xfId="32955" xr:uid="{7C1D2786-2B1C-439F-8CD9-D6A1B983CF09}"/>
    <cellStyle name="Normal 12 2 2 4 2 3" xfId="11863" xr:uid="{39B1253C-3432-4BB8-931E-4002DA8BE9B6}"/>
    <cellStyle name="Normal 12 2 2 4 2 4" xfId="20301" xr:uid="{2504037C-B79B-4DC9-BBC2-14B7AEE5CB64}"/>
    <cellStyle name="Normal 12 2 2 4 2 5" xfId="28738" xr:uid="{6915A55C-2F6D-42A8-9915-BA5173936FDE}"/>
    <cellStyle name="Normal 12 2 2 4 3" xfId="5494" xr:uid="{00000000-0005-0000-0000-0000EA0D0000}"/>
    <cellStyle name="Normal 12 2 2 4 3 2" xfId="13936" xr:uid="{90E9D134-0406-4785-ABE1-B5D7D0D8C82B}"/>
    <cellStyle name="Normal 12 2 2 4 3 3" xfId="22373" xr:uid="{52A3E6EF-B31C-40B1-B64E-16ACF2568084}"/>
    <cellStyle name="Normal 12 2 2 4 3 4" xfId="30810" xr:uid="{152A071B-EF44-4F92-93F4-4331DA872E59}"/>
    <cellStyle name="Normal 12 2 2 4 4" xfId="9718" xr:uid="{ED7C7FCD-F815-4827-BE51-0CEFE7834464}"/>
    <cellStyle name="Normal 12 2 2 4 5" xfId="18156" xr:uid="{3174EC0E-3CC4-41ED-AC46-EAAFD2FBF7AC}"/>
    <cellStyle name="Normal 12 2 2 4 6" xfId="26593" xr:uid="{127FC1D7-E041-418F-99AD-A5DFEF70D508}"/>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EA591150-F3D8-4392-92E1-7A98B068989D}"/>
    <cellStyle name="Normal 12 2 2 5 2 2 3" xfId="24931" xr:uid="{02F1DEF3-A3E0-445A-82D6-A06E8E961EE6}"/>
    <cellStyle name="Normal 12 2 2 5 2 2 4" xfId="33368" xr:uid="{FF4ADD5D-3EC3-4C4E-9F99-B72313CC3800}"/>
    <cellStyle name="Normal 12 2 2 5 2 3" xfId="12276" xr:uid="{45A7344A-98AF-4A41-B0E8-7B01CC220046}"/>
    <cellStyle name="Normal 12 2 2 5 2 4" xfId="20714" xr:uid="{C30C16D4-CDA3-4DA7-924D-61CAC7AE9F37}"/>
    <cellStyle name="Normal 12 2 2 5 2 5" xfId="29151" xr:uid="{392F94C3-D769-41F9-8E9C-BF1C65DDBA14}"/>
    <cellStyle name="Normal 12 2 2 5 3" xfId="5907" xr:uid="{00000000-0005-0000-0000-0000EE0D0000}"/>
    <cellStyle name="Normal 12 2 2 5 3 2" xfId="14349" xr:uid="{10F857BC-B1DB-4835-A484-3781C1A05976}"/>
    <cellStyle name="Normal 12 2 2 5 3 3" xfId="22786" xr:uid="{169BBE24-40D7-4A66-A5EB-06CC38D98ED4}"/>
    <cellStyle name="Normal 12 2 2 5 3 4" xfId="31223" xr:uid="{E6213452-2773-4472-9AF8-30BFCC736B80}"/>
    <cellStyle name="Normal 12 2 2 5 4" xfId="10131" xr:uid="{BF341E1E-8C0E-4BB3-BF73-3870EA21E02C}"/>
    <cellStyle name="Normal 12 2 2 5 5" xfId="18569" xr:uid="{D71C1A10-A478-4768-A4C3-A9FB8C479F98}"/>
    <cellStyle name="Normal 12 2 2 5 6" xfId="27006" xr:uid="{9CF53B7C-159B-4CC2-8531-BABE0A0A221E}"/>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C4326863-8665-4F5C-AE82-3F570E850243}"/>
    <cellStyle name="Normal 12 2 2 6 2 2 3" xfId="25344" xr:uid="{BFE541F9-3D1B-438B-9FAA-7E2A12B22D38}"/>
    <cellStyle name="Normal 12 2 2 6 2 2 4" xfId="33781" xr:uid="{69902A80-4D36-4820-B81B-18056F641AE6}"/>
    <cellStyle name="Normal 12 2 2 6 2 3" xfId="12689" xr:uid="{1C3523D7-7055-4F2A-8740-CACC46770500}"/>
    <cellStyle name="Normal 12 2 2 6 2 4" xfId="21127" xr:uid="{7FF8AF9E-51D1-4C65-997E-870DB2996918}"/>
    <cellStyle name="Normal 12 2 2 6 2 5" xfId="29564" xr:uid="{7102E18D-ACD1-436A-8E61-214D5FAFAC2B}"/>
    <cellStyle name="Normal 12 2 2 6 3" xfId="6320" xr:uid="{00000000-0005-0000-0000-0000F20D0000}"/>
    <cellStyle name="Normal 12 2 2 6 3 2" xfId="14762" xr:uid="{E948F414-4149-499A-8AE2-769A620D96B5}"/>
    <cellStyle name="Normal 12 2 2 6 3 3" xfId="23199" xr:uid="{49715C0F-DD4C-4985-A90B-D83E1CBAF6AA}"/>
    <cellStyle name="Normal 12 2 2 6 3 4" xfId="31636" xr:uid="{E2C9B36A-06AB-4093-A146-C2F8EA77991B}"/>
    <cellStyle name="Normal 12 2 2 6 4" xfId="10544" xr:uid="{A50646A5-4C23-4C46-B806-7A484AA355BD}"/>
    <cellStyle name="Normal 12 2 2 6 5" xfId="18982" xr:uid="{311B4524-27ED-4A8E-A0D7-58D87CECEBA4}"/>
    <cellStyle name="Normal 12 2 2 6 6" xfId="27419" xr:uid="{B773816C-8D90-47B0-8BC7-61113D3D8FC5}"/>
    <cellStyle name="Normal 12 2 2 7" xfId="2449" xr:uid="{00000000-0005-0000-0000-0000F30D0000}"/>
    <cellStyle name="Normal 12 2 2 7 2" xfId="6733" xr:uid="{00000000-0005-0000-0000-0000F40D0000}"/>
    <cellStyle name="Normal 12 2 2 7 2 2" xfId="15175" xr:uid="{618B4E4A-5827-4E49-ABE6-F2B1BF3B1F5C}"/>
    <cellStyle name="Normal 12 2 2 7 2 3" xfId="23612" xr:uid="{B562A1BF-FBB6-47AF-A8ED-35A1857D3671}"/>
    <cellStyle name="Normal 12 2 2 7 2 4" xfId="32049" xr:uid="{9704EE40-144B-4086-8F57-D99EFEC097AE}"/>
    <cellStyle name="Normal 12 2 2 7 3" xfId="10957" xr:uid="{649EC4B1-82C0-4A26-A1CE-18D59FAF074C}"/>
    <cellStyle name="Normal 12 2 2 7 4" xfId="19395" xr:uid="{3E8DF658-2F90-477E-B724-CEF3CBEE5E2A}"/>
    <cellStyle name="Normal 12 2 2 7 5" xfId="27832" xr:uid="{A42AB55C-467F-43D9-B2A1-495D56C177D8}"/>
    <cellStyle name="Normal 12 2 2 8" xfId="4667" xr:uid="{00000000-0005-0000-0000-0000F50D0000}"/>
    <cellStyle name="Normal 12 2 2 8 2" xfId="13109" xr:uid="{AE348B21-426A-47B0-B009-3CC9C9F12E4C}"/>
    <cellStyle name="Normal 12 2 2 8 3" xfId="21546" xr:uid="{A1BAFF6F-827B-4BA9-AB25-510A2FB9401F}"/>
    <cellStyle name="Normal 12 2 2 8 4" xfId="29983" xr:uid="{DC249C59-6585-4DBF-B903-E7B50384814D}"/>
    <cellStyle name="Normal 12 2 2 9" xfId="8891" xr:uid="{50AC3658-FE2E-42D9-AA39-F220E781C321}"/>
    <cellStyle name="Normal 12 2 3" xfId="263" xr:uid="{00000000-0005-0000-0000-0000F60D0000}"/>
    <cellStyle name="Normal 12 2 3 10" xfId="25768" xr:uid="{6CDDA963-FD70-46CB-88DA-B9CE2B9D483F}"/>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15180E96-F7D7-43E7-8F24-0469196435B4}"/>
    <cellStyle name="Normal 12 2 3 2 2 2 3" xfId="24107" xr:uid="{AFB50F4C-B15C-45DE-A0FA-F3DCED6D22A1}"/>
    <cellStyle name="Normal 12 2 3 2 2 2 4" xfId="32544" xr:uid="{BD64C3C7-8779-4F04-9524-8E9EDB1C86B1}"/>
    <cellStyle name="Normal 12 2 3 2 2 3" xfId="11452" xr:uid="{2A6578F1-BBBD-44E8-A4CE-B9E0BBFD23DD}"/>
    <cellStyle name="Normal 12 2 3 2 2 4" xfId="19890" xr:uid="{B143E975-DC77-4CA0-9D60-B12AAACCEF44}"/>
    <cellStyle name="Normal 12 2 3 2 2 5" xfId="28327" xr:uid="{A90E5357-3602-4E9C-AB49-581502137C07}"/>
    <cellStyle name="Normal 12 2 3 2 3" xfId="5083" xr:uid="{00000000-0005-0000-0000-0000FA0D0000}"/>
    <cellStyle name="Normal 12 2 3 2 3 2" xfId="13525" xr:uid="{A4F5BDDA-6CE8-4785-84CF-4DC2EF876C2F}"/>
    <cellStyle name="Normal 12 2 3 2 3 3" xfId="21962" xr:uid="{0833B1E9-17AE-4520-8944-C29DA18077F1}"/>
    <cellStyle name="Normal 12 2 3 2 3 4" xfId="30399" xr:uid="{DA290E29-5054-4008-9D22-48D28F53C010}"/>
    <cellStyle name="Normal 12 2 3 2 4" xfId="9307" xr:uid="{2F67E2BA-D721-4877-8697-C0B5C3379748}"/>
    <cellStyle name="Normal 12 2 3 2 5" xfId="17745" xr:uid="{BD5BF2C4-61A2-413C-8E21-32D4013381FB}"/>
    <cellStyle name="Normal 12 2 3 2 6" xfId="26182" xr:uid="{C17993A2-1842-4141-BBD8-E9529D5718B8}"/>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2ED214F7-E85F-48E5-8238-72878F6C248F}"/>
    <cellStyle name="Normal 12 2 3 3 2 2 3" xfId="24520" xr:uid="{A699D909-B2AA-46E5-A06E-A335CCC6DEB2}"/>
    <cellStyle name="Normal 12 2 3 3 2 2 4" xfId="32957" xr:uid="{0E6FBFA7-B7C3-415F-8972-E56B8F53A8F1}"/>
    <cellStyle name="Normal 12 2 3 3 2 3" xfId="11865" xr:uid="{4D30C8C6-9006-4F3B-908A-A1C962340305}"/>
    <cellStyle name="Normal 12 2 3 3 2 4" xfId="20303" xr:uid="{8D448C84-547C-4FCA-B172-277EB2AE7A09}"/>
    <cellStyle name="Normal 12 2 3 3 2 5" xfId="28740" xr:uid="{9251022F-853D-423A-910D-BA3CA4CCF191}"/>
    <cellStyle name="Normal 12 2 3 3 3" xfId="5496" xr:uid="{00000000-0005-0000-0000-0000FE0D0000}"/>
    <cellStyle name="Normal 12 2 3 3 3 2" xfId="13938" xr:uid="{4B4C4CA1-B581-4553-889D-4FFC499CEBD0}"/>
    <cellStyle name="Normal 12 2 3 3 3 3" xfId="22375" xr:uid="{001EC510-9025-4FDF-A166-1A4D3A260739}"/>
    <cellStyle name="Normal 12 2 3 3 3 4" xfId="30812" xr:uid="{4E28A3D2-09FC-4A70-9F6D-B0C611015643}"/>
    <cellStyle name="Normal 12 2 3 3 4" xfId="9720" xr:uid="{4AA517BE-F503-40C5-B8E5-4DFC8FFEB196}"/>
    <cellStyle name="Normal 12 2 3 3 5" xfId="18158" xr:uid="{2EFBFD48-BBA3-470F-AFAC-39DDCF25C936}"/>
    <cellStyle name="Normal 12 2 3 3 6" xfId="26595" xr:uid="{AA158D57-E19E-4663-80B3-9DA46735518E}"/>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9BD1893B-938E-46C1-A6D3-A21B05EA761A}"/>
    <cellStyle name="Normal 12 2 3 4 2 2 3" xfId="24933" xr:uid="{3E29FAB4-C2B1-423D-B85C-02C5F484CEB2}"/>
    <cellStyle name="Normal 12 2 3 4 2 2 4" xfId="33370" xr:uid="{38DD4AD1-F8A6-49F4-8097-99073D6BC957}"/>
    <cellStyle name="Normal 12 2 3 4 2 3" xfId="12278" xr:uid="{37012524-7B43-4E2A-8219-8F60DD6EF902}"/>
    <cellStyle name="Normal 12 2 3 4 2 4" xfId="20716" xr:uid="{820B75DF-EDC5-4803-8E58-7BA450F29AB7}"/>
    <cellStyle name="Normal 12 2 3 4 2 5" xfId="29153" xr:uid="{2FEA3E10-148C-4D13-B1FF-D98B9A7C4F58}"/>
    <cellStyle name="Normal 12 2 3 4 3" xfId="5909" xr:uid="{00000000-0005-0000-0000-0000020E0000}"/>
    <cellStyle name="Normal 12 2 3 4 3 2" xfId="14351" xr:uid="{B3296FC0-614B-492D-A2E0-A6D692374457}"/>
    <cellStyle name="Normal 12 2 3 4 3 3" xfId="22788" xr:uid="{DBD30384-A68F-445B-8D13-8FA439D01FFB}"/>
    <cellStyle name="Normal 12 2 3 4 3 4" xfId="31225" xr:uid="{3B3EA3D7-D5DF-4A36-ADA2-1441CD446D4E}"/>
    <cellStyle name="Normal 12 2 3 4 4" xfId="10133" xr:uid="{D1B01FDB-8165-4D4C-B139-14A79CEE939F}"/>
    <cellStyle name="Normal 12 2 3 4 5" xfId="18571" xr:uid="{21B542B8-E86A-4AC4-97F5-8CE3E3B8EB57}"/>
    <cellStyle name="Normal 12 2 3 4 6" xfId="27008" xr:uid="{92F7638B-8234-465C-9569-F71ED5353A4D}"/>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FD15A9F9-10C1-4010-9759-FAA93D432111}"/>
    <cellStyle name="Normal 12 2 3 5 2 2 3" xfId="25346" xr:uid="{76FBC6F4-3FDC-4361-BB00-4096D52F2F1C}"/>
    <cellStyle name="Normal 12 2 3 5 2 2 4" xfId="33783" xr:uid="{133650D2-085E-4849-ACD0-6A4A285F670A}"/>
    <cellStyle name="Normal 12 2 3 5 2 3" xfId="12691" xr:uid="{DEB6C8D9-31BE-471F-AD28-5809FC2BF873}"/>
    <cellStyle name="Normal 12 2 3 5 2 4" xfId="21129" xr:uid="{D8DA2717-7AD7-4806-A890-B6226072E3ED}"/>
    <cellStyle name="Normal 12 2 3 5 2 5" xfId="29566" xr:uid="{18287245-5030-4352-A46D-1EC34851C8E0}"/>
    <cellStyle name="Normal 12 2 3 5 3" xfId="6322" xr:uid="{00000000-0005-0000-0000-0000060E0000}"/>
    <cellStyle name="Normal 12 2 3 5 3 2" xfId="14764" xr:uid="{01A3B606-49B3-48C9-92B7-96DB0A6480AA}"/>
    <cellStyle name="Normal 12 2 3 5 3 3" xfId="23201" xr:uid="{97F1903C-5C83-4759-93BC-58EB79B90006}"/>
    <cellStyle name="Normal 12 2 3 5 3 4" xfId="31638" xr:uid="{2A87D713-BEC9-4B6B-96F7-EC7B76DF37F8}"/>
    <cellStyle name="Normal 12 2 3 5 4" xfId="10546" xr:uid="{F08722C8-5E89-45F4-A97D-689262F0DE7C}"/>
    <cellStyle name="Normal 12 2 3 5 5" xfId="18984" xr:uid="{318B556A-5137-4E84-A94F-ED92EA613490}"/>
    <cellStyle name="Normal 12 2 3 5 6" xfId="27421" xr:uid="{37B6967D-1F09-4CAF-ADF8-F2C972DF231E}"/>
    <cellStyle name="Normal 12 2 3 6" xfId="2451" xr:uid="{00000000-0005-0000-0000-0000070E0000}"/>
    <cellStyle name="Normal 12 2 3 6 2" xfId="6735" xr:uid="{00000000-0005-0000-0000-0000080E0000}"/>
    <cellStyle name="Normal 12 2 3 6 2 2" xfId="15177" xr:uid="{4076B221-DBFE-42DE-AA32-7BE88D73EDA5}"/>
    <cellStyle name="Normal 12 2 3 6 2 3" xfId="23614" xr:uid="{95476933-EB5A-4FFA-9E22-ED2F00EF1E77}"/>
    <cellStyle name="Normal 12 2 3 6 2 4" xfId="32051" xr:uid="{92063497-3340-47C6-BD77-1BCA2A379EE9}"/>
    <cellStyle name="Normal 12 2 3 6 3" xfId="10959" xr:uid="{DE273DEE-0483-4DB5-BAE2-02F493D1F5E5}"/>
    <cellStyle name="Normal 12 2 3 6 4" xfId="19397" xr:uid="{3B3C3EF7-E0B7-4252-9F6F-1195DD1FFCD2}"/>
    <cellStyle name="Normal 12 2 3 6 5" xfId="27834" xr:uid="{E7F1326A-A732-43E0-90DA-81A20557EA65}"/>
    <cellStyle name="Normal 12 2 3 7" xfId="4669" xr:uid="{00000000-0005-0000-0000-0000090E0000}"/>
    <cellStyle name="Normal 12 2 3 7 2" xfId="13111" xr:uid="{F956E591-4BC0-4D22-8F57-4776E3140FD5}"/>
    <cellStyle name="Normal 12 2 3 7 3" xfId="21548" xr:uid="{2EAAE2DB-B294-41E8-90DF-B01585ECC176}"/>
    <cellStyle name="Normal 12 2 3 7 4" xfId="29985" xr:uid="{3F7E6DE0-FCE5-4919-82A6-24FDCF3277F0}"/>
    <cellStyle name="Normal 12 2 3 8" xfId="8893" xr:uid="{124190D9-061B-4A7C-956F-61CB94AD9D04}"/>
    <cellStyle name="Normal 12 2 3 9" xfId="17331" xr:uid="{FACA1779-0FE7-4C01-BACD-21B44F876F4C}"/>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2ABBBE26-11B5-4EAE-9F1F-A5E694138209}"/>
    <cellStyle name="Normal 12 2 4 2 2 3" xfId="24104" xr:uid="{11026F4E-1640-4D5D-862C-FB6E1119FFBA}"/>
    <cellStyle name="Normal 12 2 4 2 2 4" xfId="32541" xr:uid="{2CE841B5-DD71-489F-8010-E54C57B135BA}"/>
    <cellStyle name="Normal 12 2 4 2 3" xfId="11449" xr:uid="{21C748C8-FBCF-4E72-B748-FFBA11FABAF6}"/>
    <cellStyle name="Normal 12 2 4 2 4" xfId="19887" xr:uid="{216670C0-6954-48CB-B917-CFD9CD4FE8E5}"/>
    <cellStyle name="Normal 12 2 4 2 5" xfId="28324" xr:uid="{347072B2-37FF-4240-A6DF-CAF04D39CCF1}"/>
    <cellStyle name="Normal 12 2 4 3" xfId="5080" xr:uid="{00000000-0005-0000-0000-00000D0E0000}"/>
    <cellStyle name="Normal 12 2 4 3 2" xfId="13522" xr:uid="{5F7D2F11-5B2B-4D7A-8462-1291BFEA668E}"/>
    <cellStyle name="Normal 12 2 4 3 3" xfId="21959" xr:uid="{E4482754-E248-4D2E-B91F-11198F5932A1}"/>
    <cellStyle name="Normal 12 2 4 3 4" xfId="30396" xr:uid="{BF742E95-E490-4498-959B-32F015214D54}"/>
    <cellStyle name="Normal 12 2 4 4" xfId="9304" xr:uid="{A1DC7C13-70C4-4112-BFDC-A74DF19D4927}"/>
    <cellStyle name="Normal 12 2 4 5" xfId="17742" xr:uid="{1561823A-7C60-4C1B-905F-FBE61E03C60F}"/>
    <cellStyle name="Normal 12 2 4 6" xfId="26179" xr:uid="{8D536E49-D6E1-4E0E-B973-F2D54325E894}"/>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988FA334-5CD5-41F4-996A-F2C9468E8507}"/>
    <cellStyle name="Normal 12 2 5 2 2 3" xfId="24517" xr:uid="{EB0D1A58-5513-4BB6-A395-9C420989E6FD}"/>
    <cellStyle name="Normal 12 2 5 2 2 4" xfId="32954" xr:uid="{4F06FAE6-97E4-4B2E-A282-1E581D74A599}"/>
    <cellStyle name="Normal 12 2 5 2 3" xfId="11862" xr:uid="{AAF9CC38-B958-494B-871C-FC59F9D7A5F7}"/>
    <cellStyle name="Normal 12 2 5 2 4" xfId="20300" xr:uid="{348437FE-1F0D-4BDA-8AFF-60FD615566A8}"/>
    <cellStyle name="Normal 12 2 5 2 5" xfId="28737" xr:uid="{7F69F2AD-FB27-4A82-9DC1-856E80F501FF}"/>
    <cellStyle name="Normal 12 2 5 3" xfId="5493" xr:uid="{00000000-0005-0000-0000-0000110E0000}"/>
    <cellStyle name="Normal 12 2 5 3 2" xfId="13935" xr:uid="{5D6ED367-5AD0-4C14-861D-B0C6E75093F5}"/>
    <cellStyle name="Normal 12 2 5 3 3" xfId="22372" xr:uid="{B1B79762-E8CE-4F4F-A058-4A5614FBB57F}"/>
    <cellStyle name="Normal 12 2 5 3 4" xfId="30809" xr:uid="{D5E8EC0C-C592-49FA-92B8-FFA4728C6B07}"/>
    <cellStyle name="Normal 12 2 5 4" xfId="9717" xr:uid="{47E55C3C-80FD-407D-AA7D-75CEB37F647B}"/>
    <cellStyle name="Normal 12 2 5 5" xfId="18155" xr:uid="{42BF8C9B-77F4-43BF-9C26-53755B50A646}"/>
    <cellStyle name="Normal 12 2 5 6" xfId="26592" xr:uid="{6B9901A5-216F-43AA-B361-179554E0F967}"/>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8B3D9FC6-320B-41A1-ACCB-D087414F151B}"/>
    <cellStyle name="Normal 12 2 6 2 2 3" xfId="24930" xr:uid="{D28B86C1-C3B7-4E55-B278-D47DFB21B240}"/>
    <cellStyle name="Normal 12 2 6 2 2 4" xfId="33367" xr:uid="{2F25FE61-0495-4E50-B516-1C1D0168D048}"/>
    <cellStyle name="Normal 12 2 6 2 3" xfId="12275" xr:uid="{19A32818-140D-493A-8EBC-BD78E164BE29}"/>
    <cellStyle name="Normal 12 2 6 2 4" xfId="20713" xr:uid="{C07BAC68-8134-4C5B-96E1-984F8AAF709B}"/>
    <cellStyle name="Normal 12 2 6 2 5" xfId="29150" xr:uid="{38885A41-8FD4-4BF4-8764-2885CB1285B1}"/>
    <cellStyle name="Normal 12 2 6 3" xfId="5906" xr:uid="{00000000-0005-0000-0000-0000150E0000}"/>
    <cellStyle name="Normal 12 2 6 3 2" xfId="14348" xr:uid="{2605197E-3BB0-4004-89FD-2A71E295631A}"/>
    <cellStyle name="Normal 12 2 6 3 3" xfId="22785" xr:uid="{A63C6D5E-5A12-41F8-AFF4-72A9966BDD87}"/>
    <cellStyle name="Normal 12 2 6 3 4" xfId="31222" xr:uid="{7C45D9CA-7F8B-4227-AA7A-AE7CDB38FEAA}"/>
    <cellStyle name="Normal 12 2 6 4" xfId="10130" xr:uid="{DBB701F7-E296-4AE3-BF46-8962F6A1A367}"/>
    <cellStyle name="Normal 12 2 6 5" xfId="18568" xr:uid="{4798465A-2D4A-4B45-8FF9-A5DC938D01D3}"/>
    <cellStyle name="Normal 12 2 6 6" xfId="27005" xr:uid="{D721C371-2DA3-4845-897C-DCD456FC89BE}"/>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900E146E-7B4C-4A42-8CD2-941D394FCA59}"/>
    <cellStyle name="Normal 12 2 7 2 2 3" xfId="25343" xr:uid="{3F2C4B1D-6301-4743-A922-0DBDD9610A45}"/>
    <cellStyle name="Normal 12 2 7 2 2 4" xfId="33780" xr:uid="{277E8FE8-9D66-4F4C-A902-DB7D14603857}"/>
    <cellStyle name="Normal 12 2 7 2 3" xfId="12688" xr:uid="{D6A759A1-627A-4B61-9F5A-5463000F636C}"/>
    <cellStyle name="Normal 12 2 7 2 4" xfId="21126" xr:uid="{D551B6DE-8F46-4FF3-B4F2-6E5050310081}"/>
    <cellStyle name="Normal 12 2 7 2 5" xfId="29563" xr:uid="{4AA5A71C-FD62-4B33-AA5C-087FD0BD2A5F}"/>
    <cellStyle name="Normal 12 2 7 3" xfId="6319" xr:uid="{00000000-0005-0000-0000-0000190E0000}"/>
    <cellStyle name="Normal 12 2 7 3 2" xfId="14761" xr:uid="{DDFB90CE-C390-4299-B522-BF3140BE72EC}"/>
    <cellStyle name="Normal 12 2 7 3 3" xfId="23198" xr:uid="{400225CF-A083-44EC-B64E-6EC75CB06E86}"/>
    <cellStyle name="Normal 12 2 7 3 4" xfId="31635" xr:uid="{A31F8A2F-FDF9-449A-B929-6D36B45BC02C}"/>
    <cellStyle name="Normal 12 2 7 4" xfId="10543" xr:uid="{9458A963-4CFB-4F32-87EB-1100A4743990}"/>
    <cellStyle name="Normal 12 2 7 5" xfId="18981" xr:uid="{E61ED8F5-BAFA-4178-AFB0-B7BFDE507D64}"/>
    <cellStyle name="Normal 12 2 7 6" xfId="27418" xr:uid="{35C111A6-906A-4BEC-8CF9-F89D1559D95D}"/>
    <cellStyle name="Normal 12 2 8" xfId="2448" xr:uid="{00000000-0005-0000-0000-00001A0E0000}"/>
    <cellStyle name="Normal 12 2 8 2" xfId="6732" xr:uid="{00000000-0005-0000-0000-00001B0E0000}"/>
    <cellStyle name="Normal 12 2 8 2 2" xfId="15174" xr:uid="{D7F4421D-677D-4605-A8BA-4111435FC8FB}"/>
    <cellStyle name="Normal 12 2 8 2 3" xfId="23611" xr:uid="{7182ACB5-54B3-49EB-BC30-973AAFB473A1}"/>
    <cellStyle name="Normal 12 2 8 2 4" xfId="32048" xr:uid="{427EB696-CF33-495D-A811-5C64FAD4371E}"/>
    <cellStyle name="Normal 12 2 8 3" xfId="10956" xr:uid="{1C8A5DED-474E-40CF-8DE3-310193E797C5}"/>
    <cellStyle name="Normal 12 2 8 4" xfId="19394" xr:uid="{CDCD2B60-1907-4C1F-84F2-A9539F7F6CE6}"/>
    <cellStyle name="Normal 12 2 8 5" xfId="27831" xr:uid="{7B669D22-FDF7-4758-A603-91ED2BF09287}"/>
    <cellStyle name="Normal 12 2 9" xfId="4666" xr:uid="{00000000-0005-0000-0000-00001C0E0000}"/>
    <cellStyle name="Normal 12 2 9 2" xfId="13108" xr:uid="{C29C2073-D125-4DD0-9272-D1F89C8EED50}"/>
    <cellStyle name="Normal 12 2 9 3" xfId="21545" xr:uid="{B3333629-7DF7-444F-A7F9-D3B55DA56AF3}"/>
    <cellStyle name="Normal 12 2 9 4" xfId="29982" xr:uid="{482C4F07-989C-440C-9698-EC09A227492A}"/>
    <cellStyle name="Normal 12 3" xfId="264" xr:uid="{00000000-0005-0000-0000-00001D0E0000}"/>
    <cellStyle name="Normal 12 3 10" xfId="17332" xr:uid="{CBB5B91A-FCDB-4936-B202-B6401DD9DC62}"/>
    <cellStyle name="Normal 12 3 11" xfId="25769" xr:uid="{5EEBAE73-4517-4D63-AAB2-1E8AA8F42DE7}"/>
    <cellStyle name="Normal 12 3 2" xfId="265" xr:uid="{00000000-0005-0000-0000-00001E0E0000}"/>
    <cellStyle name="Normal 12 3 2 10" xfId="25770" xr:uid="{155751E8-E4EB-46DA-81C8-B0076DDE51A2}"/>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17DF7A53-CCBE-47F4-ABDE-971B754E41E3}"/>
    <cellStyle name="Normal 12 3 2 2 2 2 3" xfId="24109" xr:uid="{6B7F4A35-E4D9-4C35-B490-8A5E70A5A204}"/>
    <cellStyle name="Normal 12 3 2 2 2 2 4" xfId="32546" xr:uid="{C0DD9A4B-6B00-47D3-8AB4-7C6690F82C63}"/>
    <cellStyle name="Normal 12 3 2 2 2 3" xfId="11454" xr:uid="{4FD0FD48-E81C-4583-BABE-2E15BC0AE0E7}"/>
    <cellStyle name="Normal 12 3 2 2 2 4" xfId="19892" xr:uid="{929F4EBB-0542-4222-8022-F6D1F8F02082}"/>
    <cellStyle name="Normal 12 3 2 2 2 5" xfId="28329" xr:uid="{16C316A1-461A-4EBE-A43C-4498A8C1592F}"/>
    <cellStyle name="Normal 12 3 2 2 3" xfId="5085" xr:uid="{00000000-0005-0000-0000-0000220E0000}"/>
    <cellStyle name="Normal 12 3 2 2 3 2" xfId="13527" xr:uid="{6A5705AA-56AA-4DE3-8705-F1781403220A}"/>
    <cellStyle name="Normal 12 3 2 2 3 3" xfId="21964" xr:uid="{E18E68E0-3AB2-4B04-A09E-0CC1462038EF}"/>
    <cellStyle name="Normal 12 3 2 2 3 4" xfId="30401" xr:uid="{0EBD9862-CC48-443A-9A59-25E56C662188}"/>
    <cellStyle name="Normal 12 3 2 2 4" xfId="9309" xr:uid="{DD9862BB-37F2-46A2-8260-4974917A00BD}"/>
    <cellStyle name="Normal 12 3 2 2 5" xfId="17747" xr:uid="{5C2D2815-6214-4241-BD7C-3DB1D456E353}"/>
    <cellStyle name="Normal 12 3 2 2 6" xfId="26184" xr:uid="{3196E385-CE29-4BD1-9840-5BCD874ACC8E}"/>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AAF4CDE6-0BB9-4577-9AC6-A4CD51454FEE}"/>
    <cellStyle name="Normal 12 3 2 3 2 2 3" xfId="24522" xr:uid="{F9628A2D-9EDF-492C-B234-E46ED51AB984}"/>
    <cellStyle name="Normal 12 3 2 3 2 2 4" xfId="32959" xr:uid="{212598E6-A7DB-455D-B337-E085BB0E6E01}"/>
    <cellStyle name="Normal 12 3 2 3 2 3" xfId="11867" xr:uid="{897C7410-8AE0-4162-A81A-C7485DBE086F}"/>
    <cellStyle name="Normal 12 3 2 3 2 4" xfId="20305" xr:uid="{B05FE450-E76B-44F0-9697-B3354B761CD1}"/>
    <cellStyle name="Normal 12 3 2 3 2 5" xfId="28742" xr:uid="{24ED8569-C430-4755-9ADE-E8B529B1B826}"/>
    <cellStyle name="Normal 12 3 2 3 3" xfId="5498" xr:uid="{00000000-0005-0000-0000-0000260E0000}"/>
    <cellStyle name="Normal 12 3 2 3 3 2" xfId="13940" xr:uid="{65C0C624-4C17-4854-8AD8-78DB3187735B}"/>
    <cellStyle name="Normal 12 3 2 3 3 3" xfId="22377" xr:uid="{FDFC9252-9821-432F-8AB0-4D5FD3CFB4C5}"/>
    <cellStyle name="Normal 12 3 2 3 3 4" xfId="30814" xr:uid="{C891EA3D-C40E-4A8C-AD94-0E716803AEE3}"/>
    <cellStyle name="Normal 12 3 2 3 4" xfId="9722" xr:uid="{9E118EA4-BD45-4833-9529-4C8972B259BC}"/>
    <cellStyle name="Normal 12 3 2 3 5" xfId="18160" xr:uid="{5AC70884-523C-46A7-B406-842F1C34F9D0}"/>
    <cellStyle name="Normal 12 3 2 3 6" xfId="26597" xr:uid="{3D4DF9EB-EB36-4AEF-84B8-BC4FE8890BD5}"/>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1F65780C-8B6C-4AEA-83CE-E1642F49CFEE}"/>
    <cellStyle name="Normal 12 3 2 4 2 2 3" xfId="24935" xr:uid="{BA1CF9FC-B403-48E5-B345-497F6E1B03AD}"/>
    <cellStyle name="Normal 12 3 2 4 2 2 4" xfId="33372" xr:uid="{8BE9F02E-B109-4E91-9AA1-5EE5DC1341BD}"/>
    <cellStyle name="Normal 12 3 2 4 2 3" xfId="12280" xr:uid="{354F040F-336A-4EF6-8416-67B81B9F41D3}"/>
    <cellStyle name="Normal 12 3 2 4 2 4" xfId="20718" xr:uid="{2ED3B779-D0EB-49D3-BDD4-1694E679E4B3}"/>
    <cellStyle name="Normal 12 3 2 4 2 5" xfId="29155" xr:uid="{73E1CA89-80AC-4507-89D9-DD351D6D857F}"/>
    <cellStyle name="Normal 12 3 2 4 3" xfId="5911" xr:uid="{00000000-0005-0000-0000-00002A0E0000}"/>
    <cellStyle name="Normal 12 3 2 4 3 2" xfId="14353" xr:uid="{C0D7C8B4-1DC1-43EE-9459-AF583763774F}"/>
    <cellStyle name="Normal 12 3 2 4 3 3" xfId="22790" xr:uid="{51ED290E-07A0-4860-8A30-B7FCEBA9921A}"/>
    <cellStyle name="Normal 12 3 2 4 3 4" xfId="31227" xr:uid="{A7E1D2B9-687C-444E-B863-ED0F99086E0F}"/>
    <cellStyle name="Normal 12 3 2 4 4" xfId="10135" xr:uid="{1C921EDB-E8B8-413B-8E73-3A7025A9B223}"/>
    <cellStyle name="Normal 12 3 2 4 5" xfId="18573" xr:uid="{FA9FBE59-C34C-49C2-A310-94B52BAD177B}"/>
    <cellStyle name="Normal 12 3 2 4 6" xfId="27010" xr:uid="{B293F2DF-0711-419B-A078-3967350F34CC}"/>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27D9706E-7C96-45CD-941C-CA9BB0D20CA4}"/>
    <cellStyle name="Normal 12 3 2 5 2 2 3" xfId="25348" xr:uid="{6BFF312A-92AE-44DB-B2E6-4516D9E80A6B}"/>
    <cellStyle name="Normal 12 3 2 5 2 2 4" xfId="33785" xr:uid="{A80DE751-82AF-4AE9-A7A4-5871FD6A5C17}"/>
    <cellStyle name="Normal 12 3 2 5 2 3" xfId="12693" xr:uid="{6FCCD507-9898-41F3-8DB9-71ABFCD95603}"/>
    <cellStyle name="Normal 12 3 2 5 2 4" xfId="21131" xr:uid="{A22BB146-B5CA-4240-8F89-BF38B72B5151}"/>
    <cellStyle name="Normal 12 3 2 5 2 5" xfId="29568" xr:uid="{1B616FA9-E6CE-4AD1-8BCB-50F031391706}"/>
    <cellStyle name="Normal 12 3 2 5 3" xfId="6324" xr:uid="{00000000-0005-0000-0000-00002E0E0000}"/>
    <cellStyle name="Normal 12 3 2 5 3 2" xfId="14766" xr:uid="{CC9A7CDD-555A-4ABE-9054-CFED3378F6B3}"/>
    <cellStyle name="Normal 12 3 2 5 3 3" xfId="23203" xr:uid="{95B38BAA-89B5-463E-92E3-B11295A3E0DD}"/>
    <cellStyle name="Normal 12 3 2 5 3 4" xfId="31640" xr:uid="{94439E3D-7845-42EF-9BD4-45EC8BFDF847}"/>
    <cellStyle name="Normal 12 3 2 5 4" xfId="10548" xr:uid="{C8B14C3C-CD7B-40BF-8077-28B7CFABD0B2}"/>
    <cellStyle name="Normal 12 3 2 5 5" xfId="18986" xr:uid="{92126CC1-8B0F-4E4A-894F-DDC3E89CE858}"/>
    <cellStyle name="Normal 12 3 2 5 6" xfId="27423" xr:uid="{A3A4E461-E059-4B1E-806F-F7FCD0D19F82}"/>
    <cellStyle name="Normal 12 3 2 6" xfId="2453" xr:uid="{00000000-0005-0000-0000-00002F0E0000}"/>
    <cellStyle name="Normal 12 3 2 6 2" xfId="6737" xr:uid="{00000000-0005-0000-0000-0000300E0000}"/>
    <cellStyle name="Normal 12 3 2 6 2 2" xfId="15179" xr:uid="{A2241A40-08D3-4CE7-8204-A30B9B310CB8}"/>
    <cellStyle name="Normal 12 3 2 6 2 3" xfId="23616" xr:uid="{75E8C3FE-C433-4E58-8649-2BE931255BDB}"/>
    <cellStyle name="Normal 12 3 2 6 2 4" xfId="32053" xr:uid="{28880C85-851C-459D-8A2B-D2E7E9297B97}"/>
    <cellStyle name="Normal 12 3 2 6 3" xfId="10961" xr:uid="{D142F548-4A5C-4C5C-86F7-4324E7FE95EF}"/>
    <cellStyle name="Normal 12 3 2 6 4" xfId="19399" xr:uid="{4732F170-D780-458D-BF56-EC79AF6CF9BD}"/>
    <cellStyle name="Normal 12 3 2 6 5" xfId="27836" xr:uid="{8ACFCD04-2077-4D85-AE72-5A86A62B6A62}"/>
    <cellStyle name="Normal 12 3 2 7" xfId="4671" xr:uid="{00000000-0005-0000-0000-0000310E0000}"/>
    <cellStyle name="Normal 12 3 2 7 2" xfId="13113" xr:uid="{AD33D193-3BBD-4E42-846E-C889175D50C4}"/>
    <cellStyle name="Normal 12 3 2 7 3" xfId="21550" xr:uid="{F434830C-8175-4936-A058-15A24CF22278}"/>
    <cellStyle name="Normal 12 3 2 7 4" xfId="29987" xr:uid="{EB07A855-D704-4F81-A87E-6CD215B4040F}"/>
    <cellStyle name="Normal 12 3 2 8" xfId="8895" xr:uid="{223D247D-44AC-4602-8A75-B0BB3E2BB196}"/>
    <cellStyle name="Normal 12 3 2 9" xfId="17333" xr:uid="{AA5A8685-8B15-4FF0-A16A-95C4E1114C7A}"/>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AA087736-C073-4E65-B843-A04E599FD3DA}"/>
    <cellStyle name="Normal 12 3 3 2 2 3" xfId="24108" xr:uid="{07783A22-7C55-484D-9B72-A95EB009510D}"/>
    <cellStyle name="Normal 12 3 3 2 2 4" xfId="32545" xr:uid="{98265F76-A583-4C60-8402-85EBB4FBF3FB}"/>
    <cellStyle name="Normal 12 3 3 2 3" xfId="11453" xr:uid="{0E7A95DE-C701-47CC-809C-C80CC078172E}"/>
    <cellStyle name="Normal 12 3 3 2 4" xfId="19891" xr:uid="{9CDEB7A5-055A-48D1-BD2A-51A0FA3D4E10}"/>
    <cellStyle name="Normal 12 3 3 2 5" xfId="28328" xr:uid="{77185769-2E30-4E38-8895-C6BFCE247283}"/>
    <cellStyle name="Normal 12 3 3 3" xfId="5084" xr:uid="{00000000-0005-0000-0000-0000350E0000}"/>
    <cellStyle name="Normal 12 3 3 3 2" xfId="13526" xr:uid="{D4C63432-B625-464A-A515-EDD4D1F7FB69}"/>
    <cellStyle name="Normal 12 3 3 3 3" xfId="21963" xr:uid="{56B3ED2E-6645-401B-A150-98FA6DCF150C}"/>
    <cellStyle name="Normal 12 3 3 3 4" xfId="30400" xr:uid="{062EBE26-1C78-4383-BAA0-8D49FCAE71C1}"/>
    <cellStyle name="Normal 12 3 3 4" xfId="9308" xr:uid="{4069DD96-50F1-420B-ABB0-4E73718F95D2}"/>
    <cellStyle name="Normal 12 3 3 5" xfId="17746" xr:uid="{DCAB11C6-DE56-4176-AFDD-A0C43012EA25}"/>
    <cellStyle name="Normal 12 3 3 6" xfId="26183" xr:uid="{A28DFEB1-7AD6-4EAB-88D6-2C2037050EDD}"/>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139C4245-EBE1-4135-A279-00E77F03C799}"/>
    <cellStyle name="Normal 12 3 4 2 2 3" xfId="24521" xr:uid="{97A289DA-897B-4B26-A293-09B52718B06F}"/>
    <cellStyle name="Normal 12 3 4 2 2 4" xfId="32958" xr:uid="{3BEFF7AC-13E1-44F9-B196-093FB3E4D917}"/>
    <cellStyle name="Normal 12 3 4 2 3" xfId="11866" xr:uid="{842CDDE2-F771-4074-9622-EC91F2CAE141}"/>
    <cellStyle name="Normal 12 3 4 2 4" xfId="20304" xr:uid="{DBD64AA3-2D3D-40D5-82D8-BE4A0BFBC740}"/>
    <cellStyle name="Normal 12 3 4 2 5" xfId="28741" xr:uid="{B81FE82A-92B2-4C77-A183-B2785AE88D2B}"/>
    <cellStyle name="Normal 12 3 4 3" xfId="5497" xr:uid="{00000000-0005-0000-0000-0000390E0000}"/>
    <cellStyle name="Normal 12 3 4 3 2" xfId="13939" xr:uid="{0C849B8B-9BDB-41C2-9B04-AD27DBD7C640}"/>
    <cellStyle name="Normal 12 3 4 3 3" xfId="22376" xr:uid="{E635F6A7-85DD-4C12-B00C-C69B3DCE4486}"/>
    <cellStyle name="Normal 12 3 4 3 4" xfId="30813" xr:uid="{33B26F44-25AD-41EB-A3A0-01C1BEFB03CE}"/>
    <cellStyle name="Normal 12 3 4 4" xfId="9721" xr:uid="{0FC03452-4355-4E67-BD5B-6E4402713C08}"/>
    <cellStyle name="Normal 12 3 4 5" xfId="18159" xr:uid="{DD5AE63E-269C-4BB0-A636-9B74FA4CF3D4}"/>
    <cellStyle name="Normal 12 3 4 6" xfId="26596" xr:uid="{190E2DB7-2AE1-4E6F-A4E5-DA456D10E3D5}"/>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74113DC2-843F-44D6-B071-29DF5B18C32F}"/>
    <cellStyle name="Normal 12 3 5 2 2 3" xfId="24934" xr:uid="{AA8455C9-AB5E-4443-BA25-61827AC7DA1B}"/>
    <cellStyle name="Normal 12 3 5 2 2 4" xfId="33371" xr:uid="{9CFBF17B-9588-414E-A487-AC139140B8D8}"/>
    <cellStyle name="Normal 12 3 5 2 3" xfId="12279" xr:uid="{0E643F9B-7B4F-4DC5-B032-3A83A731B226}"/>
    <cellStyle name="Normal 12 3 5 2 4" xfId="20717" xr:uid="{8F590AB9-6A82-4146-B6CD-A3DD6C6CE5BF}"/>
    <cellStyle name="Normal 12 3 5 2 5" xfId="29154" xr:uid="{B42EFBA0-36BE-426B-98CC-036BF40733DB}"/>
    <cellStyle name="Normal 12 3 5 3" xfId="5910" xr:uid="{00000000-0005-0000-0000-00003D0E0000}"/>
    <cellStyle name="Normal 12 3 5 3 2" xfId="14352" xr:uid="{ACE154DD-0DE4-4008-A10B-CDDCCE873903}"/>
    <cellStyle name="Normal 12 3 5 3 3" xfId="22789" xr:uid="{5611656F-4621-4DC4-BD2D-FE1489E3FB35}"/>
    <cellStyle name="Normal 12 3 5 3 4" xfId="31226" xr:uid="{39BF3649-6C46-4EEC-9C5B-E59DEC8EB597}"/>
    <cellStyle name="Normal 12 3 5 4" xfId="10134" xr:uid="{655CF28A-DCA9-45B2-9B11-F1EFA5989EF6}"/>
    <cellStyle name="Normal 12 3 5 5" xfId="18572" xr:uid="{94DFFB7E-D0A3-42E1-978B-84500CB451D7}"/>
    <cellStyle name="Normal 12 3 5 6" xfId="27009" xr:uid="{BE236D01-3B24-4AF2-93F1-06852E46BEEA}"/>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1EE20490-7EEA-4C36-90F5-0DD6BCBDA38A}"/>
    <cellStyle name="Normal 12 3 6 2 2 3" xfId="25347" xr:uid="{8B82ABCA-A8BE-489D-AAA8-058C3E079F14}"/>
    <cellStyle name="Normal 12 3 6 2 2 4" xfId="33784" xr:uid="{DE7D7BCB-5ECC-4071-B8EA-7B16A074C949}"/>
    <cellStyle name="Normal 12 3 6 2 3" xfId="12692" xr:uid="{3FB3BDF4-555D-4AB3-9CE8-CBAC304F6631}"/>
    <cellStyle name="Normal 12 3 6 2 4" xfId="21130" xr:uid="{FA6F13AB-D540-426A-AC4A-14EA070B0E3B}"/>
    <cellStyle name="Normal 12 3 6 2 5" xfId="29567" xr:uid="{969239E1-C8D0-45E6-A1B5-EB49D2209231}"/>
    <cellStyle name="Normal 12 3 6 3" xfId="6323" xr:uid="{00000000-0005-0000-0000-0000410E0000}"/>
    <cellStyle name="Normal 12 3 6 3 2" xfId="14765" xr:uid="{FD80D795-CC90-4F05-8EDC-D130BB3D586C}"/>
    <cellStyle name="Normal 12 3 6 3 3" xfId="23202" xr:uid="{9F4DB927-572C-4FC3-AEDD-1B1AA92087E4}"/>
    <cellStyle name="Normal 12 3 6 3 4" xfId="31639" xr:uid="{C474B419-3DB6-434D-83E0-9A4F1B881C90}"/>
    <cellStyle name="Normal 12 3 6 4" xfId="10547" xr:uid="{1E107889-A105-481B-9DD2-FDDC91798DED}"/>
    <cellStyle name="Normal 12 3 6 5" xfId="18985" xr:uid="{E4E60D34-36EA-4E8E-9197-3C976912611E}"/>
    <cellStyle name="Normal 12 3 6 6" xfId="27422" xr:uid="{3B34AA08-C333-47B7-8667-82257E067834}"/>
    <cellStyle name="Normal 12 3 7" xfId="2452" xr:uid="{00000000-0005-0000-0000-0000420E0000}"/>
    <cellStyle name="Normal 12 3 7 2" xfId="6736" xr:uid="{00000000-0005-0000-0000-0000430E0000}"/>
    <cellStyle name="Normal 12 3 7 2 2" xfId="15178" xr:uid="{285735D4-5DEC-4581-AFF2-C8D76876D2B6}"/>
    <cellStyle name="Normal 12 3 7 2 3" xfId="23615" xr:uid="{B442411D-0308-497C-87FE-C6902A7A8AAF}"/>
    <cellStyle name="Normal 12 3 7 2 4" xfId="32052" xr:uid="{8E81DE71-B355-4E0E-A301-17E40E56C640}"/>
    <cellStyle name="Normal 12 3 7 3" xfId="10960" xr:uid="{895B565A-CC42-42BE-A114-6DB1751AC485}"/>
    <cellStyle name="Normal 12 3 7 4" xfId="19398" xr:uid="{BDA95A54-2450-4270-82A6-1DF6DF13F370}"/>
    <cellStyle name="Normal 12 3 7 5" xfId="27835" xr:uid="{E7D099CC-778A-4338-A1FC-1A76E3EFD2AF}"/>
    <cellStyle name="Normal 12 3 8" xfId="4670" xr:uid="{00000000-0005-0000-0000-0000440E0000}"/>
    <cellStyle name="Normal 12 3 8 2" xfId="13112" xr:uid="{7AE74B69-0911-49F1-90B1-F7343DF99210}"/>
    <cellStyle name="Normal 12 3 8 3" xfId="21549" xr:uid="{DCD95576-CBEC-4AF2-8793-DBBA5C07E89F}"/>
    <cellStyle name="Normal 12 3 8 4" xfId="29986" xr:uid="{E2775037-A713-46AB-A6A2-603244EA6A4A}"/>
    <cellStyle name="Normal 12 3 9" xfId="8894" xr:uid="{9A6A0A06-799D-4170-9E53-4DEB35199032}"/>
    <cellStyle name="Normal 12 4" xfId="266" xr:uid="{00000000-0005-0000-0000-0000450E0000}"/>
    <cellStyle name="Normal 12 4 10" xfId="25771" xr:uid="{457DB97D-AC20-4F5B-AF8C-2AED435679E9}"/>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76A057E0-2530-4AB2-BBCA-74D685BA7D90}"/>
    <cellStyle name="Normal 12 4 2 2 2 3" xfId="24110" xr:uid="{1FAAFBDE-0295-44A7-9D0F-FC42D12C4C20}"/>
    <cellStyle name="Normal 12 4 2 2 2 4" xfId="32547" xr:uid="{4B96965C-558F-4EA4-876F-3495B217800C}"/>
    <cellStyle name="Normal 12 4 2 2 3" xfId="11455" xr:uid="{48CAF187-2DEC-4D93-BC4E-5AA2254479DC}"/>
    <cellStyle name="Normal 12 4 2 2 4" xfId="19893" xr:uid="{CD46512E-DC82-4572-BABC-9F9AA901B37F}"/>
    <cellStyle name="Normal 12 4 2 2 5" xfId="28330" xr:uid="{B5B49CB8-4769-4C4B-83A7-DB46FF2B4F9A}"/>
    <cellStyle name="Normal 12 4 2 3" xfId="5086" xr:uid="{00000000-0005-0000-0000-0000490E0000}"/>
    <cellStyle name="Normal 12 4 2 3 2" xfId="13528" xr:uid="{571A8B24-E25E-4A8C-9C80-FFE34E49BB6F}"/>
    <cellStyle name="Normal 12 4 2 3 3" xfId="21965" xr:uid="{9D112532-556B-4267-A3FD-173CEF1B7EC0}"/>
    <cellStyle name="Normal 12 4 2 3 4" xfId="30402" xr:uid="{056028A2-5518-41CC-982B-896945C17084}"/>
    <cellStyle name="Normal 12 4 2 4" xfId="9310" xr:uid="{C2626D9D-D3A4-46EC-B8BA-FB05BF8CACD4}"/>
    <cellStyle name="Normal 12 4 2 5" xfId="17748" xr:uid="{D4B5A6FF-FA47-457A-94FC-C5EC014EDF6A}"/>
    <cellStyle name="Normal 12 4 2 6" xfId="26185" xr:uid="{590614B4-FF43-4B75-B499-16A99A27DF00}"/>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BDC62665-5787-407C-BC8A-39D336E87560}"/>
    <cellStyle name="Normal 12 4 3 2 2 3" xfId="24523" xr:uid="{BB1BEC82-8852-4A3D-B144-29BDD5C66BC1}"/>
    <cellStyle name="Normal 12 4 3 2 2 4" xfId="32960" xr:uid="{801EF579-0A28-4FF0-B59D-A095AEF9BC70}"/>
    <cellStyle name="Normal 12 4 3 2 3" xfId="11868" xr:uid="{FCC1213C-F40F-4774-AF07-F8B1E6FA9B92}"/>
    <cellStyle name="Normal 12 4 3 2 4" xfId="20306" xr:uid="{738AB53E-D234-456A-8886-299BFE57C1E2}"/>
    <cellStyle name="Normal 12 4 3 2 5" xfId="28743" xr:uid="{F751AE0E-C05C-48FC-9F4F-53B0A453020A}"/>
    <cellStyle name="Normal 12 4 3 3" xfId="5499" xr:uid="{00000000-0005-0000-0000-00004D0E0000}"/>
    <cellStyle name="Normal 12 4 3 3 2" xfId="13941" xr:uid="{8BF3CCF8-17CD-4490-89B0-D186ECC89787}"/>
    <cellStyle name="Normal 12 4 3 3 3" xfId="22378" xr:uid="{0A33113F-EAF3-41BE-BDA2-145930371113}"/>
    <cellStyle name="Normal 12 4 3 3 4" xfId="30815" xr:uid="{3884AD05-F1E6-468E-853C-40C6BC5C418D}"/>
    <cellStyle name="Normal 12 4 3 4" xfId="9723" xr:uid="{A67E1E41-B093-43E9-8796-AAD1D9937C8B}"/>
    <cellStyle name="Normal 12 4 3 5" xfId="18161" xr:uid="{0B4B44B7-DB6A-4404-A438-C930E7E4AAC8}"/>
    <cellStyle name="Normal 12 4 3 6" xfId="26598" xr:uid="{5FC6DE2E-AB66-4529-9B17-555A833E3F26}"/>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7EFBCB6D-D6F1-40D0-9C79-5ABB9C170EB4}"/>
    <cellStyle name="Normal 12 4 4 2 2 3" xfId="24936" xr:uid="{41E3468E-85B1-42CE-9153-FA74DF00D99A}"/>
    <cellStyle name="Normal 12 4 4 2 2 4" xfId="33373" xr:uid="{4817D916-FFAC-41E1-9DAE-999705346F6C}"/>
    <cellStyle name="Normal 12 4 4 2 3" xfId="12281" xr:uid="{D4F6CF27-E185-427D-83A8-4118484F7E03}"/>
    <cellStyle name="Normal 12 4 4 2 4" xfId="20719" xr:uid="{8071E600-60B7-4670-9370-09A46CE71EBB}"/>
    <cellStyle name="Normal 12 4 4 2 5" xfId="29156" xr:uid="{CA442EED-8364-4C5F-BA27-78BDC3D84D52}"/>
    <cellStyle name="Normal 12 4 4 3" xfId="5912" xr:uid="{00000000-0005-0000-0000-0000510E0000}"/>
    <cellStyle name="Normal 12 4 4 3 2" xfId="14354" xr:uid="{5F20F505-C465-4EA7-98FA-0B2ACE5DA437}"/>
    <cellStyle name="Normal 12 4 4 3 3" xfId="22791" xr:uid="{A4B25386-3848-44B0-899B-7C639768BF7C}"/>
    <cellStyle name="Normal 12 4 4 3 4" xfId="31228" xr:uid="{2DB20166-80B6-4891-9213-E6012AA262C2}"/>
    <cellStyle name="Normal 12 4 4 4" xfId="10136" xr:uid="{71F1133B-B73C-4389-86AB-78081F6ED8DF}"/>
    <cellStyle name="Normal 12 4 4 5" xfId="18574" xr:uid="{51EABDC6-7ECE-421D-AFC9-1A9BC38CE8A8}"/>
    <cellStyle name="Normal 12 4 4 6" xfId="27011" xr:uid="{722E85AF-46A5-467E-BE46-F4511CE2F7E2}"/>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7799051D-DACB-4CA4-BA4D-BC978A785EDE}"/>
    <cellStyle name="Normal 12 4 5 2 2 3" xfId="25349" xr:uid="{EB1D4EDA-DAC6-439E-B3A8-96EDC2F4FCDE}"/>
    <cellStyle name="Normal 12 4 5 2 2 4" xfId="33786" xr:uid="{FFB6ED7A-D59E-43B2-AC02-97E3108EC553}"/>
    <cellStyle name="Normal 12 4 5 2 3" xfId="12694" xr:uid="{D3DBDAA5-4144-45B1-B6A0-7E94E096416C}"/>
    <cellStyle name="Normal 12 4 5 2 4" xfId="21132" xr:uid="{63306EEE-FFE2-4D89-A24A-C528DE3FD922}"/>
    <cellStyle name="Normal 12 4 5 2 5" xfId="29569" xr:uid="{4DAB0A5A-182E-42FC-9832-8F70F335E62B}"/>
    <cellStyle name="Normal 12 4 5 3" xfId="6325" xr:uid="{00000000-0005-0000-0000-0000550E0000}"/>
    <cellStyle name="Normal 12 4 5 3 2" xfId="14767" xr:uid="{8F53F3CC-5FBD-4613-8670-ABCD85FB7C49}"/>
    <cellStyle name="Normal 12 4 5 3 3" xfId="23204" xr:uid="{F0BB3334-6355-4217-BC6C-9E3EC87BB871}"/>
    <cellStyle name="Normal 12 4 5 3 4" xfId="31641" xr:uid="{F1D1AD9A-F105-4F24-B302-F16433AF36D3}"/>
    <cellStyle name="Normal 12 4 5 4" xfId="10549" xr:uid="{646E11CE-1590-4448-BD8B-8B1A4CC5D017}"/>
    <cellStyle name="Normal 12 4 5 5" xfId="18987" xr:uid="{E407C4C1-C853-40D8-A16F-260DBA0FC21C}"/>
    <cellStyle name="Normal 12 4 5 6" xfId="27424" xr:uid="{5BC4B36C-DD69-4839-9AEE-CDFFC0B047B8}"/>
    <cellStyle name="Normal 12 4 6" xfId="2454" xr:uid="{00000000-0005-0000-0000-0000560E0000}"/>
    <cellStyle name="Normal 12 4 6 2" xfId="6738" xr:uid="{00000000-0005-0000-0000-0000570E0000}"/>
    <cellStyle name="Normal 12 4 6 2 2" xfId="15180" xr:uid="{FFB7A4FC-81BA-4EF4-8782-EEE44708D10B}"/>
    <cellStyle name="Normal 12 4 6 2 3" xfId="23617" xr:uid="{DF4EF282-C58D-4037-8B9C-E0B2379E6AA0}"/>
    <cellStyle name="Normal 12 4 6 2 4" xfId="32054" xr:uid="{F1920E65-9CE4-4F1F-8668-970F05066F03}"/>
    <cellStyle name="Normal 12 4 6 3" xfId="10962" xr:uid="{8C1B99C8-6E92-439D-9C20-9016214F9207}"/>
    <cellStyle name="Normal 12 4 6 4" xfId="19400" xr:uid="{1E390A41-ED95-496F-BC02-5C571F8BEFBD}"/>
    <cellStyle name="Normal 12 4 6 5" xfId="27837" xr:uid="{B5987A72-465D-4144-AF8B-0B0F3E29D4B1}"/>
    <cellStyle name="Normal 12 4 7" xfId="4672" xr:uid="{00000000-0005-0000-0000-0000580E0000}"/>
    <cellStyle name="Normal 12 4 7 2" xfId="13114" xr:uid="{F78F2B9F-0147-4E73-8536-1262A308A834}"/>
    <cellStyle name="Normal 12 4 7 3" xfId="21551" xr:uid="{5C209616-1745-4B9E-8AE3-FD4685F913F5}"/>
    <cellStyle name="Normal 12 4 7 4" xfId="29988" xr:uid="{57709062-295E-47EF-A566-C73185EA42E8}"/>
    <cellStyle name="Normal 12 4 8" xfId="8896" xr:uid="{01A4AC91-9A1A-41AD-9037-598B515EC09E}"/>
    <cellStyle name="Normal 12 4 9" xfId="17334" xr:uid="{10170318-8D04-46B6-88A2-D0D4A3261BC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3054EB0F-12A3-45E4-BE76-3D8DA784BB08}"/>
    <cellStyle name="Normal 12 6 2 2 3" xfId="24103" xr:uid="{19D9135B-CA76-4152-B89C-F05759D433E2}"/>
    <cellStyle name="Normal 12 6 2 2 4" xfId="32540" xr:uid="{30E77B87-F95A-4BE3-82F7-B1CBAE2AB367}"/>
    <cellStyle name="Normal 12 6 2 3" xfId="11448" xr:uid="{FF4E3ECB-B0B1-4A32-8F1C-68C2BAECE805}"/>
    <cellStyle name="Normal 12 6 2 4" xfId="19886" xr:uid="{11B4453F-5639-414C-999E-3737CE1E5F32}"/>
    <cellStyle name="Normal 12 6 2 5" xfId="28323" xr:uid="{99E98488-0E8F-45CF-A588-8CCC92CDAD2F}"/>
    <cellStyle name="Normal 12 6 3" xfId="5079" xr:uid="{00000000-0005-0000-0000-00005D0E0000}"/>
    <cellStyle name="Normal 12 6 3 2" xfId="13521" xr:uid="{4DDB321E-608A-43AF-9C67-444E547D3B10}"/>
    <cellStyle name="Normal 12 6 3 3" xfId="21958" xr:uid="{B52B870F-37A5-46DF-B4B2-FA62BF231319}"/>
    <cellStyle name="Normal 12 6 3 4" xfId="30395" xr:uid="{A9A77C8B-5E79-4420-AA33-1BC7465B1E36}"/>
    <cellStyle name="Normal 12 6 4" xfId="9303" xr:uid="{3B8405CA-76F9-42CB-8A90-485968287081}"/>
    <cellStyle name="Normal 12 6 5" xfId="17741" xr:uid="{DEB7692F-E395-4050-9913-52F582BCEC89}"/>
    <cellStyle name="Normal 12 6 6" xfId="26178" xr:uid="{3D746F8E-FC03-4569-BB4C-BC65E9B75CED}"/>
    <cellStyle name="Normal 12 7" xfId="1183" xr:uid="{00000000-0005-0000-0000-00005E0E0000}"/>
    <cellStyle name="Normal 12 7 2" xfId="3414" xr:uid="{00000000-0005-0000-0000-00005F0E0000}"/>
    <cellStyle name="Normal 12 7 2 2" xfId="7637" xr:uid="{00000000-0005-0000-0000-0000600E0000}"/>
    <cellStyle name="Normal 12 7 2 2 2" xfId="16079" xr:uid="{500943A0-A021-4674-BED3-57923951406D}"/>
    <cellStyle name="Normal 12 7 2 2 3" xfId="24516" xr:uid="{38BEC863-AC6F-45AC-A38B-E718C7C5B360}"/>
    <cellStyle name="Normal 12 7 2 2 4" xfId="32953" xr:uid="{A79A2C87-815A-49B6-86BB-E41EA67CF2C5}"/>
    <cellStyle name="Normal 12 7 2 3" xfId="11861" xr:uid="{241587E5-3CC5-47DC-BEF9-5710E3FE4569}"/>
    <cellStyle name="Normal 12 7 2 4" xfId="20299" xr:uid="{E540388A-9041-4243-A5EB-6448F72056B7}"/>
    <cellStyle name="Normal 12 7 2 5" xfId="28736" xr:uid="{2CB00D63-1FEF-45B6-85D5-4F05E78BE7A4}"/>
    <cellStyle name="Normal 12 7 3" xfId="5492" xr:uid="{00000000-0005-0000-0000-0000610E0000}"/>
    <cellStyle name="Normal 12 7 3 2" xfId="13934" xr:uid="{050E7F2B-D3F7-41D2-B59C-EEA910BBBC42}"/>
    <cellStyle name="Normal 12 7 3 3" xfId="22371" xr:uid="{36A46022-7B38-48D5-B8F1-94D326104B28}"/>
    <cellStyle name="Normal 12 7 3 4" xfId="30808" xr:uid="{8EBA6FEC-F595-487A-90D3-34D6C5A249BD}"/>
    <cellStyle name="Normal 12 7 4" xfId="9716" xr:uid="{ACA7D69B-877A-4B20-8A09-F3E79197F463}"/>
    <cellStyle name="Normal 12 7 5" xfId="18154" xr:uid="{3AA00526-830B-411E-800B-03CE0A2E7973}"/>
    <cellStyle name="Normal 12 7 6" xfId="26591" xr:uid="{FD36FF93-43FF-42F3-ACB7-EC456234A43F}"/>
    <cellStyle name="Normal 12 8" xfId="1597" xr:uid="{00000000-0005-0000-0000-0000620E0000}"/>
    <cellStyle name="Normal 12 8 2" xfId="3827" xr:uid="{00000000-0005-0000-0000-0000630E0000}"/>
    <cellStyle name="Normal 12 8 2 2" xfId="8050" xr:uid="{00000000-0005-0000-0000-0000640E0000}"/>
    <cellStyle name="Normal 12 8 2 2 2" xfId="16492" xr:uid="{5A06E36F-0C3D-4016-BE44-52B9793A92B2}"/>
    <cellStyle name="Normal 12 8 2 2 3" xfId="24929" xr:uid="{0525DEA4-0875-4383-86A0-6756C87AF1CF}"/>
    <cellStyle name="Normal 12 8 2 2 4" xfId="33366" xr:uid="{BE0730EF-C63F-4294-99FC-06FAD69C2077}"/>
    <cellStyle name="Normal 12 8 2 3" xfId="12274" xr:uid="{610E1AAC-11CD-42CD-BA79-5D9D77BD2A9A}"/>
    <cellStyle name="Normal 12 8 2 4" xfId="20712" xr:uid="{B8C7B7FD-CABD-4BEF-8F55-BA869E101ED6}"/>
    <cellStyle name="Normal 12 8 2 5" xfId="29149" xr:uid="{44F20960-CE01-42F0-A394-FCB34E7F2F34}"/>
    <cellStyle name="Normal 12 8 3" xfId="5905" xr:uid="{00000000-0005-0000-0000-0000650E0000}"/>
    <cellStyle name="Normal 12 8 3 2" xfId="14347" xr:uid="{9EF24980-9BDC-42E8-B48A-9A02FB822531}"/>
    <cellStyle name="Normal 12 8 3 3" xfId="22784" xr:uid="{A5EE8D7F-FC45-44AD-9945-885CC1EC15ED}"/>
    <cellStyle name="Normal 12 8 3 4" xfId="31221" xr:uid="{D02FE4D6-03DF-4813-9981-5E646263C3B1}"/>
    <cellStyle name="Normal 12 8 4" xfId="10129" xr:uid="{65E018A8-E574-49E7-B578-A92B759D1D34}"/>
    <cellStyle name="Normal 12 8 5" xfId="18567" xr:uid="{A52812BC-1A23-4841-897D-BA21F1EBDB91}"/>
    <cellStyle name="Normal 12 8 6" xfId="27004" xr:uid="{445F012C-DDD3-46A2-AA8A-98129F5CE02D}"/>
    <cellStyle name="Normal 12 9" xfId="2011" xr:uid="{00000000-0005-0000-0000-0000660E0000}"/>
    <cellStyle name="Normal 12 9 2" xfId="4240" xr:uid="{00000000-0005-0000-0000-0000670E0000}"/>
    <cellStyle name="Normal 12 9 2 2" xfId="8463" xr:uid="{00000000-0005-0000-0000-0000680E0000}"/>
    <cellStyle name="Normal 12 9 2 2 2" xfId="16905" xr:uid="{CF2565A2-D080-4604-86AD-761D23FABBD5}"/>
    <cellStyle name="Normal 12 9 2 2 3" xfId="25342" xr:uid="{3DEF89EF-9996-4983-A4A7-95DAA6901C15}"/>
    <cellStyle name="Normal 12 9 2 2 4" xfId="33779" xr:uid="{6CE7367C-BAC6-49DF-B60C-245BFD654798}"/>
    <cellStyle name="Normal 12 9 2 3" xfId="12687" xr:uid="{304E010A-4613-4A02-A14E-71A49C42F55A}"/>
    <cellStyle name="Normal 12 9 2 4" xfId="21125" xr:uid="{628FF6B2-0B9D-459B-BD3E-E1CC5430736D}"/>
    <cellStyle name="Normal 12 9 2 5" xfId="29562" xr:uid="{895B749F-B485-45DA-9957-8A30FE322A7D}"/>
    <cellStyle name="Normal 12 9 3" xfId="6318" xr:uid="{00000000-0005-0000-0000-0000690E0000}"/>
    <cellStyle name="Normal 12 9 3 2" xfId="14760" xr:uid="{A5234140-4538-4D21-B360-EBF7C6E540D6}"/>
    <cellStyle name="Normal 12 9 3 3" xfId="23197" xr:uid="{A7612F14-9E0B-408D-9887-89BB32755808}"/>
    <cellStyle name="Normal 12 9 3 4" xfId="31634" xr:uid="{2FA4EB64-5545-49DB-8A84-2562F58727F5}"/>
    <cellStyle name="Normal 12 9 4" xfId="10542" xr:uid="{97ACFC7D-AF4F-4449-BA32-3DFF5C60A2FB}"/>
    <cellStyle name="Normal 12 9 5" xfId="18980" xr:uid="{5127EEE5-F4C1-44CA-BAD5-303D36F5BC3D}"/>
    <cellStyle name="Normal 12 9 6" xfId="27417" xr:uid="{09DBFEDA-27E8-4169-8B18-675CC779BBEB}"/>
    <cellStyle name="Normal 13" xfId="268" xr:uid="{00000000-0005-0000-0000-00006A0E0000}"/>
    <cellStyle name="Normal 13 2" xfId="269" xr:uid="{00000000-0005-0000-0000-00006B0E0000}"/>
    <cellStyle name="Normal 14" xfId="270" xr:uid="{00000000-0005-0000-0000-00006C0E0000}"/>
    <cellStyle name="Normal 14 10" xfId="25772" xr:uid="{A0BBC3F5-8DF3-4BC0-8CED-E42451E72286}"/>
    <cellStyle name="Normal 14 2" xfId="768" xr:uid="{00000000-0005-0000-0000-00006D0E0000}"/>
    <cellStyle name="Normal 14 2 2" xfId="3009" xr:uid="{00000000-0005-0000-0000-00006E0E0000}"/>
    <cellStyle name="Normal 14 2 2 2" xfId="7232" xr:uid="{00000000-0005-0000-0000-00006F0E0000}"/>
    <cellStyle name="Normal 14 2 2 2 2" xfId="15674" xr:uid="{5F010B13-6B33-49EC-A9E5-CC13C86D6718}"/>
    <cellStyle name="Normal 14 2 2 2 3" xfId="24111" xr:uid="{57640D3F-9241-4B98-9007-EAC71896C626}"/>
    <cellStyle name="Normal 14 2 2 2 4" xfId="32548" xr:uid="{3373737C-0272-4F75-8CDA-F53BA73DF644}"/>
    <cellStyle name="Normal 14 2 2 3" xfId="11456" xr:uid="{A8CB0C38-B7B3-40C5-B73F-782089D32F32}"/>
    <cellStyle name="Normal 14 2 2 4" xfId="19894" xr:uid="{B5C00B2F-7894-467C-83A3-9AEF1C71D219}"/>
    <cellStyle name="Normal 14 2 2 5" xfId="28331" xr:uid="{0605F55D-ECF1-4BE2-9A1D-25615A8C95D4}"/>
    <cellStyle name="Normal 14 2 3" xfId="5087" xr:uid="{00000000-0005-0000-0000-0000700E0000}"/>
    <cellStyle name="Normal 14 2 3 2" xfId="13529" xr:uid="{EFBFE26F-D220-4415-97E3-125DB6A8ED2B}"/>
    <cellStyle name="Normal 14 2 3 3" xfId="21966" xr:uid="{96D519D7-8D7E-440D-9555-B457535C7BE9}"/>
    <cellStyle name="Normal 14 2 3 4" xfId="30403" xr:uid="{C7CE8EC6-6168-425D-9459-62AD4FFA5BDC}"/>
    <cellStyle name="Normal 14 2 4" xfId="9311" xr:uid="{62879CB9-2843-4269-B3A8-314D7742F295}"/>
    <cellStyle name="Normal 14 2 5" xfId="17749" xr:uid="{34940786-3168-460E-86FC-897B7B8B02A7}"/>
    <cellStyle name="Normal 14 2 6" xfId="26186" xr:uid="{36D6373A-7AC5-4397-8FF8-C3383432D0C2}"/>
    <cellStyle name="Normal 14 3" xfId="1191" xr:uid="{00000000-0005-0000-0000-0000710E0000}"/>
    <cellStyle name="Normal 14 3 2" xfId="3422" xr:uid="{00000000-0005-0000-0000-0000720E0000}"/>
    <cellStyle name="Normal 14 3 2 2" xfId="7645" xr:uid="{00000000-0005-0000-0000-0000730E0000}"/>
    <cellStyle name="Normal 14 3 2 2 2" xfId="16087" xr:uid="{4C0C5F21-3EB5-4D6C-9EBD-D578EDF1B3C6}"/>
    <cellStyle name="Normal 14 3 2 2 3" xfId="24524" xr:uid="{C8CD2DE8-5FFE-4ED5-BB47-3CC3914E1631}"/>
    <cellStyle name="Normal 14 3 2 2 4" xfId="32961" xr:uid="{BD29332B-5D1E-4694-8DE6-66E1F1F48C55}"/>
    <cellStyle name="Normal 14 3 2 3" xfId="11869" xr:uid="{D3FA3A8B-B2F8-4B6C-AF63-029FDC3C3997}"/>
    <cellStyle name="Normal 14 3 2 4" xfId="20307" xr:uid="{F491F4AC-671B-479A-BBAF-6EC01A6FC28F}"/>
    <cellStyle name="Normal 14 3 2 5" xfId="28744" xr:uid="{488C6A2E-2AB7-4B8B-AE7F-513CFF70C767}"/>
    <cellStyle name="Normal 14 3 3" xfId="5500" xr:uid="{00000000-0005-0000-0000-0000740E0000}"/>
    <cellStyle name="Normal 14 3 3 2" xfId="13942" xr:uid="{6DE641BF-7145-4438-8AFB-BDBE030D772E}"/>
    <cellStyle name="Normal 14 3 3 3" xfId="22379" xr:uid="{E635CD9B-6AD0-48AB-A629-FAAF779BD203}"/>
    <cellStyle name="Normal 14 3 3 4" xfId="30816" xr:uid="{0E858058-6382-4A99-84F6-A7923415D347}"/>
    <cellStyle name="Normal 14 3 4" xfId="9724" xr:uid="{22E3AB6E-77A6-4AFC-A789-623625262E8B}"/>
    <cellStyle name="Normal 14 3 5" xfId="18162" xr:uid="{C7D7C9DE-A5CA-4686-B54F-4208639C9B11}"/>
    <cellStyle name="Normal 14 3 6" xfId="26599" xr:uid="{91901546-8905-4750-9B22-058CCAC94E99}"/>
    <cellStyle name="Normal 14 4" xfId="1605" xr:uid="{00000000-0005-0000-0000-0000750E0000}"/>
    <cellStyle name="Normal 14 4 2" xfId="3835" xr:uid="{00000000-0005-0000-0000-0000760E0000}"/>
    <cellStyle name="Normal 14 4 2 2" xfId="8058" xr:uid="{00000000-0005-0000-0000-0000770E0000}"/>
    <cellStyle name="Normal 14 4 2 2 2" xfId="16500" xr:uid="{15E921CC-B8E2-4F10-AC54-2E18EF37DEB5}"/>
    <cellStyle name="Normal 14 4 2 2 3" xfId="24937" xr:uid="{BC69F3A0-30DC-4F62-B584-4DF21CBE592D}"/>
    <cellStyle name="Normal 14 4 2 2 4" xfId="33374" xr:uid="{A701711B-41AF-461A-B086-C28303585C60}"/>
    <cellStyle name="Normal 14 4 2 3" xfId="12282" xr:uid="{1CA6C227-F395-4FDB-A6BF-817EB3D1F743}"/>
    <cellStyle name="Normal 14 4 2 4" xfId="20720" xr:uid="{36A4312C-1DDA-4C27-A718-CE315452AEB1}"/>
    <cellStyle name="Normal 14 4 2 5" xfId="29157" xr:uid="{CA9D28B6-F0AD-4B36-A990-02DC43FD4056}"/>
    <cellStyle name="Normal 14 4 3" xfId="5913" xr:uid="{00000000-0005-0000-0000-0000780E0000}"/>
    <cellStyle name="Normal 14 4 3 2" xfId="14355" xr:uid="{84ABAAE2-0E04-43E8-A2AC-9A40A3010089}"/>
    <cellStyle name="Normal 14 4 3 3" xfId="22792" xr:uid="{0E433217-7005-4352-9D27-A17DFC6F5C2F}"/>
    <cellStyle name="Normal 14 4 3 4" xfId="31229" xr:uid="{B364B754-78C6-4E83-8EF8-8D75C24DE48D}"/>
    <cellStyle name="Normal 14 4 4" xfId="10137" xr:uid="{1680340C-EA0A-4A91-9F43-486954315B58}"/>
    <cellStyle name="Normal 14 4 5" xfId="18575" xr:uid="{2C6B3F97-FE47-45E7-BAFC-58072E5B9CCA}"/>
    <cellStyle name="Normal 14 4 6" xfId="27012" xr:uid="{D914F6DD-27C0-41EE-8BB9-AADA701A5FB6}"/>
    <cellStyle name="Normal 14 5" xfId="2019" xr:uid="{00000000-0005-0000-0000-0000790E0000}"/>
    <cellStyle name="Normal 14 5 2" xfId="4248" xr:uid="{00000000-0005-0000-0000-00007A0E0000}"/>
    <cellStyle name="Normal 14 5 2 2" xfId="8471" xr:uid="{00000000-0005-0000-0000-00007B0E0000}"/>
    <cellStyle name="Normal 14 5 2 2 2" xfId="16913" xr:uid="{C5971C85-9BA3-4244-9DC2-28C5CF0440DC}"/>
    <cellStyle name="Normal 14 5 2 2 3" xfId="25350" xr:uid="{C5DDF0E8-0075-4195-9BA0-9E160ABB1F2A}"/>
    <cellStyle name="Normal 14 5 2 2 4" xfId="33787" xr:uid="{90C843A9-C3B8-4F58-8B94-B0016119267B}"/>
    <cellStyle name="Normal 14 5 2 3" xfId="12695" xr:uid="{F9D8AEED-ABC4-4543-9C9E-3659E8E5EAFE}"/>
    <cellStyle name="Normal 14 5 2 4" xfId="21133" xr:uid="{C46BDA76-6C5D-4F30-A365-E81A02A08E47}"/>
    <cellStyle name="Normal 14 5 2 5" xfId="29570" xr:uid="{33966251-5C97-4D27-8BA6-F2A9DFABD6AC}"/>
    <cellStyle name="Normal 14 5 3" xfId="6326" xr:uid="{00000000-0005-0000-0000-00007C0E0000}"/>
    <cellStyle name="Normal 14 5 3 2" xfId="14768" xr:uid="{AC89EC31-7A0C-460C-99FB-54B8E1CF9BC0}"/>
    <cellStyle name="Normal 14 5 3 3" xfId="23205" xr:uid="{88B1D73C-DDCE-4C60-9B71-444BF1336B23}"/>
    <cellStyle name="Normal 14 5 3 4" xfId="31642" xr:uid="{11BB4E84-3EA7-4F35-9367-31A56D4534D3}"/>
    <cellStyle name="Normal 14 5 4" xfId="10550" xr:uid="{BE52F883-88E8-4D93-AD7A-A8E1A438B03B}"/>
    <cellStyle name="Normal 14 5 5" xfId="18988" xr:uid="{B7FD50C9-2B07-4067-9DA6-002B7CD68712}"/>
    <cellStyle name="Normal 14 5 6" xfId="27425" xr:uid="{E05E07B0-DB39-4328-AC5F-62F99F1A7055}"/>
    <cellStyle name="Normal 14 6" xfId="2455" xr:uid="{00000000-0005-0000-0000-00007D0E0000}"/>
    <cellStyle name="Normal 14 6 2" xfId="6739" xr:uid="{00000000-0005-0000-0000-00007E0E0000}"/>
    <cellStyle name="Normal 14 6 2 2" xfId="15181" xr:uid="{10EF4A3A-E7D2-4639-BA7D-45951F4D4A81}"/>
    <cellStyle name="Normal 14 6 2 3" xfId="23618" xr:uid="{5292C662-7BFA-4DBF-8EC1-D7E9C1F0D9E5}"/>
    <cellStyle name="Normal 14 6 2 4" xfId="32055" xr:uid="{2B007879-F6E5-45B0-BA96-999C1CD86464}"/>
    <cellStyle name="Normal 14 6 3" xfId="10963" xr:uid="{FDE316B9-04EB-4B6A-B8BF-01772166AAC3}"/>
    <cellStyle name="Normal 14 6 4" xfId="19401" xr:uid="{D02FBB44-6781-4370-9208-B098884C3D4A}"/>
    <cellStyle name="Normal 14 6 5" xfId="27838" xr:uid="{D364986D-A3E7-45F5-93A6-1386BF9E1B3E}"/>
    <cellStyle name="Normal 14 7" xfId="4673" xr:uid="{00000000-0005-0000-0000-00007F0E0000}"/>
    <cellStyle name="Normal 14 7 2" xfId="13115" xr:uid="{5F40D472-D759-4430-A3E3-C22E721D5D20}"/>
    <cellStyle name="Normal 14 7 3" xfId="21552" xr:uid="{B562EC17-6C65-4096-B948-6C03C5688C94}"/>
    <cellStyle name="Normal 14 7 4" xfId="29989" xr:uid="{079033A0-73DF-4F0C-BE5B-FA2D00199694}"/>
    <cellStyle name="Normal 14 8" xfId="8897" xr:uid="{67A6672E-B54C-4451-82E6-E4F522ED7BE1}"/>
    <cellStyle name="Normal 14 9" xfId="17335" xr:uid="{85874E6B-8AD0-46F3-84CC-C030E6145609}"/>
    <cellStyle name="Normal 15" xfId="4496" xr:uid="{00000000-0005-0000-0000-0000800E0000}"/>
    <cellStyle name="Normal 15 2" xfId="12941" xr:uid="{A32E4064-36CE-4B40-AAB6-962A84A0A8C2}"/>
    <cellStyle name="Normal 15 3" xfId="21378" xr:uid="{37A21903-7BFB-4C39-B0FB-1FC42DA194A5}"/>
    <cellStyle name="Normal 15 4" xfId="29815" xr:uid="{E26255EC-265F-4AFA-AA15-456A1E4D96B4}"/>
    <cellStyle name="Normal 16" xfId="4500" xr:uid="{00000000-0005-0000-0000-0000810E0000}"/>
    <cellStyle name="Normal 16 2" xfId="8716" xr:uid="{00000000-0005-0000-0000-0000820E0000}"/>
    <cellStyle name="Normal 16 2 2" xfId="17158" xr:uid="{6081E0F4-C555-411E-9219-86C15CC6BBFC}"/>
    <cellStyle name="Normal 16 2 3" xfId="25595" xr:uid="{2B8AD1E0-B0A9-4E29-802C-AB61AD303F8B}"/>
    <cellStyle name="Normal 16 2 4" xfId="34032" xr:uid="{D3B1B495-9B48-49F3-8CD4-E52466382BB7}"/>
    <cellStyle name="Normal 16 3" xfId="8719" xr:uid="{3DE1BEEB-61FA-4094-B10F-9E0444F68763}"/>
    <cellStyle name="Normal 16 3 2" xfId="8723" xr:uid="{FE0BC069-4698-40B2-814D-8E09719245E9}"/>
    <cellStyle name="Normal 16 3 2 2" xfId="8726" xr:uid="{D3E9609F-293A-4CFC-B194-1FF2F92D621D}"/>
    <cellStyle name="Normal 16 3 2 3" xfId="17164" xr:uid="{2F19824B-8146-450C-9769-D6A742A7F5DC}"/>
    <cellStyle name="Normal 16 3 2 4" xfId="25601" xr:uid="{F7290C72-08E4-4EF7-846E-D7A565AA2816}"/>
    <cellStyle name="Normal 16 3 2 5" xfId="34038" xr:uid="{BB31BB57-9145-4CCD-A02E-584F210393A1}"/>
    <cellStyle name="Normal 16 3 3" xfId="17161" xr:uid="{572C758B-5537-422A-8E81-0CD0E5BC2536}"/>
    <cellStyle name="Normal 16 3 4" xfId="25598" xr:uid="{E5C27339-5FCC-4E15-8C27-3086149F504C}"/>
    <cellStyle name="Normal 16 3 5" xfId="34035" xr:uid="{56E5EFF5-2A29-4EC0-950A-DFC84854492C}"/>
    <cellStyle name="Normal 16 4" xfId="12944" xr:uid="{A1BEC2CB-218F-44B9-82BD-386405662683}"/>
    <cellStyle name="Normal 16 5" xfId="21381" xr:uid="{7E2EBF29-4F8E-4F16-8F99-34E0EA879142}"/>
    <cellStyle name="Normal 16 6" xfId="29818" xr:uid="{159E1751-8D7F-41EC-9CE9-37A1A665BDC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7AA2EB57-FDC1-4410-9198-2BF36799F4B7}"/>
    <cellStyle name="Normal 2 4 2 10 2 2 3" xfId="25351" xr:uid="{516C931C-BB85-4CE1-BF7B-3805B0DF871F}"/>
    <cellStyle name="Normal 2 4 2 10 2 2 4" xfId="33788" xr:uid="{6634560B-47B3-45CF-82B7-D1D670B3B1D7}"/>
    <cellStyle name="Normal 2 4 2 10 2 3" xfId="12696" xr:uid="{74FC2011-96CF-42F5-9E84-9F1305D364F9}"/>
    <cellStyle name="Normal 2 4 2 10 2 4" xfId="21134" xr:uid="{4FFE7212-7BC3-46D2-8BDC-EA808F13BBE0}"/>
    <cellStyle name="Normal 2 4 2 10 2 5" xfId="29571" xr:uid="{68708E74-29D2-4E6C-91E6-3D24ED5F20EA}"/>
    <cellStyle name="Normal 2 4 2 10 3" xfId="6327" xr:uid="{00000000-0005-0000-0000-0000910E0000}"/>
    <cellStyle name="Normal 2 4 2 10 3 2" xfId="14769" xr:uid="{BF2950B9-D288-4737-8C67-465EE7B03C51}"/>
    <cellStyle name="Normal 2 4 2 10 3 3" xfId="23206" xr:uid="{891261E8-9005-4AC2-934C-79B15284E521}"/>
    <cellStyle name="Normal 2 4 2 10 3 4" xfId="31643" xr:uid="{14FA9F0C-7EE0-43E5-BDCF-F25A393BEDBE}"/>
    <cellStyle name="Normal 2 4 2 10 4" xfId="10551" xr:uid="{DF774666-3241-47C7-9AE8-9D38C8CD1704}"/>
    <cellStyle name="Normal 2 4 2 10 5" xfId="18989" xr:uid="{C225009C-C66B-4382-849C-0D459B1362FB}"/>
    <cellStyle name="Normal 2 4 2 10 6" xfId="27426" xr:uid="{C075A07B-F830-400F-98D6-D14620402280}"/>
    <cellStyle name="Normal 2 4 2 11" xfId="2456" xr:uid="{00000000-0005-0000-0000-0000920E0000}"/>
    <cellStyle name="Normal 2 4 2 11 2" xfId="6740" xr:uid="{00000000-0005-0000-0000-0000930E0000}"/>
    <cellStyle name="Normal 2 4 2 11 2 2" xfId="15182" xr:uid="{BFA74128-C942-499E-BFD3-5DE0A2EFC786}"/>
    <cellStyle name="Normal 2 4 2 11 2 3" xfId="23619" xr:uid="{285C2C80-FF77-472B-B08B-1D0859DBCED7}"/>
    <cellStyle name="Normal 2 4 2 11 2 4" xfId="32056" xr:uid="{83516322-26C3-49E7-81B8-D4AA3E90F369}"/>
    <cellStyle name="Normal 2 4 2 11 3" xfId="10964" xr:uid="{E6071832-B6E5-4DBF-AEB8-12E6DC2F8319}"/>
    <cellStyle name="Normal 2 4 2 11 4" xfId="19402" xr:uid="{89F079AE-C0EA-4F68-82ED-CC1D6C324E72}"/>
    <cellStyle name="Normal 2 4 2 11 5" xfId="27839" xr:uid="{1E28E065-C772-4B2F-9B2E-A2F21300AA42}"/>
    <cellStyle name="Normal 2 4 2 12" xfId="4674" xr:uid="{00000000-0005-0000-0000-0000940E0000}"/>
    <cellStyle name="Normal 2 4 2 12 2" xfId="13116" xr:uid="{62E8E5B0-B520-4F89-A29B-C85243F7D842}"/>
    <cellStyle name="Normal 2 4 2 12 3" xfId="21553" xr:uid="{163FA514-34A4-4CFD-8E3D-8620A2275DC2}"/>
    <cellStyle name="Normal 2 4 2 12 4" xfId="29990" xr:uid="{34A96C2F-8EC3-4C1C-8CD7-4BF53B730DC7}"/>
    <cellStyle name="Normal 2 4 2 13" xfId="8898" xr:uid="{D323CEF2-C9FA-426A-B769-33B6F9BD3444}"/>
    <cellStyle name="Normal 2 4 2 14" xfId="17336" xr:uid="{E317E239-77A6-4642-A119-5AC4383191C1}"/>
    <cellStyle name="Normal 2 4 2 15" xfId="25773" xr:uid="{185EC9C0-120C-45AF-93F6-06CC12A24A9E}"/>
    <cellStyle name="Normal 2 4 2 2" xfId="280" xr:uid="{00000000-0005-0000-0000-0000950E0000}"/>
    <cellStyle name="Normal 2 4 2 3" xfId="281" xr:uid="{00000000-0005-0000-0000-0000960E0000}"/>
    <cellStyle name="Normal 2 4 2 3 10" xfId="4675" xr:uid="{00000000-0005-0000-0000-0000970E0000}"/>
    <cellStyle name="Normal 2 4 2 3 10 2" xfId="13117" xr:uid="{FCCA9573-B907-43B4-9251-CDA6D488CDEA}"/>
    <cellStyle name="Normal 2 4 2 3 10 3" xfId="21554" xr:uid="{ED46DB7D-9456-4CBC-BD6D-D853D7D1A625}"/>
    <cellStyle name="Normal 2 4 2 3 10 4" xfId="29991" xr:uid="{2ECDABB7-02E7-4252-9B93-A43B108212DB}"/>
    <cellStyle name="Normal 2 4 2 3 11" xfId="8899" xr:uid="{03EFD4D2-6D38-42C2-9DFE-2974160903C4}"/>
    <cellStyle name="Normal 2 4 2 3 12" xfId="17337" xr:uid="{AFCCDAD5-1E83-4CC8-BB95-47D4686533B4}"/>
    <cellStyle name="Normal 2 4 2 3 13" xfId="25774" xr:uid="{038993ED-C531-4F1B-BFBE-2DA7E62E4C26}"/>
    <cellStyle name="Normal 2 4 2 3 2" xfId="282" xr:uid="{00000000-0005-0000-0000-0000980E0000}"/>
    <cellStyle name="Normal 2 4 2 3 2 10" xfId="8900" xr:uid="{79C50B7F-52F0-4DB0-8317-E6089FB0EE1B}"/>
    <cellStyle name="Normal 2 4 2 3 2 11" xfId="17338" xr:uid="{684B142D-7365-4FE5-9D85-9EE84BAE7502}"/>
    <cellStyle name="Normal 2 4 2 3 2 12" xfId="25775" xr:uid="{4EC97713-1C3F-41A1-BAB4-8D96C2C83E87}"/>
    <cellStyle name="Normal 2 4 2 3 2 2" xfId="283" xr:uid="{00000000-0005-0000-0000-0000990E0000}"/>
    <cellStyle name="Normal 2 4 2 3 2 2 10" xfId="17339" xr:uid="{10007B2A-8734-4379-AE9C-4936A0915EC0}"/>
    <cellStyle name="Normal 2 4 2 3 2 2 11" xfId="25776" xr:uid="{CA4885A8-C23D-445A-A764-EF0473329AB4}"/>
    <cellStyle name="Normal 2 4 2 3 2 2 2" xfId="284" xr:uid="{00000000-0005-0000-0000-00009A0E0000}"/>
    <cellStyle name="Normal 2 4 2 3 2 2 2 10" xfId="25777" xr:uid="{F53F7372-2718-4E1E-9900-7E4F48A73391}"/>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9AADF7ED-D7E7-419A-B80D-EE1E0922AED3}"/>
    <cellStyle name="Normal 2 4 2 3 2 2 2 2 2 2 3" xfId="24116" xr:uid="{87C1B096-50A6-49A6-ACFA-C61A0CC5C00E}"/>
    <cellStyle name="Normal 2 4 2 3 2 2 2 2 2 2 4" xfId="32553" xr:uid="{79DEE28C-6B4B-4169-AAC0-DA98E596690C}"/>
    <cellStyle name="Normal 2 4 2 3 2 2 2 2 2 3" xfId="11461" xr:uid="{796E7417-636F-493F-A245-AAC930E0C56F}"/>
    <cellStyle name="Normal 2 4 2 3 2 2 2 2 2 4" xfId="19899" xr:uid="{6DD7240D-AE74-4AA9-AAB4-F8B7520E8B40}"/>
    <cellStyle name="Normal 2 4 2 3 2 2 2 2 2 5" xfId="28336" xr:uid="{3C8CDC0F-B3C9-4057-ADA2-119DCC8805D7}"/>
    <cellStyle name="Normal 2 4 2 3 2 2 2 2 3" xfId="5092" xr:uid="{00000000-0005-0000-0000-00009E0E0000}"/>
    <cellStyle name="Normal 2 4 2 3 2 2 2 2 3 2" xfId="13534" xr:uid="{E17270A7-5421-42A2-81E9-7D8733744A48}"/>
    <cellStyle name="Normal 2 4 2 3 2 2 2 2 3 3" xfId="21971" xr:uid="{7FC56029-96AE-486C-80FD-04A2E083A1C1}"/>
    <cellStyle name="Normal 2 4 2 3 2 2 2 2 3 4" xfId="30408" xr:uid="{C6CCB105-DFF1-4850-92CE-A9800874CEDE}"/>
    <cellStyle name="Normal 2 4 2 3 2 2 2 2 4" xfId="9316" xr:uid="{8FC326AA-EB52-4E1D-B3F9-CCEAAB98BA3B}"/>
    <cellStyle name="Normal 2 4 2 3 2 2 2 2 5" xfId="17754" xr:uid="{15C6EFA9-5FEF-4B7A-B0A3-BFB576B1FE1D}"/>
    <cellStyle name="Normal 2 4 2 3 2 2 2 2 6" xfId="26191" xr:uid="{FB6BF482-BE59-45F8-B5F2-3118DDEEEBF3}"/>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2BD1653F-DA7E-499A-BB72-87804182F974}"/>
    <cellStyle name="Normal 2 4 2 3 2 2 2 3 2 2 3" xfId="24529" xr:uid="{A29DE8B7-AD17-48A4-90FA-6D7FBA07C9A1}"/>
    <cellStyle name="Normal 2 4 2 3 2 2 2 3 2 2 4" xfId="32966" xr:uid="{68FDD333-E42F-4989-A329-FC7CE7BABB2E}"/>
    <cellStyle name="Normal 2 4 2 3 2 2 2 3 2 3" xfId="11874" xr:uid="{FD741FD8-4524-4F49-9107-9E69DCA2D931}"/>
    <cellStyle name="Normal 2 4 2 3 2 2 2 3 2 4" xfId="20312" xr:uid="{EA66A3E9-93C2-49A9-9DCE-0E8FCA5D866F}"/>
    <cellStyle name="Normal 2 4 2 3 2 2 2 3 2 5" xfId="28749" xr:uid="{3466BF37-5229-42E6-BE7E-19242099810C}"/>
    <cellStyle name="Normal 2 4 2 3 2 2 2 3 3" xfId="5505" xr:uid="{00000000-0005-0000-0000-0000A20E0000}"/>
    <cellStyle name="Normal 2 4 2 3 2 2 2 3 3 2" xfId="13947" xr:uid="{F0B2AE81-3C4C-4C4F-A28A-04DC65E141CE}"/>
    <cellStyle name="Normal 2 4 2 3 2 2 2 3 3 3" xfId="22384" xr:uid="{3D3D826C-9710-4ACA-BD22-7AB24A1802EA}"/>
    <cellStyle name="Normal 2 4 2 3 2 2 2 3 3 4" xfId="30821" xr:uid="{990C610B-D7D0-4CCB-9908-3EA3EA2B2B73}"/>
    <cellStyle name="Normal 2 4 2 3 2 2 2 3 4" xfId="9729" xr:uid="{DD570A20-EB58-4511-8817-579F088FFCEC}"/>
    <cellStyle name="Normal 2 4 2 3 2 2 2 3 5" xfId="18167" xr:uid="{C0415420-97BA-4095-B45A-E3F306994F13}"/>
    <cellStyle name="Normal 2 4 2 3 2 2 2 3 6" xfId="26604" xr:uid="{0F14A4FF-9A34-4557-998B-A07D02F7D4E8}"/>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D6ADDAD5-CE40-4C76-BBB6-7333684DE6D8}"/>
    <cellStyle name="Normal 2 4 2 3 2 2 2 4 2 2 3" xfId="24942" xr:uid="{1014238B-F3E4-4733-B53B-C36C1C952666}"/>
    <cellStyle name="Normal 2 4 2 3 2 2 2 4 2 2 4" xfId="33379" xr:uid="{72D16056-71B8-498E-9725-50F66BCDEFBC}"/>
    <cellStyle name="Normal 2 4 2 3 2 2 2 4 2 3" xfId="12287" xr:uid="{DA9A55B4-E49B-4EC4-B497-176D2E5A1EA5}"/>
    <cellStyle name="Normal 2 4 2 3 2 2 2 4 2 4" xfId="20725" xr:uid="{F50C8F64-1D4A-4A8A-B180-C18F498DE940}"/>
    <cellStyle name="Normal 2 4 2 3 2 2 2 4 2 5" xfId="29162" xr:uid="{E6386439-4D67-4D03-BD27-61F193220257}"/>
    <cellStyle name="Normal 2 4 2 3 2 2 2 4 3" xfId="5918" xr:uid="{00000000-0005-0000-0000-0000A60E0000}"/>
    <cellStyle name="Normal 2 4 2 3 2 2 2 4 3 2" xfId="14360" xr:uid="{99A51DD3-E59E-45C3-AC2D-A5A9EAC6EF2C}"/>
    <cellStyle name="Normal 2 4 2 3 2 2 2 4 3 3" xfId="22797" xr:uid="{DE9E0F0F-CE09-4136-B2A6-BB3FF6727E27}"/>
    <cellStyle name="Normal 2 4 2 3 2 2 2 4 3 4" xfId="31234" xr:uid="{AEBEFCB4-93B4-4242-98F5-314AF15A1A71}"/>
    <cellStyle name="Normal 2 4 2 3 2 2 2 4 4" xfId="10142" xr:uid="{98144884-FB27-40A8-894C-AEF9A29D9EAD}"/>
    <cellStyle name="Normal 2 4 2 3 2 2 2 4 5" xfId="18580" xr:uid="{27C73BE3-E7AD-4470-8389-2E56947FECD8}"/>
    <cellStyle name="Normal 2 4 2 3 2 2 2 4 6" xfId="27017" xr:uid="{1E6F71F6-27FB-44EF-8744-996A02886F9A}"/>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873B2805-52B0-4115-8415-843E6D9A7CD0}"/>
    <cellStyle name="Normal 2 4 2 3 2 2 2 5 2 2 3" xfId="25355" xr:uid="{908D4440-6194-4AC5-8314-28A5AA40D9CA}"/>
    <cellStyle name="Normal 2 4 2 3 2 2 2 5 2 2 4" xfId="33792" xr:uid="{6B9C6AF4-C64C-4F9B-B011-1E70A0B41B4A}"/>
    <cellStyle name="Normal 2 4 2 3 2 2 2 5 2 3" xfId="12700" xr:uid="{0326E715-D8B3-4D1E-AF34-7CDC46F40ABB}"/>
    <cellStyle name="Normal 2 4 2 3 2 2 2 5 2 4" xfId="21138" xr:uid="{D3DC1021-8090-417E-9D0A-27614121FBDB}"/>
    <cellStyle name="Normal 2 4 2 3 2 2 2 5 2 5" xfId="29575" xr:uid="{7F24A802-EC07-4DA6-9190-02A9A4FD48F3}"/>
    <cellStyle name="Normal 2 4 2 3 2 2 2 5 3" xfId="6331" xr:uid="{00000000-0005-0000-0000-0000AA0E0000}"/>
    <cellStyle name="Normal 2 4 2 3 2 2 2 5 3 2" xfId="14773" xr:uid="{0F22F25C-DAA0-4AB0-AD7C-1C4C1B0D6530}"/>
    <cellStyle name="Normal 2 4 2 3 2 2 2 5 3 3" xfId="23210" xr:uid="{E77E7924-FB0B-458E-9115-56AB1E294C4A}"/>
    <cellStyle name="Normal 2 4 2 3 2 2 2 5 3 4" xfId="31647" xr:uid="{EA8B9688-CA5E-41D8-8D08-9F8C076217FD}"/>
    <cellStyle name="Normal 2 4 2 3 2 2 2 5 4" xfId="10555" xr:uid="{28DAE838-DAFF-4397-B0C3-699962D328A1}"/>
    <cellStyle name="Normal 2 4 2 3 2 2 2 5 5" xfId="18993" xr:uid="{5434F5A3-0752-4CF2-94FE-42A9D2277194}"/>
    <cellStyle name="Normal 2 4 2 3 2 2 2 5 6" xfId="27430" xr:uid="{36FC9563-7795-4B44-908E-B2F8800D9D78}"/>
    <cellStyle name="Normal 2 4 2 3 2 2 2 6" xfId="2460" xr:uid="{00000000-0005-0000-0000-0000AB0E0000}"/>
    <cellStyle name="Normal 2 4 2 3 2 2 2 6 2" xfId="6744" xr:uid="{00000000-0005-0000-0000-0000AC0E0000}"/>
    <cellStyle name="Normal 2 4 2 3 2 2 2 6 2 2" xfId="15186" xr:uid="{862F5658-778C-4579-81D6-91B5C39E4697}"/>
    <cellStyle name="Normal 2 4 2 3 2 2 2 6 2 3" xfId="23623" xr:uid="{1C61687E-9C9F-401D-97E0-3B45A1E6D2B5}"/>
    <cellStyle name="Normal 2 4 2 3 2 2 2 6 2 4" xfId="32060" xr:uid="{142EED2A-8E67-42E3-9D11-1A0F589AB3FD}"/>
    <cellStyle name="Normal 2 4 2 3 2 2 2 6 3" xfId="10968" xr:uid="{5A761DAC-DEC4-4175-BBB4-8C9F2120E750}"/>
    <cellStyle name="Normal 2 4 2 3 2 2 2 6 4" xfId="19406" xr:uid="{EF0F1DC8-0672-44D2-81CD-2D78C83B3A2D}"/>
    <cellStyle name="Normal 2 4 2 3 2 2 2 6 5" xfId="27843" xr:uid="{AF794B05-BC0A-4C6C-83F6-090A40A4ABE7}"/>
    <cellStyle name="Normal 2 4 2 3 2 2 2 7" xfId="4678" xr:uid="{00000000-0005-0000-0000-0000AD0E0000}"/>
    <cellStyle name="Normal 2 4 2 3 2 2 2 7 2" xfId="13120" xr:uid="{33209E44-3759-4F48-9694-E7AA4B81F2A1}"/>
    <cellStyle name="Normal 2 4 2 3 2 2 2 7 3" xfId="21557" xr:uid="{DF13D779-733E-4F7F-BFB2-355F0AA63FEC}"/>
    <cellStyle name="Normal 2 4 2 3 2 2 2 7 4" xfId="29994" xr:uid="{3BA8242D-D729-4B92-8B1B-806B6E0ED99D}"/>
    <cellStyle name="Normal 2 4 2 3 2 2 2 8" xfId="8902" xr:uid="{9CD155A4-7AF3-4808-87E8-5673B805E24E}"/>
    <cellStyle name="Normal 2 4 2 3 2 2 2 9" xfId="17340" xr:uid="{8202C0D4-594F-431B-A66B-27678131BBE9}"/>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D05C1487-6CBB-4F6F-B9D5-FAEEC3718504}"/>
    <cellStyle name="Normal 2 4 2 3 2 2 3 2 2 3" xfId="24115" xr:uid="{3753BC35-133E-4E64-845F-C7C73ACE309E}"/>
    <cellStyle name="Normal 2 4 2 3 2 2 3 2 2 4" xfId="32552" xr:uid="{B33F7FE8-5799-4B60-9E37-1EF02F5DA9D9}"/>
    <cellStyle name="Normal 2 4 2 3 2 2 3 2 3" xfId="11460" xr:uid="{93971350-E919-465C-A419-0AA75499456D}"/>
    <cellStyle name="Normal 2 4 2 3 2 2 3 2 4" xfId="19898" xr:uid="{613C49A2-B878-43A4-A095-1D0243E353CD}"/>
    <cellStyle name="Normal 2 4 2 3 2 2 3 2 5" xfId="28335" xr:uid="{43ED2FC2-AF11-4AF8-B693-60B014612DAC}"/>
    <cellStyle name="Normal 2 4 2 3 2 2 3 3" xfId="5091" xr:uid="{00000000-0005-0000-0000-0000B10E0000}"/>
    <cellStyle name="Normal 2 4 2 3 2 2 3 3 2" xfId="13533" xr:uid="{E49305C3-86E0-4674-895B-6F9A44EAA961}"/>
    <cellStyle name="Normal 2 4 2 3 2 2 3 3 3" xfId="21970" xr:uid="{99BFD0AB-B687-47E3-9D87-29D2A4B595CE}"/>
    <cellStyle name="Normal 2 4 2 3 2 2 3 3 4" xfId="30407" xr:uid="{D47CCBB1-09DA-4E6D-8EE5-EDDC791EC3D2}"/>
    <cellStyle name="Normal 2 4 2 3 2 2 3 4" xfId="9315" xr:uid="{C568A2DF-125C-4D76-80B7-6FFE2984D69D}"/>
    <cellStyle name="Normal 2 4 2 3 2 2 3 5" xfId="17753" xr:uid="{EC04E4A2-9910-4810-ABFB-02DEB4729FEC}"/>
    <cellStyle name="Normal 2 4 2 3 2 2 3 6" xfId="26190" xr:uid="{95DA1299-B4BA-40B5-B8DC-E43E2C5A4CBA}"/>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751E5F29-CF44-4BFD-9D42-ED007C374570}"/>
    <cellStyle name="Normal 2 4 2 3 2 2 4 2 2 3" xfId="24528" xr:uid="{A09AF6DC-F883-44E5-9F98-3BCB14F8008F}"/>
    <cellStyle name="Normal 2 4 2 3 2 2 4 2 2 4" xfId="32965" xr:uid="{F0B04D19-F1A7-4A9B-9E10-E695323425A0}"/>
    <cellStyle name="Normal 2 4 2 3 2 2 4 2 3" xfId="11873" xr:uid="{5A64FFA2-6E89-40A0-98C3-2D5947E71C5E}"/>
    <cellStyle name="Normal 2 4 2 3 2 2 4 2 4" xfId="20311" xr:uid="{FE1AFD23-7B81-46B0-84D5-AB8F9881CFDE}"/>
    <cellStyle name="Normal 2 4 2 3 2 2 4 2 5" xfId="28748" xr:uid="{CF84DF1A-8D54-4C64-B3F9-C943C70F5114}"/>
    <cellStyle name="Normal 2 4 2 3 2 2 4 3" xfId="5504" xr:uid="{00000000-0005-0000-0000-0000B50E0000}"/>
    <cellStyle name="Normal 2 4 2 3 2 2 4 3 2" xfId="13946" xr:uid="{C57CC9DE-EA27-4CEF-A1A7-6080068E5C7D}"/>
    <cellStyle name="Normal 2 4 2 3 2 2 4 3 3" xfId="22383" xr:uid="{6F6908BA-FA50-4BE2-952D-EB633AC798E6}"/>
    <cellStyle name="Normal 2 4 2 3 2 2 4 3 4" xfId="30820" xr:uid="{E13E947C-F8B3-4708-B8FD-4FA63424D928}"/>
    <cellStyle name="Normal 2 4 2 3 2 2 4 4" xfId="9728" xr:uid="{AEF2BC85-9369-45F0-A49B-3200A3554ADC}"/>
    <cellStyle name="Normal 2 4 2 3 2 2 4 5" xfId="18166" xr:uid="{9982607F-BED9-42BB-B9AA-48CC1D190AE3}"/>
    <cellStyle name="Normal 2 4 2 3 2 2 4 6" xfId="26603" xr:uid="{60482054-5523-4B83-BD3C-C331954D918A}"/>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FD401BD2-CDFE-4DD2-8ED8-AEB17A49CFDA}"/>
    <cellStyle name="Normal 2 4 2 3 2 2 5 2 2 3" xfId="24941" xr:uid="{98F315E2-46AC-4DCA-AD73-FF2233428B90}"/>
    <cellStyle name="Normal 2 4 2 3 2 2 5 2 2 4" xfId="33378" xr:uid="{04420995-9DC2-45B7-81B4-3D279014BA0B}"/>
    <cellStyle name="Normal 2 4 2 3 2 2 5 2 3" xfId="12286" xr:uid="{96779CD6-8ADB-4818-B8F0-745BB9D0F061}"/>
    <cellStyle name="Normal 2 4 2 3 2 2 5 2 4" xfId="20724" xr:uid="{094E8C5C-BB64-4016-8E9C-EF9A72FFADC4}"/>
    <cellStyle name="Normal 2 4 2 3 2 2 5 2 5" xfId="29161" xr:uid="{9FE22D54-D06B-4D6E-B940-EAA129A14559}"/>
    <cellStyle name="Normal 2 4 2 3 2 2 5 3" xfId="5917" xr:uid="{00000000-0005-0000-0000-0000B90E0000}"/>
    <cellStyle name="Normal 2 4 2 3 2 2 5 3 2" xfId="14359" xr:uid="{115F70B6-BB23-46A4-B96B-82794536F1A4}"/>
    <cellStyle name="Normal 2 4 2 3 2 2 5 3 3" xfId="22796" xr:uid="{B228EA64-DD6E-4C52-A0CA-CEDFE2772680}"/>
    <cellStyle name="Normal 2 4 2 3 2 2 5 3 4" xfId="31233" xr:uid="{3011728C-C5FD-4F2A-865D-7DDFD53AFB53}"/>
    <cellStyle name="Normal 2 4 2 3 2 2 5 4" xfId="10141" xr:uid="{3182CF09-5563-4212-BEE6-CD912B0759A0}"/>
    <cellStyle name="Normal 2 4 2 3 2 2 5 5" xfId="18579" xr:uid="{FB30BB73-D704-40B6-955A-7A936C9738A1}"/>
    <cellStyle name="Normal 2 4 2 3 2 2 5 6" xfId="27016" xr:uid="{03FD9ABE-926E-4708-9CB4-DA56CB126368}"/>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E089C82F-4CFC-425A-970E-918A68A3D517}"/>
    <cellStyle name="Normal 2 4 2 3 2 2 6 2 2 3" xfId="25354" xr:uid="{A9460056-96F8-47DF-91FD-FBAEB544B21F}"/>
    <cellStyle name="Normal 2 4 2 3 2 2 6 2 2 4" xfId="33791" xr:uid="{692DBD22-2655-4DB3-8583-EEAF835A244E}"/>
    <cellStyle name="Normal 2 4 2 3 2 2 6 2 3" xfId="12699" xr:uid="{46F81D0F-98D5-42F2-9E05-B376FBCA3586}"/>
    <cellStyle name="Normal 2 4 2 3 2 2 6 2 4" xfId="21137" xr:uid="{B08AD524-E266-452C-89AB-D3F167248CCD}"/>
    <cellStyle name="Normal 2 4 2 3 2 2 6 2 5" xfId="29574" xr:uid="{025308A5-A559-4EC1-B6E6-A6D6CF6CDB19}"/>
    <cellStyle name="Normal 2 4 2 3 2 2 6 3" xfId="6330" xr:uid="{00000000-0005-0000-0000-0000BD0E0000}"/>
    <cellStyle name="Normal 2 4 2 3 2 2 6 3 2" xfId="14772" xr:uid="{A777A0C0-24D7-43D7-AF69-5734F258E188}"/>
    <cellStyle name="Normal 2 4 2 3 2 2 6 3 3" xfId="23209" xr:uid="{2388E8F5-2005-4B6B-830B-104078E417A8}"/>
    <cellStyle name="Normal 2 4 2 3 2 2 6 3 4" xfId="31646" xr:uid="{FDD72689-55FF-4457-9BA2-89C088335754}"/>
    <cellStyle name="Normal 2 4 2 3 2 2 6 4" xfId="10554" xr:uid="{47A86C32-B494-4293-8C6E-37403A8EAD6E}"/>
    <cellStyle name="Normal 2 4 2 3 2 2 6 5" xfId="18992" xr:uid="{B17CF360-C55F-451C-962B-C7E2BB4A4F0B}"/>
    <cellStyle name="Normal 2 4 2 3 2 2 6 6" xfId="27429" xr:uid="{11C2AD28-1988-411C-8DF1-E3174D87A9E0}"/>
    <cellStyle name="Normal 2 4 2 3 2 2 7" xfId="2459" xr:uid="{00000000-0005-0000-0000-0000BE0E0000}"/>
    <cellStyle name="Normal 2 4 2 3 2 2 7 2" xfId="6743" xr:uid="{00000000-0005-0000-0000-0000BF0E0000}"/>
    <cellStyle name="Normal 2 4 2 3 2 2 7 2 2" xfId="15185" xr:uid="{2BE6FA35-FD9E-4985-97CA-2D7BA6178A7B}"/>
    <cellStyle name="Normal 2 4 2 3 2 2 7 2 3" xfId="23622" xr:uid="{D85F1655-CCB7-4F76-9B26-2306E4DEC318}"/>
    <cellStyle name="Normal 2 4 2 3 2 2 7 2 4" xfId="32059" xr:uid="{4853F339-61C1-4B12-BAE0-11F6E6920CDB}"/>
    <cellStyle name="Normal 2 4 2 3 2 2 7 3" xfId="10967" xr:uid="{C35294FD-16F2-406D-BF3D-A26887941CCC}"/>
    <cellStyle name="Normal 2 4 2 3 2 2 7 4" xfId="19405" xr:uid="{F11ABFC1-AF6E-4C1B-861F-48C30E6CCB2D}"/>
    <cellStyle name="Normal 2 4 2 3 2 2 7 5" xfId="27842" xr:uid="{E6C362E8-224C-407E-997F-105ECE50BEEB}"/>
    <cellStyle name="Normal 2 4 2 3 2 2 8" xfId="4677" xr:uid="{00000000-0005-0000-0000-0000C00E0000}"/>
    <cellStyle name="Normal 2 4 2 3 2 2 8 2" xfId="13119" xr:uid="{DA18EDA5-BF95-4B76-B5B8-F6965A2EFE5E}"/>
    <cellStyle name="Normal 2 4 2 3 2 2 8 3" xfId="21556" xr:uid="{40F33A89-F7B2-44F1-947D-6CDDDA64C5F2}"/>
    <cellStyle name="Normal 2 4 2 3 2 2 8 4" xfId="29993" xr:uid="{297CABF5-6398-46EF-A478-4FF74B0175FC}"/>
    <cellStyle name="Normal 2 4 2 3 2 2 9" xfId="8901" xr:uid="{4DC2AE10-1043-438E-BAF2-D5457D165B0C}"/>
    <cellStyle name="Normal 2 4 2 3 2 3" xfId="285" xr:uid="{00000000-0005-0000-0000-0000C10E0000}"/>
    <cellStyle name="Normal 2 4 2 3 2 3 10" xfId="25778" xr:uid="{5E01CCE5-27C9-40BA-83B6-13C6B637519A}"/>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5D6D6741-CA6A-466C-B835-3454E7207865}"/>
    <cellStyle name="Normal 2 4 2 3 2 3 2 2 2 3" xfId="24117" xr:uid="{AC7869A3-96F1-4A95-9A40-C3478628E777}"/>
    <cellStyle name="Normal 2 4 2 3 2 3 2 2 2 4" xfId="32554" xr:uid="{71A9EE7A-C11D-4893-AAA6-A7A0C7D8251E}"/>
    <cellStyle name="Normal 2 4 2 3 2 3 2 2 3" xfId="11462" xr:uid="{9CA6F41D-A21A-4457-9C7A-B3073E727A25}"/>
    <cellStyle name="Normal 2 4 2 3 2 3 2 2 4" xfId="19900" xr:uid="{5DB8C287-7088-43F6-9945-DCB43719E102}"/>
    <cellStyle name="Normal 2 4 2 3 2 3 2 2 5" xfId="28337" xr:uid="{6056BC68-C23E-41B1-88E1-0A8F6AF96BC1}"/>
    <cellStyle name="Normal 2 4 2 3 2 3 2 3" xfId="5093" xr:uid="{00000000-0005-0000-0000-0000C50E0000}"/>
    <cellStyle name="Normal 2 4 2 3 2 3 2 3 2" xfId="13535" xr:uid="{9839387D-4F37-48EF-B1E8-3F5664594E59}"/>
    <cellStyle name="Normal 2 4 2 3 2 3 2 3 3" xfId="21972" xr:uid="{624A4730-A3E0-405F-8482-10D156034A27}"/>
    <cellStyle name="Normal 2 4 2 3 2 3 2 3 4" xfId="30409" xr:uid="{354C3B3A-0975-4246-81D4-AE6EC70B53DC}"/>
    <cellStyle name="Normal 2 4 2 3 2 3 2 4" xfId="9317" xr:uid="{39FC10EC-0B03-42F6-82E9-E2A7B2506108}"/>
    <cellStyle name="Normal 2 4 2 3 2 3 2 5" xfId="17755" xr:uid="{A37FD032-7271-469B-A754-BFCA39650E1E}"/>
    <cellStyle name="Normal 2 4 2 3 2 3 2 6" xfId="26192" xr:uid="{8047DFC7-4D09-453A-853F-83279AE7CC8D}"/>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B1310202-80E6-4E04-A97F-B86AFF3F7CFF}"/>
    <cellStyle name="Normal 2 4 2 3 2 3 3 2 2 3" xfId="24530" xr:uid="{982DDF43-7490-426D-8CEE-0AA87A2DE7EC}"/>
    <cellStyle name="Normal 2 4 2 3 2 3 3 2 2 4" xfId="32967" xr:uid="{4994BEF5-083E-424A-9352-9A2F3411451F}"/>
    <cellStyle name="Normal 2 4 2 3 2 3 3 2 3" xfId="11875" xr:uid="{CBFCC98E-E378-479A-910C-9A6D9C131F9A}"/>
    <cellStyle name="Normal 2 4 2 3 2 3 3 2 4" xfId="20313" xr:uid="{B5BAE12C-CAAC-4B20-9CD6-EA9D03A0A205}"/>
    <cellStyle name="Normal 2 4 2 3 2 3 3 2 5" xfId="28750" xr:uid="{0E1FCF6F-839F-4BE7-9547-42D8ED853476}"/>
    <cellStyle name="Normal 2 4 2 3 2 3 3 3" xfId="5506" xr:uid="{00000000-0005-0000-0000-0000C90E0000}"/>
    <cellStyle name="Normal 2 4 2 3 2 3 3 3 2" xfId="13948" xr:uid="{A7C406D9-E6FD-4BD1-9DA8-28DDB9D897D6}"/>
    <cellStyle name="Normal 2 4 2 3 2 3 3 3 3" xfId="22385" xr:uid="{010E0572-142E-438E-B5F9-EF3413CBC256}"/>
    <cellStyle name="Normal 2 4 2 3 2 3 3 3 4" xfId="30822" xr:uid="{AE475C8D-D93B-4B62-8339-C5CC7F8D5130}"/>
    <cellStyle name="Normal 2 4 2 3 2 3 3 4" xfId="9730" xr:uid="{517EAE0D-3008-4C6D-8029-F33CC3215AC0}"/>
    <cellStyle name="Normal 2 4 2 3 2 3 3 5" xfId="18168" xr:uid="{407AAEA4-2F40-43BD-BA09-027A87B9B24C}"/>
    <cellStyle name="Normal 2 4 2 3 2 3 3 6" xfId="26605" xr:uid="{48036DA0-AC91-42A9-AF6D-40105DE071D8}"/>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97786952-A5EE-4DA2-A392-0330313A7D70}"/>
    <cellStyle name="Normal 2 4 2 3 2 3 4 2 2 3" xfId="24943" xr:uid="{6BF3E770-694C-45C5-AFE1-E026D709968B}"/>
    <cellStyle name="Normal 2 4 2 3 2 3 4 2 2 4" xfId="33380" xr:uid="{813EF612-A1B2-4F6B-9BB7-EAC6EB4D1494}"/>
    <cellStyle name="Normal 2 4 2 3 2 3 4 2 3" xfId="12288" xr:uid="{9F565355-DFC2-4E35-878D-3ECBA67565D0}"/>
    <cellStyle name="Normal 2 4 2 3 2 3 4 2 4" xfId="20726" xr:uid="{98C50E79-D839-4EE9-A4F5-EA85CCC39EC1}"/>
    <cellStyle name="Normal 2 4 2 3 2 3 4 2 5" xfId="29163" xr:uid="{330D2ABC-284C-4432-8F39-0A6174998495}"/>
    <cellStyle name="Normal 2 4 2 3 2 3 4 3" xfId="5919" xr:uid="{00000000-0005-0000-0000-0000CD0E0000}"/>
    <cellStyle name="Normal 2 4 2 3 2 3 4 3 2" xfId="14361" xr:uid="{604B0AC3-8461-428F-8E86-30B4E967C71E}"/>
    <cellStyle name="Normal 2 4 2 3 2 3 4 3 3" xfId="22798" xr:uid="{167C9281-9AE0-420D-B208-AD40DCD11111}"/>
    <cellStyle name="Normal 2 4 2 3 2 3 4 3 4" xfId="31235" xr:uid="{2C13501E-6F74-4A81-A7C2-2437D907256E}"/>
    <cellStyle name="Normal 2 4 2 3 2 3 4 4" xfId="10143" xr:uid="{06A7AD0E-71A7-4BAD-BB3F-F07FC2D207AA}"/>
    <cellStyle name="Normal 2 4 2 3 2 3 4 5" xfId="18581" xr:uid="{22FE8A39-D50C-47FD-9479-CF1CC8D4A59A}"/>
    <cellStyle name="Normal 2 4 2 3 2 3 4 6" xfId="27018" xr:uid="{C075AE9A-4BC1-495F-8E2E-A8B80A7F82CB}"/>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F39AFE79-7B40-420E-A954-7E7262F87739}"/>
    <cellStyle name="Normal 2 4 2 3 2 3 5 2 2 3" xfId="25356" xr:uid="{2F9B238C-EB63-4CA9-B5C3-F0896403A9A3}"/>
    <cellStyle name="Normal 2 4 2 3 2 3 5 2 2 4" xfId="33793" xr:uid="{B224F7C6-FA41-4F28-A561-65B75AC97F08}"/>
    <cellStyle name="Normal 2 4 2 3 2 3 5 2 3" xfId="12701" xr:uid="{A470188B-E056-466D-9023-4C24021079D7}"/>
    <cellStyle name="Normal 2 4 2 3 2 3 5 2 4" xfId="21139" xr:uid="{83570ACB-92F2-462D-A3A9-852144F131DE}"/>
    <cellStyle name="Normal 2 4 2 3 2 3 5 2 5" xfId="29576" xr:uid="{50F91DAC-0F0F-4DFA-9AF1-1C12500E0491}"/>
    <cellStyle name="Normal 2 4 2 3 2 3 5 3" xfId="6332" xr:uid="{00000000-0005-0000-0000-0000D10E0000}"/>
    <cellStyle name="Normal 2 4 2 3 2 3 5 3 2" xfId="14774" xr:uid="{7282CCAC-84AA-4C64-B0E3-79019FE47102}"/>
    <cellStyle name="Normal 2 4 2 3 2 3 5 3 3" xfId="23211" xr:uid="{C63E3AA3-3B97-499F-BEA0-06C0EE071A72}"/>
    <cellStyle name="Normal 2 4 2 3 2 3 5 3 4" xfId="31648" xr:uid="{DDD35B53-3B51-428F-A5A9-BBEABF0C3895}"/>
    <cellStyle name="Normal 2 4 2 3 2 3 5 4" xfId="10556" xr:uid="{15DB689A-BA63-414E-9372-1A83222DCC68}"/>
    <cellStyle name="Normal 2 4 2 3 2 3 5 5" xfId="18994" xr:uid="{DDF27362-8B20-4F7D-8A10-2CCE549AB7C4}"/>
    <cellStyle name="Normal 2 4 2 3 2 3 5 6" xfId="27431" xr:uid="{207FA620-58CB-4781-ACB6-CB8646EF7A9C}"/>
    <cellStyle name="Normal 2 4 2 3 2 3 6" xfId="2461" xr:uid="{00000000-0005-0000-0000-0000D20E0000}"/>
    <cellStyle name="Normal 2 4 2 3 2 3 6 2" xfId="6745" xr:uid="{00000000-0005-0000-0000-0000D30E0000}"/>
    <cellStyle name="Normal 2 4 2 3 2 3 6 2 2" xfId="15187" xr:uid="{27703275-03F2-41F9-BC06-384B0E51559D}"/>
    <cellStyle name="Normal 2 4 2 3 2 3 6 2 3" xfId="23624" xr:uid="{60FDFE59-DDD9-4BCA-A162-553E9882B3C8}"/>
    <cellStyle name="Normal 2 4 2 3 2 3 6 2 4" xfId="32061" xr:uid="{9578216E-3B4F-4266-B58A-E3DE464011EC}"/>
    <cellStyle name="Normal 2 4 2 3 2 3 6 3" xfId="10969" xr:uid="{546BBC25-836E-41FA-B7B2-9AA559CCFB5A}"/>
    <cellStyle name="Normal 2 4 2 3 2 3 6 4" xfId="19407" xr:uid="{832B5AAB-AC86-4292-8DDB-7B70E8DBCD88}"/>
    <cellStyle name="Normal 2 4 2 3 2 3 6 5" xfId="27844" xr:uid="{D8E772C2-020E-4B8C-9E00-B78E5B51A131}"/>
    <cellStyle name="Normal 2 4 2 3 2 3 7" xfId="4679" xr:uid="{00000000-0005-0000-0000-0000D40E0000}"/>
    <cellStyle name="Normal 2 4 2 3 2 3 7 2" xfId="13121" xr:uid="{70BEF301-A30B-4088-B374-177F38E06EF6}"/>
    <cellStyle name="Normal 2 4 2 3 2 3 7 3" xfId="21558" xr:uid="{B167B456-2A00-4BE2-9707-1E5D303099E6}"/>
    <cellStyle name="Normal 2 4 2 3 2 3 7 4" xfId="29995" xr:uid="{3973ECFA-6E8B-4C35-9BFD-C411B9A2B2C2}"/>
    <cellStyle name="Normal 2 4 2 3 2 3 8" xfId="8903" xr:uid="{4BED4837-9056-4082-843C-666EC384869F}"/>
    <cellStyle name="Normal 2 4 2 3 2 3 9" xfId="17341" xr:uid="{82D66EE5-070A-466B-A029-42F555855557}"/>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A703EC2C-3B4A-4547-8FAE-02ED8E3E9DEB}"/>
    <cellStyle name="Normal 2 4 2 3 2 4 2 2 3" xfId="24114" xr:uid="{1174FE03-8409-416A-B5D3-A800C13CB711}"/>
    <cellStyle name="Normal 2 4 2 3 2 4 2 2 4" xfId="32551" xr:uid="{CEF3614D-AB35-488C-9E02-281E8512F299}"/>
    <cellStyle name="Normal 2 4 2 3 2 4 2 3" xfId="11459" xr:uid="{87E120A9-4421-4803-98EE-47D400046BFA}"/>
    <cellStyle name="Normal 2 4 2 3 2 4 2 4" xfId="19897" xr:uid="{0F9A1DC7-F513-4A20-B278-A49EE42DF486}"/>
    <cellStyle name="Normal 2 4 2 3 2 4 2 5" xfId="28334" xr:uid="{2DE1E237-5323-4AA4-BCB4-30835D7BE7C4}"/>
    <cellStyle name="Normal 2 4 2 3 2 4 3" xfId="5090" xr:uid="{00000000-0005-0000-0000-0000D80E0000}"/>
    <cellStyle name="Normal 2 4 2 3 2 4 3 2" xfId="13532" xr:uid="{698EEE5C-D308-4EB9-B233-BC8F0ECC2351}"/>
    <cellStyle name="Normal 2 4 2 3 2 4 3 3" xfId="21969" xr:uid="{07E8F3A8-1B5F-4676-8E31-C7F021A42DB6}"/>
    <cellStyle name="Normal 2 4 2 3 2 4 3 4" xfId="30406" xr:uid="{D2A0F9A5-F709-40BF-8BC5-4FBA72CDAF79}"/>
    <cellStyle name="Normal 2 4 2 3 2 4 4" xfId="9314" xr:uid="{DA131958-6AF2-4496-B94F-83D262FC0DFC}"/>
    <cellStyle name="Normal 2 4 2 3 2 4 5" xfId="17752" xr:uid="{C43687D6-1117-4C89-8ABE-22385616F93D}"/>
    <cellStyle name="Normal 2 4 2 3 2 4 6" xfId="26189" xr:uid="{1C73E4D0-824F-46ED-BB03-8090B25332AB}"/>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02CB5B1F-BCE5-4B56-B154-9B9B458FAD01}"/>
    <cellStyle name="Normal 2 4 2 3 2 5 2 2 3" xfId="24527" xr:uid="{191EBF46-1EBD-4D78-BF53-23D71B3771B1}"/>
    <cellStyle name="Normal 2 4 2 3 2 5 2 2 4" xfId="32964" xr:uid="{03643D9C-9BCF-4548-B118-A9EF1819B04D}"/>
    <cellStyle name="Normal 2 4 2 3 2 5 2 3" xfId="11872" xr:uid="{5C284894-3C42-4936-B937-365BA329FD79}"/>
    <cellStyle name="Normal 2 4 2 3 2 5 2 4" xfId="20310" xr:uid="{693DAA59-C097-44D9-9544-F691B372D702}"/>
    <cellStyle name="Normal 2 4 2 3 2 5 2 5" xfId="28747" xr:uid="{6A07B905-2C3F-4217-B8EE-765B8FA660F6}"/>
    <cellStyle name="Normal 2 4 2 3 2 5 3" xfId="5503" xr:uid="{00000000-0005-0000-0000-0000DC0E0000}"/>
    <cellStyle name="Normal 2 4 2 3 2 5 3 2" xfId="13945" xr:uid="{03E057F3-BAFF-4B3A-99EB-883A5CBF780F}"/>
    <cellStyle name="Normal 2 4 2 3 2 5 3 3" xfId="22382" xr:uid="{64AFCE51-05F7-40A7-9C9E-6BA049B0CD37}"/>
    <cellStyle name="Normal 2 4 2 3 2 5 3 4" xfId="30819" xr:uid="{950EBE8D-B1AC-40DC-987A-8884C02AE3C6}"/>
    <cellStyle name="Normal 2 4 2 3 2 5 4" xfId="9727" xr:uid="{EA986353-B604-430B-BB5F-A55F0C4822F5}"/>
    <cellStyle name="Normal 2 4 2 3 2 5 5" xfId="18165" xr:uid="{ED93A03E-5EF1-4D2D-95DA-45176FDCB3F0}"/>
    <cellStyle name="Normal 2 4 2 3 2 5 6" xfId="26602" xr:uid="{4317884E-CC9E-481F-9299-EDDEECBA99AC}"/>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9A59729E-0FAC-4954-BF2A-69343A19C5F0}"/>
    <cellStyle name="Normal 2 4 2 3 2 6 2 2 3" xfId="24940" xr:uid="{45BCBA7B-D588-499F-9F19-A11717CCF999}"/>
    <cellStyle name="Normal 2 4 2 3 2 6 2 2 4" xfId="33377" xr:uid="{6EC5B5AA-25FC-4CD2-88D6-3581B00444F4}"/>
    <cellStyle name="Normal 2 4 2 3 2 6 2 3" xfId="12285" xr:uid="{E221BB6A-FDE5-4B3F-929A-5FDD789F638E}"/>
    <cellStyle name="Normal 2 4 2 3 2 6 2 4" xfId="20723" xr:uid="{E81C2404-527A-418D-891F-79D3B45DC117}"/>
    <cellStyle name="Normal 2 4 2 3 2 6 2 5" xfId="29160" xr:uid="{E7C84FC1-61A6-4572-8D1E-B37EE84D418C}"/>
    <cellStyle name="Normal 2 4 2 3 2 6 3" xfId="5916" xr:uid="{00000000-0005-0000-0000-0000E00E0000}"/>
    <cellStyle name="Normal 2 4 2 3 2 6 3 2" xfId="14358" xr:uid="{51CB0E96-3E68-4551-B9DA-FE100BD718F9}"/>
    <cellStyle name="Normal 2 4 2 3 2 6 3 3" xfId="22795" xr:uid="{BC9C695C-D2FA-4FEF-B262-C04FD9EC7384}"/>
    <cellStyle name="Normal 2 4 2 3 2 6 3 4" xfId="31232" xr:uid="{49E4C112-0C0A-4699-8A38-D6058773964A}"/>
    <cellStyle name="Normal 2 4 2 3 2 6 4" xfId="10140" xr:uid="{25DBA281-B6A9-48A7-B97A-24D85577889F}"/>
    <cellStyle name="Normal 2 4 2 3 2 6 5" xfId="18578" xr:uid="{DEF03245-5158-4C5E-9D47-C17DD103F965}"/>
    <cellStyle name="Normal 2 4 2 3 2 6 6" xfId="27015" xr:uid="{DCE933A9-1021-4F9E-869F-6D73D6E447F2}"/>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C5EECFED-863B-4FD3-93CB-FABCBFBFC7D5}"/>
    <cellStyle name="Normal 2 4 2 3 2 7 2 2 3" xfId="25353" xr:uid="{E0981D90-8257-4DDB-9537-3F16DD1D4A63}"/>
    <cellStyle name="Normal 2 4 2 3 2 7 2 2 4" xfId="33790" xr:uid="{4444DB3C-0664-4D46-8E53-8A9B9818B189}"/>
    <cellStyle name="Normal 2 4 2 3 2 7 2 3" xfId="12698" xr:uid="{504C7DA3-F087-4562-A843-6B2B5FCC3800}"/>
    <cellStyle name="Normal 2 4 2 3 2 7 2 4" xfId="21136" xr:uid="{0BDBD0A4-4288-41FB-A881-BA4A82742269}"/>
    <cellStyle name="Normal 2 4 2 3 2 7 2 5" xfId="29573" xr:uid="{DAA8D0C2-17A7-4F59-BF3D-55A8D54AF470}"/>
    <cellStyle name="Normal 2 4 2 3 2 7 3" xfId="6329" xr:uid="{00000000-0005-0000-0000-0000E40E0000}"/>
    <cellStyle name="Normal 2 4 2 3 2 7 3 2" xfId="14771" xr:uid="{6566D1A5-1CD9-490E-91B3-D2B0415AEA24}"/>
    <cellStyle name="Normal 2 4 2 3 2 7 3 3" xfId="23208" xr:uid="{930AAD5B-7174-49AE-B8DA-E18C2ED0D84F}"/>
    <cellStyle name="Normal 2 4 2 3 2 7 3 4" xfId="31645" xr:uid="{B10B5B7D-8886-4360-855B-EF6F63FDBF85}"/>
    <cellStyle name="Normal 2 4 2 3 2 7 4" xfId="10553" xr:uid="{5509E6E6-78F4-4FA3-9D74-5861456DB569}"/>
    <cellStyle name="Normal 2 4 2 3 2 7 5" xfId="18991" xr:uid="{CAA86963-FCEB-42A2-AD37-F898E7D61137}"/>
    <cellStyle name="Normal 2 4 2 3 2 7 6" xfId="27428" xr:uid="{5A38532C-AD13-4EF9-9F21-ABE19FAB34EF}"/>
    <cellStyle name="Normal 2 4 2 3 2 8" xfId="2458" xr:uid="{00000000-0005-0000-0000-0000E50E0000}"/>
    <cellStyle name="Normal 2 4 2 3 2 8 2" xfId="6742" xr:uid="{00000000-0005-0000-0000-0000E60E0000}"/>
    <cellStyle name="Normal 2 4 2 3 2 8 2 2" xfId="15184" xr:uid="{16E4D900-430A-468A-B622-860E10F45136}"/>
    <cellStyle name="Normal 2 4 2 3 2 8 2 3" xfId="23621" xr:uid="{E85CCCC4-7804-44F7-9CF3-E268905EDAC1}"/>
    <cellStyle name="Normal 2 4 2 3 2 8 2 4" xfId="32058" xr:uid="{4FC4326C-D817-40D2-91A4-9784BAC09838}"/>
    <cellStyle name="Normal 2 4 2 3 2 8 3" xfId="10966" xr:uid="{7E5D92A4-EC74-4F8F-8BB2-A5438797852E}"/>
    <cellStyle name="Normal 2 4 2 3 2 8 4" xfId="19404" xr:uid="{C68F045B-F800-4D50-929F-9D3C39AD3421}"/>
    <cellStyle name="Normal 2 4 2 3 2 8 5" xfId="27841" xr:uid="{4508B633-60A6-4D39-BA74-0B1D39949DDF}"/>
    <cellStyle name="Normal 2 4 2 3 2 9" xfId="4676" xr:uid="{00000000-0005-0000-0000-0000E70E0000}"/>
    <cellStyle name="Normal 2 4 2 3 2 9 2" xfId="13118" xr:uid="{C7169084-539F-4B5C-AF75-0EE6DD54168A}"/>
    <cellStyle name="Normal 2 4 2 3 2 9 3" xfId="21555" xr:uid="{8D29EC31-FA3D-41F0-8725-CBAA7D6B4483}"/>
    <cellStyle name="Normal 2 4 2 3 2 9 4" xfId="29992" xr:uid="{0C9633A2-A93A-4C32-8368-25DDDB072001}"/>
    <cellStyle name="Normal 2 4 2 3 3" xfId="286" xr:uid="{00000000-0005-0000-0000-0000E80E0000}"/>
    <cellStyle name="Normal 2 4 2 3 3 10" xfId="17342" xr:uid="{DECA9ACE-69A5-4E87-ADFC-9599327DB40F}"/>
    <cellStyle name="Normal 2 4 2 3 3 11" xfId="25779" xr:uid="{EC46F576-E83E-4702-AC06-D93CD6DD26C8}"/>
    <cellStyle name="Normal 2 4 2 3 3 2" xfId="287" xr:uid="{00000000-0005-0000-0000-0000E90E0000}"/>
    <cellStyle name="Normal 2 4 2 3 3 2 10" xfId="25780" xr:uid="{3293842C-0674-461F-8724-67862C87D46D}"/>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A3CA558E-7700-489F-9C8B-233C6AABB7AD}"/>
    <cellStyle name="Normal 2 4 2 3 3 2 2 2 2 3" xfId="24119" xr:uid="{F7CDB79B-9B6C-43CA-BDD5-1F82ACA9625D}"/>
    <cellStyle name="Normal 2 4 2 3 3 2 2 2 2 4" xfId="32556" xr:uid="{6455BF50-B48F-413A-88CA-B9752BD44AEC}"/>
    <cellStyle name="Normal 2 4 2 3 3 2 2 2 3" xfId="11464" xr:uid="{706DB851-05FD-4861-A70E-5DC1E3707612}"/>
    <cellStyle name="Normal 2 4 2 3 3 2 2 2 4" xfId="19902" xr:uid="{CA0A56F5-65E4-4A0B-B157-FD760FEA3FE7}"/>
    <cellStyle name="Normal 2 4 2 3 3 2 2 2 5" xfId="28339" xr:uid="{C06F5EDF-78D7-4663-A23E-7A8906668724}"/>
    <cellStyle name="Normal 2 4 2 3 3 2 2 3" xfId="5095" xr:uid="{00000000-0005-0000-0000-0000ED0E0000}"/>
    <cellStyle name="Normal 2 4 2 3 3 2 2 3 2" xfId="13537" xr:uid="{A05EC403-37F2-42EC-A023-9143E64FA4B2}"/>
    <cellStyle name="Normal 2 4 2 3 3 2 2 3 3" xfId="21974" xr:uid="{DE94A55F-4BB6-4F25-9D83-A9349BD12A1B}"/>
    <cellStyle name="Normal 2 4 2 3 3 2 2 3 4" xfId="30411" xr:uid="{D5A3F952-2B1B-40EB-8EDF-D2BAE867DAF7}"/>
    <cellStyle name="Normal 2 4 2 3 3 2 2 4" xfId="9319" xr:uid="{7CAC8EA4-5B19-4DCF-AE27-AA748C392C4A}"/>
    <cellStyle name="Normal 2 4 2 3 3 2 2 5" xfId="17757" xr:uid="{BAA37E78-B5AE-44D1-B3B5-79C48BD9BF87}"/>
    <cellStyle name="Normal 2 4 2 3 3 2 2 6" xfId="26194" xr:uid="{8323C034-7E65-4DF6-9F77-E582A9B64CAB}"/>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67066711-7495-405E-B593-88E8A47AD37C}"/>
    <cellStyle name="Normal 2 4 2 3 3 2 3 2 2 3" xfId="24532" xr:uid="{59F39CD2-3A53-4297-A333-3CF78B80A112}"/>
    <cellStyle name="Normal 2 4 2 3 3 2 3 2 2 4" xfId="32969" xr:uid="{C5A6D991-C05F-4854-BDA9-FE2A75DB2C69}"/>
    <cellStyle name="Normal 2 4 2 3 3 2 3 2 3" xfId="11877" xr:uid="{FA3B85F9-61BB-43CA-9E85-AEB1CF483CAB}"/>
    <cellStyle name="Normal 2 4 2 3 3 2 3 2 4" xfId="20315" xr:uid="{1C8ED282-F2F5-4D23-A936-B25E3B9EA6E5}"/>
    <cellStyle name="Normal 2 4 2 3 3 2 3 2 5" xfId="28752" xr:uid="{78C99174-D99E-4C5B-91DB-56F7334BDA57}"/>
    <cellStyle name="Normal 2 4 2 3 3 2 3 3" xfId="5508" xr:uid="{00000000-0005-0000-0000-0000F10E0000}"/>
    <cellStyle name="Normal 2 4 2 3 3 2 3 3 2" xfId="13950" xr:uid="{1D487308-2A7C-4429-9FA9-01A0B5A9FC10}"/>
    <cellStyle name="Normal 2 4 2 3 3 2 3 3 3" xfId="22387" xr:uid="{CA39371C-26E9-4E5C-97D8-6FE9109BA76E}"/>
    <cellStyle name="Normal 2 4 2 3 3 2 3 3 4" xfId="30824" xr:uid="{133A1C72-CAFF-4C77-AF6D-5881B2576924}"/>
    <cellStyle name="Normal 2 4 2 3 3 2 3 4" xfId="9732" xr:uid="{F5AD3795-E56B-4850-8ACA-133634DCA7B1}"/>
    <cellStyle name="Normal 2 4 2 3 3 2 3 5" xfId="18170" xr:uid="{885D363E-2B94-49F7-808F-3F6B69CF449F}"/>
    <cellStyle name="Normal 2 4 2 3 3 2 3 6" xfId="26607" xr:uid="{BB5C95DA-35F5-4B74-BC08-C61FB83FD4CB}"/>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BB53CE5E-42A0-4321-9D19-9B6E678526B3}"/>
    <cellStyle name="Normal 2 4 2 3 3 2 4 2 2 3" xfId="24945" xr:uid="{3E005223-DB29-466F-97DD-7B051A4B2912}"/>
    <cellStyle name="Normal 2 4 2 3 3 2 4 2 2 4" xfId="33382" xr:uid="{0C250761-A659-4FA9-A92B-CC418448B945}"/>
    <cellStyle name="Normal 2 4 2 3 3 2 4 2 3" xfId="12290" xr:uid="{228704B8-E4DA-4B91-80E2-CDA06C4C1748}"/>
    <cellStyle name="Normal 2 4 2 3 3 2 4 2 4" xfId="20728" xr:uid="{2D7037AD-6A22-4FD5-B52D-FC2E49CE1D28}"/>
    <cellStyle name="Normal 2 4 2 3 3 2 4 2 5" xfId="29165" xr:uid="{73EC74DA-9521-47B0-9E55-816FB4E23006}"/>
    <cellStyle name="Normal 2 4 2 3 3 2 4 3" xfId="5921" xr:uid="{00000000-0005-0000-0000-0000F50E0000}"/>
    <cellStyle name="Normal 2 4 2 3 3 2 4 3 2" xfId="14363" xr:uid="{70645522-587A-4C77-9BA8-69009DAB17BC}"/>
    <cellStyle name="Normal 2 4 2 3 3 2 4 3 3" xfId="22800" xr:uid="{E0686EA3-3583-4472-9BDE-71F5E27783DC}"/>
    <cellStyle name="Normal 2 4 2 3 3 2 4 3 4" xfId="31237" xr:uid="{D028BA60-F097-4A5C-8DD0-91A41ABF5915}"/>
    <cellStyle name="Normal 2 4 2 3 3 2 4 4" xfId="10145" xr:uid="{941BBEBE-1C58-45B7-AD64-0F8C1A7E4521}"/>
    <cellStyle name="Normal 2 4 2 3 3 2 4 5" xfId="18583" xr:uid="{2728B905-AE71-40BC-B74E-7C659092408F}"/>
    <cellStyle name="Normal 2 4 2 3 3 2 4 6" xfId="27020" xr:uid="{2DB45761-1BE1-41C9-92B1-057A5DBFCFD5}"/>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67A58C50-0C52-4AB4-8981-15A7804868D2}"/>
    <cellStyle name="Normal 2 4 2 3 3 2 5 2 2 3" xfId="25358" xr:uid="{D2A73E52-A7EB-48D5-8FB4-FB7C4D3BC3ED}"/>
    <cellStyle name="Normal 2 4 2 3 3 2 5 2 2 4" xfId="33795" xr:uid="{611E457D-0B59-479C-9C20-F45A205DB60B}"/>
    <cellStyle name="Normal 2 4 2 3 3 2 5 2 3" xfId="12703" xr:uid="{413D479C-12F7-4332-9D8A-4608093AAC1E}"/>
    <cellStyle name="Normal 2 4 2 3 3 2 5 2 4" xfId="21141" xr:uid="{86FD8943-C3D3-4833-85B6-7A5B9D3B26BB}"/>
    <cellStyle name="Normal 2 4 2 3 3 2 5 2 5" xfId="29578" xr:uid="{22DECC7A-3C77-49A9-93EA-4FBDB27ED6B2}"/>
    <cellStyle name="Normal 2 4 2 3 3 2 5 3" xfId="6334" xr:uid="{00000000-0005-0000-0000-0000F90E0000}"/>
    <cellStyle name="Normal 2 4 2 3 3 2 5 3 2" xfId="14776" xr:uid="{5C542305-7141-4849-9FDC-3B4A4BEDF630}"/>
    <cellStyle name="Normal 2 4 2 3 3 2 5 3 3" xfId="23213" xr:uid="{38B9F809-4A2A-4D0B-821E-DFE4E524990C}"/>
    <cellStyle name="Normal 2 4 2 3 3 2 5 3 4" xfId="31650" xr:uid="{A741DBA9-A44E-412A-96F6-C37323DED095}"/>
    <cellStyle name="Normal 2 4 2 3 3 2 5 4" xfId="10558" xr:uid="{7051B3B2-CC3F-42AA-842E-E1393CDBD4FD}"/>
    <cellStyle name="Normal 2 4 2 3 3 2 5 5" xfId="18996" xr:uid="{DA23A3A2-AA68-4B6E-83B6-0F75DB72E153}"/>
    <cellStyle name="Normal 2 4 2 3 3 2 5 6" xfId="27433" xr:uid="{CEE0919A-52B2-4133-91F2-F9652018C435}"/>
    <cellStyle name="Normal 2 4 2 3 3 2 6" xfId="2463" xr:uid="{00000000-0005-0000-0000-0000FA0E0000}"/>
    <cellStyle name="Normal 2 4 2 3 3 2 6 2" xfId="6747" xr:uid="{00000000-0005-0000-0000-0000FB0E0000}"/>
    <cellStyle name="Normal 2 4 2 3 3 2 6 2 2" xfId="15189" xr:uid="{107EADC9-499C-4F93-90EA-525FA9A64340}"/>
    <cellStyle name="Normal 2 4 2 3 3 2 6 2 3" xfId="23626" xr:uid="{093FE5F3-D7AD-4781-A13A-8B5932526F15}"/>
    <cellStyle name="Normal 2 4 2 3 3 2 6 2 4" xfId="32063" xr:uid="{7BF795C3-A933-45BE-A823-AD240192BBA2}"/>
    <cellStyle name="Normal 2 4 2 3 3 2 6 3" xfId="10971" xr:uid="{B4BE6A49-0B4B-4A38-AA8A-16791212688D}"/>
    <cellStyle name="Normal 2 4 2 3 3 2 6 4" xfId="19409" xr:uid="{26F84F6F-4AFC-4877-8F9A-B492A626AA01}"/>
    <cellStyle name="Normal 2 4 2 3 3 2 6 5" xfId="27846" xr:uid="{D18AA397-C07C-4109-A7A8-06EB544DD53E}"/>
    <cellStyle name="Normal 2 4 2 3 3 2 7" xfId="4681" xr:uid="{00000000-0005-0000-0000-0000FC0E0000}"/>
    <cellStyle name="Normal 2 4 2 3 3 2 7 2" xfId="13123" xr:uid="{8D290DDA-C1D4-4F4E-8B54-301E4F5D2F80}"/>
    <cellStyle name="Normal 2 4 2 3 3 2 7 3" xfId="21560" xr:uid="{1589C51A-075D-44D4-9A10-8DC28530BE4D}"/>
    <cellStyle name="Normal 2 4 2 3 3 2 7 4" xfId="29997" xr:uid="{F768A3AC-E9B1-47BC-AB15-C9C11293283C}"/>
    <cellStyle name="Normal 2 4 2 3 3 2 8" xfId="8905" xr:uid="{381B2253-2660-4452-B55C-222BFFF15BF7}"/>
    <cellStyle name="Normal 2 4 2 3 3 2 9" xfId="17343" xr:uid="{EB35D12D-8455-45BD-8695-D768C1BB86DE}"/>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5D3A2EC8-E1EB-482E-9352-2F46E2CBBF68}"/>
    <cellStyle name="Normal 2 4 2 3 3 3 2 2 3" xfId="24118" xr:uid="{9BF295EB-CD6E-4428-8030-7037F78548EB}"/>
    <cellStyle name="Normal 2 4 2 3 3 3 2 2 4" xfId="32555" xr:uid="{2E5327F0-33BE-4644-B1CB-039D62E2A4D3}"/>
    <cellStyle name="Normal 2 4 2 3 3 3 2 3" xfId="11463" xr:uid="{F4B1192D-51E8-4414-9FCC-428FF06CBB06}"/>
    <cellStyle name="Normal 2 4 2 3 3 3 2 4" xfId="19901" xr:uid="{6548E59B-FD55-4774-9C69-FDF0C93F312B}"/>
    <cellStyle name="Normal 2 4 2 3 3 3 2 5" xfId="28338" xr:uid="{2098FD6D-D9FF-4902-9CB0-C0C807E53A06}"/>
    <cellStyle name="Normal 2 4 2 3 3 3 3" xfId="5094" xr:uid="{00000000-0005-0000-0000-0000000F0000}"/>
    <cellStyle name="Normal 2 4 2 3 3 3 3 2" xfId="13536" xr:uid="{3F9DC5CA-B137-4C1B-87BB-F6865BAC54D6}"/>
    <cellStyle name="Normal 2 4 2 3 3 3 3 3" xfId="21973" xr:uid="{10334F31-80DD-46C9-AB65-74F2A1DAA0B3}"/>
    <cellStyle name="Normal 2 4 2 3 3 3 3 4" xfId="30410" xr:uid="{8C94F5EC-5E15-441A-8699-219FFA786D44}"/>
    <cellStyle name="Normal 2 4 2 3 3 3 4" xfId="9318" xr:uid="{D347E5BA-D9B5-478C-ADB2-8D6EBEC105F8}"/>
    <cellStyle name="Normal 2 4 2 3 3 3 5" xfId="17756" xr:uid="{4095175E-D5E5-416F-B451-61697E393863}"/>
    <cellStyle name="Normal 2 4 2 3 3 3 6" xfId="26193" xr:uid="{833ECAE7-9812-4559-8FE4-F02A8C840119}"/>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EF572548-6B53-4046-8B5F-E25C586CC0DD}"/>
    <cellStyle name="Normal 2 4 2 3 3 4 2 2 3" xfId="24531" xr:uid="{61770F44-0C9C-4966-896A-0965E20B648E}"/>
    <cellStyle name="Normal 2 4 2 3 3 4 2 2 4" xfId="32968" xr:uid="{1CEE4535-3138-4CEE-A359-DC595CAD5BD4}"/>
    <cellStyle name="Normal 2 4 2 3 3 4 2 3" xfId="11876" xr:uid="{CF6B4828-AB32-4163-A806-20B333FC1E88}"/>
    <cellStyle name="Normal 2 4 2 3 3 4 2 4" xfId="20314" xr:uid="{E3130FF9-2D1A-482D-8739-4B999A20BE47}"/>
    <cellStyle name="Normal 2 4 2 3 3 4 2 5" xfId="28751" xr:uid="{2F4EB599-BAFB-4166-B4FB-F77D564D43C6}"/>
    <cellStyle name="Normal 2 4 2 3 3 4 3" xfId="5507" xr:uid="{00000000-0005-0000-0000-0000040F0000}"/>
    <cellStyle name="Normal 2 4 2 3 3 4 3 2" xfId="13949" xr:uid="{06136C80-7E7B-4561-A71C-5B09406799FA}"/>
    <cellStyle name="Normal 2 4 2 3 3 4 3 3" xfId="22386" xr:uid="{98EE69A0-8AEF-4B50-9B14-9D9E69E2EF32}"/>
    <cellStyle name="Normal 2 4 2 3 3 4 3 4" xfId="30823" xr:uid="{9DFC8001-5F23-42A1-8BBF-FB1E0CDDD21C}"/>
    <cellStyle name="Normal 2 4 2 3 3 4 4" xfId="9731" xr:uid="{EFE3D6ED-5485-487F-A6F4-41C288470989}"/>
    <cellStyle name="Normal 2 4 2 3 3 4 5" xfId="18169" xr:uid="{2A52DA09-A09D-4839-898A-F4DA221DA4BA}"/>
    <cellStyle name="Normal 2 4 2 3 3 4 6" xfId="26606" xr:uid="{7126A12B-ADD9-4811-B7CD-D20B3FE0A27F}"/>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4539E572-C49D-4C7A-99E5-5A0DF93A76F7}"/>
    <cellStyle name="Normal 2 4 2 3 3 5 2 2 3" xfId="24944" xr:uid="{6F87BFE4-36C2-4840-9D57-F761D0E1FE31}"/>
    <cellStyle name="Normal 2 4 2 3 3 5 2 2 4" xfId="33381" xr:uid="{BB8935B1-297C-430A-8E1E-7D033643C313}"/>
    <cellStyle name="Normal 2 4 2 3 3 5 2 3" xfId="12289" xr:uid="{312D1D23-179A-4B4B-BFCE-5B6601B005E5}"/>
    <cellStyle name="Normal 2 4 2 3 3 5 2 4" xfId="20727" xr:uid="{63FD4D8A-A716-46B4-BB06-1F48B6CC30B9}"/>
    <cellStyle name="Normal 2 4 2 3 3 5 2 5" xfId="29164" xr:uid="{6A34C37F-501F-4B8D-90BE-E533467F0515}"/>
    <cellStyle name="Normal 2 4 2 3 3 5 3" xfId="5920" xr:uid="{00000000-0005-0000-0000-0000080F0000}"/>
    <cellStyle name="Normal 2 4 2 3 3 5 3 2" xfId="14362" xr:uid="{34A6D44D-2888-4464-A1BB-5CD0D6C2D1D5}"/>
    <cellStyle name="Normal 2 4 2 3 3 5 3 3" xfId="22799" xr:uid="{B7E0D99D-22F4-4C71-BAA5-4A28F6B31A69}"/>
    <cellStyle name="Normal 2 4 2 3 3 5 3 4" xfId="31236" xr:uid="{B8BC6E02-0588-4452-977D-6E3B6FEC74C6}"/>
    <cellStyle name="Normal 2 4 2 3 3 5 4" xfId="10144" xr:uid="{C19D3602-72CF-4F7C-BABE-223FE7544B31}"/>
    <cellStyle name="Normal 2 4 2 3 3 5 5" xfId="18582" xr:uid="{0D1A0CAF-B391-4725-9AA3-AFDE5377F90B}"/>
    <cellStyle name="Normal 2 4 2 3 3 5 6" xfId="27019" xr:uid="{5FDFF465-27F1-49B5-BA20-B31421D3DAA5}"/>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E34FE148-257B-420D-9F2A-C1DA88A7E8BF}"/>
    <cellStyle name="Normal 2 4 2 3 3 6 2 2 3" xfId="25357" xr:uid="{5E672872-61D6-4CC6-A711-F5472FBEDDDA}"/>
    <cellStyle name="Normal 2 4 2 3 3 6 2 2 4" xfId="33794" xr:uid="{648082D8-402A-4F93-B787-2AA5EFA9511E}"/>
    <cellStyle name="Normal 2 4 2 3 3 6 2 3" xfId="12702" xr:uid="{D64A7F7B-930D-4A56-8546-BE680FFADB48}"/>
    <cellStyle name="Normal 2 4 2 3 3 6 2 4" xfId="21140" xr:uid="{B9511C17-C5EC-4C29-ABC2-F1F60FE194A9}"/>
    <cellStyle name="Normal 2 4 2 3 3 6 2 5" xfId="29577" xr:uid="{60A404B0-C884-400E-A616-C9489EB0FC9C}"/>
    <cellStyle name="Normal 2 4 2 3 3 6 3" xfId="6333" xr:uid="{00000000-0005-0000-0000-00000C0F0000}"/>
    <cellStyle name="Normal 2 4 2 3 3 6 3 2" xfId="14775" xr:uid="{AB0D4CA5-5B8F-445D-BAD6-B7B13245BD88}"/>
    <cellStyle name="Normal 2 4 2 3 3 6 3 3" xfId="23212" xr:uid="{88D2EA81-EF65-4A8F-934C-EAE674BFA041}"/>
    <cellStyle name="Normal 2 4 2 3 3 6 3 4" xfId="31649" xr:uid="{71D90BF6-355C-4A30-86A9-F78CDA453357}"/>
    <cellStyle name="Normal 2 4 2 3 3 6 4" xfId="10557" xr:uid="{C8E1FB20-8582-417C-9E60-ED0074152A26}"/>
    <cellStyle name="Normal 2 4 2 3 3 6 5" xfId="18995" xr:uid="{8AFEA5FD-2498-4D19-8BFC-6A53947FD849}"/>
    <cellStyle name="Normal 2 4 2 3 3 6 6" xfId="27432" xr:uid="{3535BCA4-8515-41BC-A34C-3C92ABA7EFDF}"/>
    <cellStyle name="Normal 2 4 2 3 3 7" xfId="2462" xr:uid="{00000000-0005-0000-0000-00000D0F0000}"/>
    <cellStyle name="Normal 2 4 2 3 3 7 2" xfId="6746" xr:uid="{00000000-0005-0000-0000-00000E0F0000}"/>
    <cellStyle name="Normal 2 4 2 3 3 7 2 2" xfId="15188" xr:uid="{42AC8A34-79ED-4959-A736-81E405C34E32}"/>
    <cellStyle name="Normal 2 4 2 3 3 7 2 3" xfId="23625" xr:uid="{51B49B28-CCC6-4C68-B19B-EF5CC433CC7A}"/>
    <cellStyle name="Normal 2 4 2 3 3 7 2 4" xfId="32062" xr:uid="{F8D45A7A-960A-42D6-B1E9-3ADE609622D0}"/>
    <cellStyle name="Normal 2 4 2 3 3 7 3" xfId="10970" xr:uid="{386D1A56-5DA6-4D26-A6CC-0D5DB08EFF2E}"/>
    <cellStyle name="Normal 2 4 2 3 3 7 4" xfId="19408" xr:uid="{AEAC00B2-3E76-4DCE-8F2A-001285475DD7}"/>
    <cellStyle name="Normal 2 4 2 3 3 7 5" xfId="27845" xr:uid="{24AAD3C2-58B1-4071-8B8A-5E7C78B05B5E}"/>
    <cellStyle name="Normal 2 4 2 3 3 8" xfId="4680" xr:uid="{00000000-0005-0000-0000-00000F0F0000}"/>
    <cellStyle name="Normal 2 4 2 3 3 8 2" xfId="13122" xr:uid="{A0DDE961-3C02-4537-A278-82FD104F6252}"/>
    <cellStyle name="Normal 2 4 2 3 3 8 3" xfId="21559" xr:uid="{B573C3FF-1FA7-423E-9575-37EEF6C4F58A}"/>
    <cellStyle name="Normal 2 4 2 3 3 8 4" xfId="29996" xr:uid="{4F3C90D7-E868-42DA-B3AF-B734B1F34F38}"/>
    <cellStyle name="Normal 2 4 2 3 3 9" xfId="8904" xr:uid="{196AFB12-6101-4F05-B331-527B70B92F9A}"/>
    <cellStyle name="Normal 2 4 2 3 4" xfId="288" xr:uid="{00000000-0005-0000-0000-0000100F0000}"/>
    <cellStyle name="Normal 2 4 2 3 4 10" xfId="25781" xr:uid="{0B84513D-6CF2-42C9-A216-B44BDD770C9D}"/>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F253B402-50E1-4EB3-B48C-E18A8E232328}"/>
    <cellStyle name="Normal 2 4 2 3 4 2 2 2 3" xfId="24120" xr:uid="{951FB48C-E759-4F7C-B6B2-BB4FFAD18ABE}"/>
    <cellStyle name="Normal 2 4 2 3 4 2 2 2 4" xfId="32557" xr:uid="{E8CBB9A2-1240-4BAB-8F33-C8E0A8B5CD20}"/>
    <cellStyle name="Normal 2 4 2 3 4 2 2 3" xfId="11465" xr:uid="{3905BAA6-2A9A-41D9-AE72-DC0295EC850C}"/>
    <cellStyle name="Normal 2 4 2 3 4 2 2 4" xfId="19903" xr:uid="{78AA94B4-778E-403D-830B-6118F6DA2265}"/>
    <cellStyle name="Normal 2 4 2 3 4 2 2 5" xfId="28340" xr:uid="{A32E5892-924A-4D15-B455-8B9B94C1B587}"/>
    <cellStyle name="Normal 2 4 2 3 4 2 3" xfId="5096" xr:uid="{00000000-0005-0000-0000-0000140F0000}"/>
    <cellStyle name="Normal 2 4 2 3 4 2 3 2" xfId="13538" xr:uid="{BF55FDC1-6E47-4FD0-98E0-6096B2D794A7}"/>
    <cellStyle name="Normal 2 4 2 3 4 2 3 3" xfId="21975" xr:uid="{57AF8E43-A608-407A-879E-71F3E43E7FC4}"/>
    <cellStyle name="Normal 2 4 2 3 4 2 3 4" xfId="30412" xr:uid="{055F37DA-52A0-4FB6-8601-7D4511D4BBE6}"/>
    <cellStyle name="Normal 2 4 2 3 4 2 4" xfId="9320" xr:uid="{48E90D87-AA64-40CF-8ABF-571127A5BAB9}"/>
    <cellStyle name="Normal 2 4 2 3 4 2 5" xfId="17758" xr:uid="{EA4027F3-E49F-4B97-8D0D-6AFED2994108}"/>
    <cellStyle name="Normal 2 4 2 3 4 2 6" xfId="26195" xr:uid="{7CF3185C-DD6A-48E4-9AF0-04E041F8EFC9}"/>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AED7567B-BA7D-48C1-ABC9-094C664905A5}"/>
    <cellStyle name="Normal 2 4 2 3 4 3 2 2 3" xfId="24533" xr:uid="{A492BF94-8577-4D92-98D3-E8B19F1E4EEB}"/>
    <cellStyle name="Normal 2 4 2 3 4 3 2 2 4" xfId="32970" xr:uid="{55D24DD0-119F-43AA-9CF0-477441EC893F}"/>
    <cellStyle name="Normal 2 4 2 3 4 3 2 3" xfId="11878" xr:uid="{1BD840D8-483D-42C8-82D9-1ED693877285}"/>
    <cellStyle name="Normal 2 4 2 3 4 3 2 4" xfId="20316" xr:uid="{399C6580-C354-4C36-8181-BCF493E36C59}"/>
    <cellStyle name="Normal 2 4 2 3 4 3 2 5" xfId="28753" xr:uid="{F5EAFFE2-E774-4D3C-B3B7-5D6FA54D74BD}"/>
    <cellStyle name="Normal 2 4 2 3 4 3 3" xfId="5509" xr:uid="{00000000-0005-0000-0000-0000180F0000}"/>
    <cellStyle name="Normal 2 4 2 3 4 3 3 2" xfId="13951" xr:uid="{F6346682-9107-479F-9C96-BF7FBB2B2214}"/>
    <cellStyle name="Normal 2 4 2 3 4 3 3 3" xfId="22388" xr:uid="{1D45AF52-F5F0-4D22-8559-0BD093BC312F}"/>
    <cellStyle name="Normal 2 4 2 3 4 3 3 4" xfId="30825" xr:uid="{B363AE23-41D6-46C8-AD78-07D5872BF5E0}"/>
    <cellStyle name="Normal 2 4 2 3 4 3 4" xfId="9733" xr:uid="{38DFD7EA-F4C9-4318-9A75-8FD7B90C5396}"/>
    <cellStyle name="Normal 2 4 2 3 4 3 5" xfId="18171" xr:uid="{1BB63F03-BEEE-453E-BC2B-C4078876D6B9}"/>
    <cellStyle name="Normal 2 4 2 3 4 3 6" xfId="26608" xr:uid="{60AF14B2-ECAA-4DF9-848E-B686371E9EB5}"/>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1BBF46E4-3011-4281-B754-FFE07F4EB7CD}"/>
    <cellStyle name="Normal 2 4 2 3 4 4 2 2 3" xfId="24946" xr:uid="{727EB196-A640-4566-967F-BF177CEF333C}"/>
    <cellStyle name="Normal 2 4 2 3 4 4 2 2 4" xfId="33383" xr:uid="{F143DC42-1E9E-4EC2-B584-D7711DF48B77}"/>
    <cellStyle name="Normal 2 4 2 3 4 4 2 3" xfId="12291" xr:uid="{5E9F23D4-FF91-4DF7-A5B6-D8C8F30C3F34}"/>
    <cellStyle name="Normal 2 4 2 3 4 4 2 4" xfId="20729" xr:uid="{50084C5A-FAA8-453A-AFD5-D84AAB922322}"/>
    <cellStyle name="Normal 2 4 2 3 4 4 2 5" xfId="29166" xr:uid="{BA0A67B8-866F-4A39-9C8E-F6D090AD5CBC}"/>
    <cellStyle name="Normal 2 4 2 3 4 4 3" xfId="5922" xr:uid="{00000000-0005-0000-0000-00001C0F0000}"/>
    <cellStyle name="Normal 2 4 2 3 4 4 3 2" xfId="14364" xr:uid="{DBDC1CB1-50B7-443D-B525-C6C1F5D935F1}"/>
    <cellStyle name="Normal 2 4 2 3 4 4 3 3" xfId="22801" xr:uid="{9E525A8B-ACF4-45BA-9C77-F452DEF4A6F1}"/>
    <cellStyle name="Normal 2 4 2 3 4 4 3 4" xfId="31238" xr:uid="{F4E220A2-CFEF-4122-A205-A00EF5DE7DB6}"/>
    <cellStyle name="Normal 2 4 2 3 4 4 4" xfId="10146" xr:uid="{973BF8E9-3040-413C-983C-FDAB4B4D230B}"/>
    <cellStyle name="Normal 2 4 2 3 4 4 5" xfId="18584" xr:uid="{80847BD0-3AC7-4077-BEAB-14FE77DBF207}"/>
    <cellStyle name="Normal 2 4 2 3 4 4 6" xfId="27021" xr:uid="{2498F74C-FEEB-4259-9456-6E31B7575BCF}"/>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D534423A-048F-4E4E-9F22-404E71CF6C8B}"/>
    <cellStyle name="Normal 2 4 2 3 4 5 2 2 3" xfId="25359" xr:uid="{C0B97402-F102-44B2-9F3C-0098197C2FE4}"/>
    <cellStyle name="Normal 2 4 2 3 4 5 2 2 4" xfId="33796" xr:uid="{3318B5C9-D2C4-4EE9-881E-6BE7161223D8}"/>
    <cellStyle name="Normal 2 4 2 3 4 5 2 3" xfId="12704" xr:uid="{F78A6509-173E-42E4-B50E-442E280BA0C1}"/>
    <cellStyle name="Normal 2 4 2 3 4 5 2 4" xfId="21142" xr:uid="{27FDAFC2-97E6-48A0-869C-34237CB5BFD5}"/>
    <cellStyle name="Normal 2 4 2 3 4 5 2 5" xfId="29579" xr:uid="{A7ADB74F-AFD5-4201-BD88-8D42F7684B02}"/>
    <cellStyle name="Normal 2 4 2 3 4 5 3" xfId="6335" xr:uid="{00000000-0005-0000-0000-0000200F0000}"/>
    <cellStyle name="Normal 2 4 2 3 4 5 3 2" xfId="14777" xr:uid="{926F2725-6C7B-4CC0-9065-02A52AEF3366}"/>
    <cellStyle name="Normal 2 4 2 3 4 5 3 3" xfId="23214" xr:uid="{0E161A72-385F-4270-AEA0-A47B348CA9E0}"/>
    <cellStyle name="Normal 2 4 2 3 4 5 3 4" xfId="31651" xr:uid="{7A799D9C-633C-4916-8F2A-3E3835E81136}"/>
    <cellStyle name="Normal 2 4 2 3 4 5 4" xfId="10559" xr:uid="{4D3FEC40-6FFB-430A-AD7D-03D7CC39C2C3}"/>
    <cellStyle name="Normal 2 4 2 3 4 5 5" xfId="18997" xr:uid="{D49BE5D8-B162-4C8B-A248-50B13E7BA372}"/>
    <cellStyle name="Normal 2 4 2 3 4 5 6" xfId="27434" xr:uid="{CB7BCFC8-BE38-4909-84CE-429F1E5641AF}"/>
    <cellStyle name="Normal 2 4 2 3 4 6" xfId="2464" xr:uid="{00000000-0005-0000-0000-0000210F0000}"/>
    <cellStyle name="Normal 2 4 2 3 4 6 2" xfId="6748" xr:uid="{00000000-0005-0000-0000-0000220F0000}"/>
    <cellStyle name="Normal 2 4 2 3 4 6 2 2" xfId="15190" xr:uid="{00C53115-E18F-4240-BC31-73980335E62F}"/>
    <cellStyle name="Normal 2 4 2 3 4 6 2 3" xfId="23627" xr:uid="{4462C109-7CB2-4200-AA73-B777C1C8EF1F}"/>
    <cellStyle name="Normal 2 4 2 3 4 6 2 4" xfId="32064" xr:uid="{805437EB-2F64-4D79-9630-992E8D4408CB}"/>
    <cellStyle name="Normal 2 4 2 3 4 6 3" xfId="10972" xr:uid="{D0AF0AB2-0830-4E9D-ACB4-61C34D4320D6}"/>
    <cellStyle name="Normal 2 4 2 3 4 6 4" xfId="19410" xr:uid="{25710150-8260-4408-BFE9-301F384B8830}"/>
    <cellStyle name="Normal 2 4 2 3 4 6 5" xfId="27847" xr:uid="{AEC3E962-2CE9-4AC1-ACD9-411F04C75FE7}"/>
    <cellStyle name="Normal 2 4 2 3 4 7" xfId="4682" xr:uid="{00000000-0005-0000-0000-0000230F0000}"/>
    <cellStyle name="Normal 2 4 2 3 4 7 2" xfId="13124" xr:uid="{E493974B-D2DF-4204-A20B-54487220FA48}"/>
    <cellStyle name="Normal 2 4 2 3 4 7 3" xfId="21561" xr:uid="{6302AE24-B926-46B9-9B00-61C09ABFD40C}"/>
    <cellStyle name="Normal 2 4 2 3 4 7 4" xfId="29998" xr:uid="{AC8761F4-5CA9-428E-B136-5DB5BB09FDCE}"/>
    <cellStyle name="Normal 2 4 2 3 4 8" xfId="8906" xr:uid="{477FCAC0-8840-4E39-B28A-DDD1A6282C80}"/>
    <cellStyle name="Normal 2 4 2 3 4 9" xfId="17344" xr:uid="{5FF039DD-E265-4F99-BC56-60B516288AA4}"/>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F4BFBB8D-A036-4BC3-BCA2-599033F79614}"/>
    <cellStyle name="Normal 2 4 2 3 5 2 2 3" xfId="24113" xr:uid="{2A89E0AB-365E-4382-8D54-39ED712D4023}"/>
    <cellStyle name="Normal 2 4 2 3 5 2 2 4" xfId="32550" xr:uid="{50F1DA44-9E5A-4054-9941-5AE2A3267278}"/>
    <cellStyle name="Normal 2 4 2 3 5 2 3" xfId="11458" xr:uid="{493ACBB0-8B14-4D70-85E8-C75AFE67D272}"/>
    <cellStyle name="Normal 2 4 2 3 5 2 4" xfId="19896" xr:uid="{73930900-351D-4E7B-8E3F-9B29162673C7}"/>
    <cellStyle name="Normal 2 4 2 3 5 2 5" xfId="28333" xr:uid="{DEA768EA-8161-4186-B03D-7E5819A524DC}"/>
    <cellStyle name="Normal 2 4 2 3 5 3" xfId="5089" xr:uid="{00000000-0005-0000-0000-0000270F0000}"/>
    <cellStyle name="Normal 2 4 2 3 5 3 2" xfId="13531" xr:uid="{9FF29A60-F751-4E2D-AD3A-2881077EFAD1}"/>
    <cellStyle name="Normal 2 4 2 3 5 3 3" xfId="21968" xr:uid="{3200AB89-DB31-49F5-98DD-F796EE7B4F39}"/>
    <cellStyle name="Normal 2 4 2 3 5 3 4" xfId="30405" xr:uid="{9419B21C-FE3D-4EF7-8B97-F5F6BAAAB52A}"/>
    <cellStyle name="Normal 2 4 2 3 5 4" xfId="9313" xr:uid="{109A3BEB-163A-4D96-A460-7BE9F315C05E}"/>
    <cellStyle name="Normal 2 4 2 3 5 5" xfId="17751" xr:uid="{00FB691B-62AF-481D-AF5F-73DE6EFC76CB}"/>
    <cellStyle name="Normal 2 4 2 3 5 6" xfId="26188" xr:uid="{1130692F-E899-44B8-892A-CAFD78F5D570}"/>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DEDA9C9C-03C5-4292-B7E7-48C850D63D07}"/>
    <cellStyle name="Normal 2 4 2 3 6 2 2 3" xfId="24526" xr:uid="{77A75214-66DA-4055-AF4D-49CD524D8321}"/>
    <cellStyle name="Normal 2 4 2 3 6 2 2 4" xfId="32963" xr:uid="{9C99450F-57D2-43B3-8C8F-0C576FAA05A0}"/>
    <cellStyle name="Normal 2 4 2 3 6 2 3" xfId="11871" xr:uid="{40B1DE4A-51DA-4321-9365-5B32511A1C0D}"/>
    <cellStyle name="Normal 2 4 2 3 6 2 4" xfId="20309" xr:uid="{AABFEAC6-C38E-4EE1-9D65-D0B3B97C0C4D}"/>
    <cellStyle name="Normal 2 4 2 3 6 2 5" xfId="28746" xr:uid="{DDE94AA3-178C-4663-86D2-695CC11D5E16}"/>
    <cellStyle name="Normal 2 4 2 3 6 3" xfId="5502" xr:uid="{00000000-0005-0000-0000-00002B0F0000}"/>
    <cellStyle name="Normal 2 4 2 3 6 3 2" xfId="13944" xr:uid="{5F572C7F-322C-4754-84A2-81CC64FA4571}"/>
    <cellStyle name="Normal 2 4 2 3 6 3 3" xfId="22381" xr:uid="{F0E3A8CC-CA2B-4D91-9281-6438251646EF}"/>
    <cellStyle name="Normal 2 4 2 3 6 3 4" xfId="30818" xr:uid="{AC9C9148-C98D-4B1E-A4D6-529B58E4BBDC}"/>
    <cellStyle name="Normal 2 4 2 3 6 4" xfId="9726" xr:uid="{651D8E5E-8812-44CE-B7CA-F03363ED7669}"/>
    <cellStyle name="Normal 2 4 2 3 6 5" xfId="18164" xr:uid="{11800E6E-C95C-405A-B47A-93CF0DAE8D0A}"/>
    <cellStyle name="Normal 2 4 2 3 6 6" xfId="26601" xr:uid="{8B7A392E-E103-477E-84EB-6C5B15D1409A}"/>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C226C561-724D-49CD-9B41-07144E66F6B8}"/>
    <cellStyle name="Normal 2 4 2 3 7 2 2 3" xfId="24939" xr:uid="{1529C14C-377A-45EF-9325-7F1B13A5A2DA}"/>
    <cellStyle name="Normal 2 4 2 3 7 2 2 4" xfId="33376" xr:uid="{8D684C1B-6758-45B7-A48C-01273741EB7E}"/>
    <cellStyle name="Normal 2 4 2 3 7 2 3" xfId="12284" xr:uid="{BBD23F9C-6EE5-4A0C-9B90-A81FAD0D4296}"/>
    <cellStyle name="Normal 2 4 2 3 7 2 4" xfId="20722" xr:uid="{F33A95C7-028E-4E85-A92C-0D29EC3124DB}"/>
    <cellStyle name="Normal 2 4 2 3 7 2 5" xfId="29159" xr:uid="{3CBB4D7F-D4E1-4251-8569-5F1BE03327EB}"/>
    <cellStyle name="Normal 2 4 2 3 7 3" xfId="5915" xr:uid="{00000000-0005-0000-0000-00002F0F0000}"/>
    <cellStyle name="Normal 2 4 2 3 7 3 2" xfId="14357" xr:uid="{CD41EF37-490C-40AA-A8AF-0452D655F184}"/>
    <cellStyle name="Normal 2 4 2 3 7 3 3" xfId="22794" xr:uid="{94FC5F97-49C5-43C7-94E0-BDF96010246A}"/>
    <cellStyle name="Normal 2 4 2 3 7 3 4" xfId="31231" xr:uid="{F5BE15C4-1EA1-4B4C-AE14-94E9C975F506}"/>
    <cellStyle name="Normal 2 4 2 3 7 4" xfId="10139" xr:uid="{A874E1C5-2606-4826-A039-86776FD46DDC}"/>
    <cellStyle name="Normal 2 4 2 3 7 5" xfId="18577" xr:uid="{4DE832FC-5F04-4D3E-BE78-9E06F8C50391}"/>
    <cellStyle name="Normal 2 4 2 3 7 6" xfId="27014" xr:uid="{05729785-F654-47D4-8B9A-7CA6D8AB775D}"/>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1F54D16E-EFE2-4707-9552-CAE43BB957BA}"/>
    <cellStyle name="Normal 2 4 2 3 8 2 2 3" xfId="25352" xr:uid="{8AFFC710-50EC-4000-A4C4-F6A476BE16AF}"/>
    <cellStyle name="Normal 2 4 2 3 8 2 2 4" xfId="33789" xr:uid="{85271FAC-2A9F-4CA8-BD05-E9AA56E70083}"/>
    <cellStyle name="Normal 2 4 2 3 8 2 3" xfId="12697" xr:uid="{2EED8F90-E9AB-4082-B87D-730D6D27E70E}"/>
    <cellStyle name="Normal 2 4 2 3 8 2 4" xfId="21135" xr:uid="{DEAB56F9-5443-4A84-ABCA-E66C6E7DAE6A}"/>
    <cellStyle name="Normal 2 4 2 3 8 2 5" xfId="29572" xr:uid="{72AF21B4-FC14-4C47-A1CA-9C3C653A5CDA}"/>
    <cellStyle name="Normal 2 4 2 3 8 3" xfId="6328" xr:uid="{00000000-0005-0000-0000-0000330F0000}"/>
    <cellStyle name="Normal 2 4 2 3 8 3 2" xfId="14770" xr:uid="{9B9B073D-9330-47E7-8292-443EAC50B23E}"/>
    <cellStyle name="Normal 2 4 2 3 8 3 3" xfId="23207" xr:uid="{A24B1035-46F1-4D0B-A8DF-34922BC5A4BE}"/>
    <cellStyle name="Normal 2 4 2 3 8 3 4" xfId="31644" xr:uid="{F591F88E-51DB-4527-96C7-CA37F3468FF2}"/>
    <cellStyle name="Normal 2 4 2 3 8 4" xfId="10552" xr:uid="{58D9CC6A-E4C6-4C6A-B051-64A1C3A172B1}"/>
    <cellStyle name="Normal 2 4 2 3 8 5" xfId="18990" xr:uid="{849739CF-38B0-490F-9207-D02994B5EC5C}"/>
    <cellStyle name="Normal 2 4 2 3 8 6" xfId="27427" xr:uid="{64F4B7FF-3481-4BA1-A131-35788D14ACAD}"/>
    <cellStyle name="Normal 2 4 2 3 9" xfId="2457" xr:uid="{00000000-0005-0000-0000-0000340F0000}"/>
    <cellStyle name="Normal 2 4 2 3 9 2" xfId="6741" xr:uid="{00000000-0005-0000-0000-0000350F0000}"/>
    <cellStyle name="Normal 2 4 2 3 9 2 2" xfId="15183" xr:uid="{6625BE61-D49C-4505-A466-5E5F31747BEB}"/>
    <cellStyle name="Normal 2 4 2 3 9 2 3" xfId="23620" xr:uid="{09677478-9B81-4F73-B35F-D13766C319F9}"/>
    <cellStyle name="Normal 2 4 2 3 9 2 4" xfId="32057" xr:uid="{53135065-E1B3-44C0-BDE8-94C5FCAE9B4E}"/>
    <cellStyle name="Normal 2 4 2 3 9 3" xfId="10965" xr:uid="{64A3C7D0-473E-4663-A02C-97BF929EED10}"/>
    <cellStyle name="Normal 2 4 2 3 9 4" xfId="19403" xr:uid="{5C568EB1-56EC-46CB-8BE6-EAFE905A2397}"/>
    <cellStyle name="Normal 2 4 2 3 9 5" xfId="27840" xr:uid="{FC84F0E3-3231-4E21-93CC-25DAE87A11BE}"/>
    <cellStyle name="Normal 2 4 2 4" xfId="289" xr:uid="{00000000-0005-0000-0000-0000360F0000}"/>
    <cellStyle name="Normal 2 4 2 4 10" xfId="8907" xr:uid="{16A3E5BB-BF3A-4EE6-8AAC-7A621F6840F2}"/>
    <cellStyle name="Normal 2 4 2 4 11" xfId="17345" xr:uid="{5C4FC5F7-EC00-4BD7-BC05-211585524A56}"/>
    <cellStyle name="Normal 2 4 2 4 12" xfId="25782" xr:uid="{6CB6BE84-FED8-4D38-A5D4-020BA694218F}"/>
    <cellStyle name="Normal 2 4 2 4 2" xfId="290" xr:uid="{00000000-0005-0000-0000-0000370F0000}"/>
    <cellStyle name="Normal 2 4 2 4 2 10" xfId="17346" xr:uid="{1D6CB5C2-F6FF-4FF0-9C89-5BBD4B431E66}"/>
    <cellStyle name="Normal 2 4 2 4 2 11" xfId="25783" xr:uid="{0E7757F0-C36D-449A-B381-E25F3F3E12CF}"/>
    <cellStyle name="Normal 2 4 2 4 2 2" xfId="291" xr:uid="{00000000-0005-0000-0000-0000380F0000}"/>
    <cellStyle name="Normal 2 4 2 4 2 2 10" xfId="25784" xr:uid="{17B6F749-7719-4603-A3F2-D51F982C9DA8}"/>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28C826CD-7C64-49A9-A1E8-4915EA0B885C}"/>
    <cellStyle name="Normal 2 4 2 4 2 2 2 2 2 3" xfId="24123" xr:uid="{A1CA7B2D-A6D0-4702-BA83-BB000BB4F329}"/>
    <cellStyle name="Normal 2 4 2 4 2 2 2 2 2 4" xfId="32560" xr:uid="{9934F278-F023-4700-A903-86ED87E8586A}"/>
    <cellStyle name="Normal 2 4 2 4 2 2 2 2 3" xfId="11468" xr:uid="{FF4BEF4F-D5F5-41A3-B067-F3510BEC28BC}"/>
    <cellStyle name="Normal 2 4 2 4 2 2 2 2 4" xfId="19906" xr:uid="{34DCA717-52E5-4317-AC18-B934B52CA450}"/>
    <cellStyle name="Normal 2 4 2 4 2 2 2 2 5" xfId="28343" xr:uid="{73453DB6-B479-4005-B98E-3C5B3C540100}"/>
    <cellStyle name="Normal 2 4 2 4 2 2 2 3" xfId="5099" xr:uid="{00000000-0005-0000-0000-00003C0F0000}"/>
    <cellStyle name="Normal 2 4 2 4 2 2 2 3 2" xfId="13541" xr:uid="{FEC06E86-E9EB-4095-B286-C1DDA16D5C3A}"/>
    <cellStyle name="Normal 2 4 2 4 2 2 2 3 3" xfId="21978" xr:uid="{6BC0B223-A025-4F4F-868A-3E561F1FE4AB}"/>
    <cellStyle name="Normal 2 4 2 4 2 2 2 3 4" xfId="30415" xr:uid="{EAED1280-1289-4A80-BE2E-6AA3C23B4227}"/>
    <cellStyle name="Normal 2 4 2 4 2 2 2 4" xfId="9323" xr:uid="{C6AECF8E-FC99-45DF-A9C9-9144718FE1D8}"/>
    <cellStyle name="Normal 2 4 2 4 2 2 2 5" xfId="17761" xr:uid="{0405F848-1CAC-4AFC-9D79-217FA96AC210}"/>
    <cellStyle name="Normal 2 4 2 4 2 2 2 6" xfId="26198" xr:uid="{58C1D273-3F9C-45F1-91F8-D22679675441}"/>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00DA7948-98B4-4A5E-9389-EA0BB3E68366}"/>
    <cellStyle name="Normal 2 4 2 4 2 2 3 2 2 3" xfId="24536" xr:uid="{36B253AE-B5E4-4EDF-950B-7B85E6916431}"/>
    <cellStyle name="Normal 2 4 2 4 2 2 3 2 2 4" xfId="32973" xr:uid="{FB03C0B3-58AE-4278-80FE-03340BE51976}"/>
    <cellStyle name="Normal 2 4 2 4 2 2 3 2 3" xfId="11881" xr:uid="{D5DC2F75-A4D2-43DB-BD4F-277D068C568D}"/>
    <cellStyle name="Normal 2 4 2 4 2 2 3 2 4" xfId="20319" xr:uid="{2180A9CE-F908-487F-BF6B-6CC4B631EB6D}"/>
    <cellStyle name="Normal 2 4 2 4 2 2 3 2 5" xfId="28756" xr:uid="{307EAC50-C3D9-4FA6-8A03-9EC1D0616EB9}"/>
    <cellStyle name="Normal 2 4 2 4 2 2 3 3" xfId="5512" xr:uid="{00000000-0005-0000-0000-0000400F0000}"/>
    <cellStyle name="Normal 2 4 2 4 2 2 3 3 2" xfId="13954" xr:uid="{C73E2A0E-CF57-4298-BCBC-7E25E71D240D}"/>
    <cellStyle name="Normal 2 4 2 4 2 2 3 3 3" xfId="22391" xr:uid="{70C0E578-DF83-4409-95A8-B855B0A4E980}"/>
    <cellStyle name="Normal 2 4 2 4 2 2 3 3 4" xfId="30828" xr:uid="{575B392E-0BA7-45B0-998C-E9541076EC0C}"/>
    <cellStyle name="Normal 2 4 2 4 2 2 3 4" xfId="9736" xr:uid="{A962C186-A9C8-447C-8A3B-3E3E5B2FA6A3}"/>
    <cellStyle name="Normal 2 4 2 4 2 2 3 5" xfId="18174" xr:uid="{ACEA7F9C-3A76-4720-AF7A-8D263FD7EA59}"/>
    <cellStyle name="Normal 2 4 2 4 2 2 3 6" xfId="26611" xr:uid="{807A8543-FF5C-4168-8F10-5470B12E0EDE}"/>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57C720AD-7C37-4530-BDAB-7F18C5872A94}"/>
    <cellStyle name="Normal 2 4 2 4 2 2 4 2 2 3" xfId="24949" xr:uid="{1FE22F9C-AAE5-4D87-9E4D-C34DBC1043CE}"/>
    <cellStyle name="Normal 2 4 2 4 2 2 4 2 2 4" xfId="33386" xr:uid="{AD18B47C-3B1F-432A-9A5C-C8662DE8921C}"/>
    <cellStyle name="Normal 2 4 2 4 2 2 4 2 3" xfId="12294" xr:uid="{D87394EC-D0F7-4FEE-BFBC-783AD0D38654}"/>
    <cellStyle name="Normal 2 4 2 4 2 2 4 2 4" xfId="20732" xr:uid="{FA5442BA-70EA-40E3-BDA0-4A87BAC647A3}"/>
    <cellStyle name="Normal 2 4 2 4 2 2 4 2 5" xfId="29169" xr:uid="{762D1E49-8D0D-447A-A382-802246DC628C}"/>
    <cellStyle name="Normal 2 4 2 4 2 2 4 3" xfId="5925" xr:uid="{00000000-0005-0000-0000-0000440F0000}"/>
    <cellStyle name="Normal 2 4 2 4 2 2 4 3 2" xfId="14367" xr:uid="{83D23CB5-920D-41B9-A4EC-F358E96DF535}"/>
    <cellStyle name="Normal 2 4 2 4 2 2 4 3 3" xfId="22804" xr:uid="{9D7B9F65-5147-4D34-AC14-0321D43279EC}"/>
    <cellStyle name="Normal 2 4 2 4 2 2 4 3 4" xfId="31241" xr:uid="{F45422DE-C8D7-4E7F-A462-DAE76FF1AFFD}"/>
    <cellStyle name="Normal 2 4 2 4 2 2 4 4" xfId="10149" xr:uid="{08BB7BC8-2A97-4DE1-BF4D-7E0206D597B7}"/>
    <cellStyle name="Normal 2 4 2 4 2 2 4 5" xfId="18587" xr:uid="{B862BA34-E0F0-432F-B07D-FA11BD50ED92}"/>
    <cellStyle name="Normal 2 4 2 4 2 2 4 6" xfId="27024" xr:uid="{9A9D2BB6-816F-4A14-8056-827F9BBF3FB5}"/>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3F3A488A-557B-4BFE-9BC0-C0CA592348AA}"/>
    <cellStyle name="Normal 2 4 2 4 2 2 5 2 2 3" xfId="25362" xr:uid="{694F27A4-72CA-452C-A4BA-F772132B8B84}"/>
    <cellStyle name="Normal 2 4 2 4 2 2 5 2 2 4" xfId="33799" xr:uid="{0E0EB62B-578A-4E2F-AE3E-E193FE006EA4}"/>
    <cellStyle name="Normal 2 4 2 4 2 2 5 2 3" xfId="12707" xr:uid="{BBDC1BBE-3D0F-4E9D-85F9-55BE8232B41E}"/>
    <cellStyle name="Normal 2 4 2 4 2 2 5 2 4" xfId="21145" xr:uid="{3481E5D3-24CA-471B-B0E2-9DCC92B48981}"/>
    <cellStyle name="Normal 2 4 2 4 2 2 5 2 5" xfId="29582" xr:uid="{0D0E9F45-6EDA-49FA-B32C-48F53EE1DF4D}"/>
    <cellStyle name="Normal 2 4 2 4 2 2 5 3" xfId="6338" xr:uid="{00000000-0005-0000-0000-0000480F0000}"/>
    <cellStyle name="Normal 2 4 2 4 2 2 5 3 2" xfId="14780" xr:uid="{7D461685-1409-41E0-96E5-A0C0D518D247}"/>
    <cellStyle name="Normal 2 4 2 4 2 2 5 3 3" xfId="23217" xr:uid="{DB0404E5-6FF8-409C-82B8-D49CE63F81B2}"/>
    <cellStyle name="Normal 2 4 2 4 2 2 5 3 4" xfId="31654" xr:uid="{990892FD-42AB-4086-869D-013FB7F7D395}"/>
    <cellStyle name="Normal 2 4 2 4 2 2 5 4" xfId="10562" xr:uid="{2BBF99A2-7203-4ECB-B721-5FE4643C4BB7}"/>
    <cellStyle name="Normal 2 4 2 4 2 2 5 5" xfId="19000" xr:uid="{6C433B9D-49A9-45F2-B659-B74D658FB7E8}"/>
    <cellStyle name="Normal 2 4 2 4 2 2 5 6" xfId="27437" xr:uid="{685D9CFA-C351-47FC-93DE-B428FB684266}"/>
    <cellStyle name="Normal 2 4 2 4 2 2 6" xfId="2467" xr:uid="{00000000-0005-0000-0000-0000490F0000}"/>
    <cellStyle name="Normal 2 4 2 4 2 2 6 2" xfId="6751" xr:uid="{00000000-0005-0000-0000-00004A0F0000}"/>
    <cellStyle name="Normal 2 4 2 4 2 2 6 2 2" xfId="15193" xr:uid="{739220B9-AC48-4120-A939-E961EA9CAF02}"/>
    <cellStyle name="Normal 2 4 2 4 2 2 6 2 3" xfId="23630" xr:uid="{9C3A0FAE-DB29-4044-8E4A-D2800C04298E}"/>
    <cellStyle name="Normal 2 4 2 4 2 2 6 2 4" xfId="32067" xr:uid="{32ACCA07-481C-4896-8C20-4DD952772414}"/>
    <cellStyle name="Normal 2 4 2 4 2 2 6 3" xfId="10975" xr:uid="{78E22902-2D84-4204-A0BB-98C6C03D6387}"/>
    <cellStyle name="Normal 2 4 2 4 2 2 6 4" xfId="19413" xr:uid="{375458E1-B4C3-4496-9EAD-EA45B8EF935F}"/>
    <cellStyle name="Normal 2 4 2 4 2 2 6 5" xfId="27850" xr:uid="{3E20643A-EF97-44E1-BD5A-AC7437C99711}"/>
    <cellStyle name="Normal 2 4 2 4 2 2 7" xfId="4685" xr:uid="{00000000-0005-0000-0000-00004B0F0000}"/>
    <cellStyle name="Normal 2 4 2 4 2 2 7 2" xfId="13127" xr:uid="{A3FA5E04-C07F-4C2E-9FA2-C3DBFCB31355}"/>
    <cellStyle name="Normal 2 4 2 4 2 2 7 3" xfId="21564" xr:uid="{C365774B-0D29-4FA5-AC41-3DD1E3DA2AF6}"/>
    <cellStyle name="Normal 2 4 2 4 2 2 7 4" xfId="30001" xr:uid="{25E5D699-21FF-424F-ABA9-0AA1B80D67C2}"/>
    <cellStyle name="Normal 2 4 2 4 2 2 8" xfId="8909" xr:uid="{D77A8193-73DA-476A-9757-7865FECF1C79}"/>
    <cellStyle name="Normal 2 4 2 4 2 2 9" xfId="17347" xr:uid="{0B327CA9-42EA-4ACD-B646-5B2EE2BCD3CE}"/>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8F0FDE16-B9C3-4EC7-A31D-24224B7E138A}"/>
    <cellStyle name="Normal 2 4 2 4 2 3 2 2 3" xfId="24122" xr:uid="{9E0892C6-358F-450E-A979-2B0756659EC9}"/>
    <cellStyle name="Normal 2 4 2 4 2 3 2 2 4" xfId="32559" xr:uid="{B1317859-D7B7-4514-A343-917A95B6CDE1}"/>
    <cellStyle name="Normal 2 4 2 4 2 3 2 3" xfId="11467" xr:uid="{2570F2F9-3019-4B5D-88D4-A92124B5AB80}"/>
    <cellStyle name="Normal 2 4 2 4 2 3 2 4" xfId="19905" xr:uid="{C63C62F1-A295-4C84-BE81-752295865215}"/>
    <cellStyle name="Normal 2 4 2 4 2 3 2 5" xfId="28342" xr:uid="{3817CACE-47EF-46FB-A88D-00D41A5B5E30}"/>
    <cellStyle name="Normal 2 4 2 4 2 3 3" xfId="5098" xr:uid="{00000000-0005-0000-0000-00004F0F0000}"/>
    <cellStyle name="Normal 2 4 2 4 2 3 3 2" xfId="13540" xr:uid="{2BCCF07A-269E-4E07-97FE-C3D2B5BCAE1D}"/>
    <cellStyle name="Normal 2 4 2 4 2 3 3 3" xfId="21977" xr:uid="{DBE98F8C-C5A7-4DE6-9749-24FC1CF08281}"/>
    <cellStyle name="Normal 2 4 2 4 2 3 3 4" xfId="30414" xr:uid="{AFC9537F-3092-4C94-9341-45361F53CC4A}"/>
    <cellStyle name="Normal 2 4 2 4 2 3 4" xfId="9322" xr:uid="{8EF5FA4E-F30C-4D22-AC94-E3EAC3DE4DB6}"/>
    <cellStyle name="Normal 2 4 2 4 2 3 5" xfId="17760" xr:uid="{0CAC98F2-89B9-40C9-947D-1F3006FF9CDD}"/>
    <cellStyle name="Normal 2 4 2 4 2 3 6" xfId="26197" xr:uid="{92A87591-CD87-4B07-B975-E952EFA3EB6A}"/>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32457046-278D-4E1A-B99E-0FF97CE1B998}"/>
    <cellStyle name="Normal 2 4 2 4 2 4 2 2 3" xfId="24535" xr:uid="{6E2DDD2D-88A0-4C90-88DA-48C51C39A560}"/>
    <cellStyle name="Normal 2 4 2 4 2 4 2 2 4" xfId="32972" xr:uid="{69B01461-293C-44F5-B99D-606CE8192EDE}"/>
    <cellStyle name="Normal 2 4 2 4 2 4 2 3" xfId="11880" xr:uid="{A6266C33-77AB-480B-8ABD-0225F2E6D6B8}"/>
    <cellStyle name="Normal 2 4 2 4 2 4 2 4" xfId="20318" xr:uid="{C7AD6414-13CD-46E3-846D-944431CDDD17}"/>
    <cellStyle name="Normal 2 4 2 4 2 4 2 5" xfId="28755" xr:uid="{44ACDEEB-0549-47B4-B189-FBF22CDB3B3A}"/>
    <cellStyle name="Normal 2 4 2 4 2 4 3" xfId="5511" xr:uid="{00000000-0005-0000-0000-0000530F0000}"/>
    <cellStyle name="Normal 2 4 2 4 2 4 3 2" xfId="13953" xr:uid="{75EB12D2-CFB2-4E85-81A6-AE6C9113F1AF}"/>
    <cellStyle name="Normal 2 4 2 4 2 4 3 3" xfId="22390" xr:uid="{2B1161D3-D064-48D8-8869-86085935758F}"/>
    <cellStyle name="Normal 2 4 2 4 2 4 3 4" xfId="30827" xr:uid="{23B199B7-8514-430E-B742-8E3217BFACA4}"/>
    <cellStyle name="Normal 2 4 2 4 2 4 4" xfId="9735" xr:uid="{C6DAC342-2994-44D0-AECE-811E1C002C78}"/>
    <cellStyle name="Normal 2 4 2 4 2 4 5" xfId="18173" xr:uid="{DE9C8630-C3A5-4C99-BBA7-0AFAABB473C7}"/>
    <cellStyle name="Normal 2 4 2 4 2 4 6" xfId="26610" xr:uid="{84713428-5FA6-46D8-AB4A-B027B9137363}"/>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8B412744-225A-4DA4-9372-0F5EB6B837F0}"/>
    <cellStyle name="Normal 2 4 2 4 2 5 2 2 3" xfId="24948" xr:uid="{CBD8C322-58A9-452B-B765-242784FDB29C}"/>
    <cellStyle name="Normal 2 4 2 4 2 5 2 2 4" xfId="33385" xr:uid="{C029458F-7E93-492D-A45E-B747779E48E3}"/>
    <cellStyle name="Normal 2 4 2 4 2 5 2 3" xfId="12293" xr:uid="{113F96B8-EFBD-4C09-B65E-8F0088B36C58}"/>
    <cellStyle name="Normal 2 4 2 4 2 5 2 4" xfId="20731" xr:uid="{8C73DCDB-204E-4CBD-8291-FB1EE535E37D}"/>
    <cellStyle name="Normal 2 4 2 4 2 5 2 5" xfId="29168" xr:uid="{640D7ECE-BF3F-432A-90E9-FC9B873440EC}"/>
    <cellStyle name="Normal 2 4 2 4 2 5 3" xfId="5924" xr:uid="{00000000-0005-0000-0000-0000570F0000}"/>
    <cellStyle name="Normal 2 4 2 4 2 5 3 2" xfId="14366" xr:uid="{28BCBFBF-0837-46CF-B67E-9B56E9703DAB}"/>
    <cellStyle name="Normal 2 4 2 4 2 5 3 3" xfId="22803" xr:uid="{D6411C0B-87C6-4237-8B51-CA1BAD9A3961}"/>
    <cellStyle name="Normal 2 4 2 4 2 5 3 4" xfId="31240" xr:uid="{107D1851-1454-4BA6-97A9-54C62EFDD433}"/>
    <cellStyle name="Normal 2 4 2 4 2 5 4" xfId="10148" xr:uid="{B509160B-846A-4123-816B-3574F155C105}"/>
    <cellStyle name="Normal 2 4 2 4 2 5 5" xfId="18586" xr:uid="{B9D900A6-45FD-47CA-B7E5-F0197AA5C800}"/>
    <cellStyle name="Normal 2 4 2 4 2 5 6" xfId="27023" xr:uid="{E9403F66-8E20-439E-8D4E-D50D6E09515E}"/>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F641C174-3C22-464D-B9F2-3FA212240F2E}"/>
    <cellStyle name="Normal 2 4 2 4 2 6 2 2 3" xfId="25361" xr:uid="{B207B7A3-DB8D-47D7-B5C3-CBDB7D383401}"/>
    <cellStyle name="Normal 2 4 2 4 2 6 2 2 4" xfId="33798" xr:uid="{3DC22FFA-9C4A-4E1B-B295-83F5262777CD}"/>
    <cellStyle name="Normal 2 4 2 4 2 6 2 3" xfId="12706" xr:uid="{16FBBD0E-0869-4EB3-A0AE-A60C910A8E0F}"/>
    <cellStyle name="Normal 2 4 2 4 2 6 2 4" xfId="21144" xr:uid="{771AFDE2-F70D-4568-BB67-9B9CA98770D9}"/>
    <cellStyle name="Normal 2 4 2 4 2 6 2 5" xfId="29581" xr:uid="{8856B55C-288E-4121-961E-2C28A755BD05}"/>
    <cellStyle name="Normal 2 4 2 4 2 6 3" xfId="6337" xr:uid="{00000000-0005-0000-0000-00005B0F0000}"/>
    <cellStyle name="Normal 2 4 2 4 2 6 3 2" xfId="14779" xr:uid="{B02FC51D-7BF7-4062-86D1-E203C2F0060B}"/>
    <cellStyle name="Normal 2 4 2 4 2 6 3 3" xfId="23216" xr:uid="{AF8A0426-76EC-4D06-B6C9-46207278C204}"/>
    <cellStyle name="Normal 2 4 2 4 2 6 3 4" xfId="31653" xr:uid="{8F77D6F6-FD52-42F3-9296-786CB3FEF8C9}"/>
    <cellStyle name="Normal 2 4 2 4 2 6 4" xfId="10561" xr:uid="{AA8F163F-F911-4557-B3DF-097DD80440FD}"/>
    <cellStyle name="Normal 2 4 2 4 2 6 5" xfId="18999" xr:uid="{00C38152-A040-430C-B6DA-E4145BBA1055}"/>
    <cellStyle name="Normal 2 4 2 4 2 6 6" xfId="27436" xr:uid="{5697CDE8-6EF0-4005-9455-66C60937BD80}"/>
    <cellStyle name="Normal 2 4 2 4 2 7" xfId="2466" xr:uid="{00000000-0005-0000-0000-00005C0F0000}"/>
    <cellStyle name="Normal 2 4 2 4 2 7 2" xfId="6750" xr:uid="{00000000-0005-0000-0000-00005D0F0000}"/>
    <cellStyle name="Normal 2 4 2 4 2 7 2 2" xfId="15192" xr:uid="{18356E04-D3A2-495A-97F8-620047C55AA2}"/>
    <cellStyle name="Normal 2 4 2 4 2 7 2 3" xfId="23629" xr:uid="{59B1E237-1BC0-43D8-ABFC-9915BC3DC5A1}"/>
    <cellStyle name="Normal 2 4 2 4 2 7 2 4" xfId="32066" xr:uid="{E256CC6D-89A1-4216-A6BA-B2B5B8750556}"/>
    <cellStyle name="Normal 2 4 2 4 2 7 3" xfId="10974" xr:uid="{1CF2A75A-BF2E-4A97-A1CB-C3DAB08CFE03}"/>
    <cellStyle name="Normal 2 4 2 4 2 7 4" xfId="19412" xr:uid="{780A0114-78D6-4683-9CEC-6BD6796204BB}"/>
    <cellStyle name="Normal 2 4 2 4 2 7 5" xfId="27849" xr:uid="{B8108B6A-12DB-48BB-9110-9E6E65AF6B71}"/>
    <cellStyle name="Normal 2 4 2 4 2 8" xfId="4684" xr:uid="{00000000-0005-0000-0000-00005E0F0000}"/>
    <cellStyle name="Normal 2 4 2 4 2 8 2" xfId="13126" xr:uid="{92A97510-CE6E-4412-B62A-33E9C31CF039}"/>
    <cellStyle name="Normal 2 4 2 4 2 8 3" xfId="21563" xr:uid="{DFDB0046-F7C8-4E6A-B98C-14FD7D25DA01}"/>
    <cellStyle name="Normal 2 4 2 4 2 8 4" xfId="30000" xr:uid="{CECA35ED-F11D-4422-A211-B98223AD778C}"/>
    <cellStyle name="Normal 2 4 2 4 2 9" xfId="8908" xr:uid="{DF5C1075-CA8D-42DB-8FD0-914A6D8E132E}"/>
    <cellStyle name="Normal 2 4 2 4 3" xfId="292" xr:uid="{00000000-0005-0000-0000-00005F0F0000}"/>
    <cellStyle name="Normal 2 4 2 4 3 10" xfId="25785" xr:uid="{4B642E6D-539E-4B42-8222-23AA7DE1C2D2}"/>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874623FB-6776-41C6-8ACC-211063B5C8B4}"/>
    <cellStyle name="Normal 2 4 2 4 3 2 2 2 3" xfId="24124" xr:uid="{5CE560F1-C2CA-4039-AB18-64F6C9600768}"/>
    <cellStyle name="Normal 2 4 2 4 3 2 2 2 4" xfId="32561" xr:uid="{21667523-85A7-464A-8F3D-D53FCED5E11F}"/>
    <cellStyle name="Normal 2 4 2 4 3 2 2 3" xfId="11469" xr:uid="{A541339F-9A20-4B5D-AB54-851359CFEB0D}"/>
    <cellStyle name="Normal 2 4 2 4 3 2 2 4" xfId="19907" xr:uid="{547B1EFB-E4F9-4BBA-A8D7-FEE8598F877B}"/>
    <cellStyle name="Normal 2 4 2 4 3 2 2 5" xfId="28344" xr:uid="{043A228D-A398-494F-9FC9-3457FC3FBEFB}"/>
    <cellStyle name="Normal 2 4 2 4 3 2 3" xfId="5100" xr:uid="{00000000-0005-0000-0000-0000630F0000}"/>
    <cellStyle name="Normal 2 4 2 4 3 2 3 2" xfId="13542" xr:uid="{B57663B2-D80B-4ACC-A0B3-281BF7FB8BF7}"/>
    <cellStyle name="Normal 2 4 2 4 3 2 3 3" xfId="21979" xr:uid="{E7580239-D324-481E-AC1A-16C2826B0554}"/>
    <cellStyle name="Normal 2 4 2 4 3 2 3 4" xfId="30416" xr:uid="{77FDDB73-87B3-4DD0-86C2-441AF43896AA}"/>
    <cellStyle name="Normal 2 4 2 4 3 2 4" xfId="9324" xr:uid="{8173F887-9980-439D-9263-358C301F80FE}"/>
    <cellStyle name="Normal 2 4 2 4 3 2 5" xfId="17762" xr:uid="{6DAC4F71-C230-4206-8330-057AC7D7B513}"/>
    <cellStyle name="Normal 2 4 2 4 3 2 6" xfId="26199" xr:uid="{8CCB6F81-3382-48DD-A67C-45D1A95D0256}"/>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0D63464A-592D-4946-A868-D83FF71AF263}"/>
    <cellStyle name="Normal 2 4 2 4 3 3 2 2 3" xfId="24537" xr:uid="{D15436AD-5B50-413D-A365-0527F7AAB77B}"/>
    <cellStyle name="Normal 2 4 2 4 3 3 2 2 4" xfId="32974" xr:uid="{E23F3131-88CD-4B6C-A6AB-1207CBB79F45}"/>
    <cellStyle name="Normal 2 4 2 4 3 3 2 3" xfId="11882" xr:uid="{ABBE0896-CC32-451C-9301-6987AF2FFB7B}"/>
    <cellStyle name="Normal 2 4 2 4 3 3 2 4" xfId="20320" xr:uid="{78E7C1FC-8E3F-45F6-ACCF-9400FEECE800}"/>
    <cellStyle name="Normal 2 4 2 4 3 3 2 5" xfId="28757" xr:uid="{DEA5A50F-367E-4E22-8DBC-514EE302B2A4}"/>
    <cellStyle name="Normal 2 4 2 4 3 3 3" xfId="5513" xr:uid="{00000000-0005-0000-0000-0000670F0000}"/>
    <cellStyle name="Normal 2 4 2 4 3 3 3 2" xfId="13955" xr:uid="{C7A14DEA-9D39-47F6-82C9-327DA4B46D6A}"/>
    <cellStyle name="Normal 2 4 2 4 3 3 3 3" xfId="22392" xr:uid="{99E454FC-9AEE-4D80-BD32-E0B0E5AC0696}"/>
    <cellStyle name="Normal 2 4 2 4 3 3 3 4" xfId="30829" xr:uid="{DCB5E2A6-C3D6-4677-8141-453934A37D54}"/>
    <cellStyle name="Normal 2 4 2 4 3 3 4" xfId="9737" xr:uid="{2C036797-6302-428C-986F-3379F7B99E6F}"/>
    <cellStyle name="Normal 2 4 2 4 3 3 5" xfId="18175" xr:uid="{6733535D-57F8-4A80-8DFB-995053738007}"/>
    <cellStyle name="Normal 2 4 2 4 3 3 6" xfId="26612" xr:uid="{5AC6FEE8-35FE-4C89-A2BB-F2E8FDFE3884}"/>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EACA56B8-96F5-44E5-B009-5B4D914EF954}"/>
    <cellStyle name="Normal 2 4 2 4 3 4 2 2 3" xfId="24950" xr:uid="{4125DE1C-0B6A-4EA5-812E-530559E3054C}"/>
    <cellStyle name="Normal 2 4 2 4 3 4 2 2 4" xfId="33387" xr:uid="{4B8DB097-2CC2-49F0-BDFE-5BB28EA9674A}"/>
    <cellStyle name="Normal 2 4 2 4 3 4 2 3" xfId="12295" xr:uid="{1E647126-D7BD-48FC-9868-D521216032BA}"/>
    <cellStyle name="Normal 2 4 2 4 3 4 2 4" xfId="20733" xr:uid="{6A1C88A2-1270-4E14-B2AD-14965D648544}"/>
    <cellStyle name="Normal 2 4 2 4 3 4 2 5" xfId="29170" xr:uid="{1D352FC7-4100-4FB3-8F4A-36D780E7BD29}"/>
    <cellStyle name="Normal 2 4 2 4 3 4 3" xfId="5926" xr:uid="{00000000-0005-0000-0000-00006B0F0000}"/>
    <cellStyle name="Normal 2 4 2 4 3 4 3 2" xfId="14368" xr:uid="{9FC36DAD-BA9E-4FAE-BD3B-FB4C5C3244E3}"/>
    <cellStyle name="Normal 2 4 2 4 3 4 3 3" xfId="22805" xr:uid="{1772E363-E021-47D3-BB2F-F6F10C52E753}"/>
    <cellStyle name="Normal 2 4 2 4 3 4 3 4" xfId="31242" xr:uid="{41FD86D8-0CC0-40CF-A202-1D9AB5A4A265}"/>
    <cellStyle name="Normal 2 4 2 4 3 4 4" xfId="10150" xr:uid="{8F2A3405-C013-4AFD-993D-20DAB57DB5B1}"/>
    <cellStyle name="Normal 2 4 2 4 3 4 5" xfId="18588" xr:uid="{B1F90F5C-A4F7-44AF-84EC-5FEFE7D5F1F8}"/>
    <cellStyle name="Normal 2 4 2 4 3 4 6" xfId="27025" xr:uid="{B1E23EC9-3D08-4386-9EFD-E4778C30E2A3}"/>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AE946DE6-173F-4BF2-93A7-02366E605C0A}"/>
    <cellStyle name="Normal 2 4 2 4 3 5 2 2 3" xfId="25363" xr:uid="{6E093235-2F92-4359-AE43-D5C38EF67EC2}"/>
    <cellStyle name="Normal 2 4 2 4 3 5 2 2 4" xfId="33800" xr:uid="{0A0B4DA4-0F01-4127-B7DC-BEE7916CDDC0}"/>
    <cellStyle name="Normal 2 4 2 4 3 5 2 3" xfId="12708" xr:uid="{FD0EE927-903C-425F-A73A-FF8479D8B8A1}"/>
    <cellStyle name="Normal 2 4 2 4 3 5 2 4" xfId="21146" xr:uid="{3A54D3B2-A0D3-49D0-8D2F-B7ACA49BFFF2}"/>
    <cellStyle name="Normal 2 4 2 4 3 5 2 5" xfId="29583" xr:uid="{B15F3D8E-140B-44C5-81DC-231E0FB9B3FD}"/>
    <cellStyle name="Normal 2 4 2 4 3 5 3" xfId="6339" xr:uid="{00000000-0005-0000-0000-00006F0F0000}"/>
    <cellStyle name="Normal 2 4 2 4 3 5 3 2" xfId="14781" xr:uid="{C5C8B054-F2CB-418D-AC7E-4C8A9E161FD0}"/>
    <cellStyle name="Normal 2 4 2 4 3 5 3 3" xfId="23218" xr:uid="{00B8E5B0-AA46-4BDD-A902-F3C57490F69F}"/>
    <cellStyle name="Normal 2 4 2 4 3 5 3 4" xfId="31655" xr:uid="{EE813435-78A2-4FBF-9267-EF1387FFE638}"/>
    <cellStyle name="Normal 2 4 2 4 3 5 4" xfId="10563" xr:uid="{DF1640BA-D470-469D-BB55-21F370155117}"/>
    <cellStyle name="Normal 2 4 2 4 3 5 5" xfId="19001" xr:uid="{52824B43-AEDF-43A9-9680-7C3D8D9CFC49}"/>
    <cellStyle name="Normal 2 4 2 4 3 5 6" xfId="27438" xr:uid="{72B18231-8471-4D69-B428-F47A5C83949A}"/>
    <cellStyle name="Normal 2 4 2 4 3 6" xfId="2468" xr:uid="{00000000-0005-0000-0000-0000700F0000}"/>
    <cellStyle name="Normal 2 4 2 4 3 6 2" xfId="6752" xr:uid="{00000000-0005-0000-0000-0000710F0000}"/>
    <cellStyle name="Normal 2 4 2 4 3 6 2 2" xfId="15194" xr:uid="{568EA887-3CF7-4D9B-B76F-88D6486FBB54}"/>
    <cellStyle name="Normal 2 4 2 4 3 6 2 3" xfId="23631" xr:uid="{7AC0EA1F-A847-4AEC-90BD-1F7876E74DCB}"/>
    <cellStyle name="Normal 2 4 2 4 3 6 2 4" xfId="32068" xr:uid="{5F921586-8864-495A-AF7D-947C8321C496}"/>
    <cellStyle name="Normal 2 4 2 4 3 6 3" xfId="10976" xr:uid="{6006C843-DB67-41AA-9396-6F988EC28711}"/>
    <cellStyle name="Normal 2 4 2 4 3 6 4" xfId="19414" xr:uid="{45487F5D-3523-4426-945F-47BA121F750C}"/>
    <cellStyle name="Normal 2 4 2 4 3 6 5" xfId="27851" xr:uid="{5B3BB528-04E7-41D1-9B04-BF08C2DEC959}"/>
    <cellStyle name="Normal 2 4 2 4 3 7" xfId="4686" xr:uid="{00000000-0005-0000-0000-0000720F0000}"/>
    <cellStyle name="Normal 2 4 2 4 3 7 2" xfId="13128" xr:uid="{A5A4FE95-CFBC-4F2A-8C34-F0C35436997F}"/>
    <cellStyle name="Normal 2 4 2 4 3 7 3" xfId="21565" xr:uid="{A47805EB-D05B-410F-96CC-92AA04C1FB89}"/>
    <cellStyle name="Normal 2 4 2 4 3 7 4" xfId="30002" xr:uid="{81EA7D13-E8B3-48BE-9B88-EB2B8D4A1802}"/>
    <cellStyle name="Normal 2 4 2 4 3 8" xfId="8910" xr:uid="{FF99D824-CD70-4A48-90C5-B87CDCA281F1}"/>
    <cellStyle name="Normal 2 4 2 4 3 9" xfId="17348" xr:uid="{74CD179D-C2ED-41C2-8B7C-495A5C924E9E}"/>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0382D175-474D-461B-AFEF-3A0B4A78380D}"/>
    <cellStyle name="Normal 2 4 2 4 4 2 2 3" xfId="24121" xr:uid="{227290EA-E291-470D-A48B-8CEBEAE510FA}"/>
    <cellStyle name="Normal 2 4 2 4 4 2 2 4" xfId="32558" xr:uid="{A6B2FA72-CE28-4E79-A130-0A3B92E3431B}"/>
    <cellStyle name="Normal 2 4 2 4 4 2 3" xfId="11466" xr:uid="{4D7E4280-1B87-4A8A-ACCA-94FF334AC6E3}"/>
    <cellStyle name="Normal 2 4 2 4 4 2 4" xfId="19904" xr:uid="{7D43D8DB-115D-4CDF-AE75-7192E392E20D}"/>
    <cellStyle name="Normal 2 4 2 4 4 2 5" xfId="28341" xr:uid="{5299D9A2-93F4-442A-9D34-2E938B6A518D}"/>
    <cellStyle name="Normal 2 4 2 4 4 3" xfId="5097" xr:uid="{00000000-0005-0000-0000-0000760F0000}"/>
    <cellStyle name="Normal 2 4 2 4 4 3 2" xfId="13539" xr:uid="{1E7E503D-6890-4AB6-B6FE-11FDA328CD87}"/>
    <cellStyle name="Normal 2 4 2 4 4 3 3" xfId="21976" xr:uid="{73F82EFA-E30A-4CF3-B356-961F61571753}"/>
    <cellStyle name="Normal 2 4 2 4 4 3 4" xfId="30413" xr:uid="{74DC622E-BFCA-49EF-9707-A21BD6CF55D2}"/>
    <cellStyle name="Normal 2 4 2 4 4 4" xfId="9321" xr:uid="{D4258866-95E1-4590-A185-6CA8A8047F9D}"/>
    <cellStyle name="Normal 2 4 2 4 4 5" xfId="17759" xr:uid="{E9C25243-EBA1-4105-A646-D9FA01A1F661}"/>
    <cellStyle name="Normal 2 4 2 4 4 6" xfId="26196" xr:uid="{4964B5EA-45AA-42F2-BA8C-1C90F23D9447}"/>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C0BEA10B-293A-42D0-A900-4E8628CBE3CF}"/>
    <cellStyle name="Normal 2 4 2 4 5 2 2 3" xfId="24534" xr:uid="{18654FEB-BBB3-4302-BF97-034160F65365}"/>
    <cellStyle name="Normal 2 4 2 4 5 2 2 4" xfId="32971" xr:uid="{B66384C5-8941-4D2C-B10C-36DEB659278F}"/>
    <cellStyle name="Normal 2 4 2 4 5 2 3" xfId="11879" xr:uid="{A43E1601-D8ED-477F-BD76-EA7DBFD53083}"/>
    <cellStyle name="Normal 2 4 2 4 5 2 4" xfId="20317" xr:uid="{5802D1B9-F0D4-482F-930B-009F7A73992C}"/>
    <cellStyle name="Normal 2 4 2 4 5 2 5" xfId="28754" xr:uid="{87380EC6-DBF9-43FE-BD1E-401587F1C8E2}"/>
    <cellStyle name="Normal 2 4 2 4 5 3" xfId="5510" xr:uid="{00000000-0005-0000-0000-00007A0F0000}"/>
    <cellStyle name="Normal 2 4 2 4 5 3 2" xfId="13952" xr:uid="{461E2B57-3B2B-4A48-9EB9-43575D2D2AB1}"/>
    <cellStyle name="Normal 2 4 2 4 5 3 3" xfId="22389" xr:uid="{3316A8A7-1058-4A9F-ABFD-8A8283037A98}"/>
    <cellStyle name="Normal 2 4 2 4 5 3 4" xfId="30826" xr:uid="{BC931C5A-270B-4EE5-A3DE-7D805FF61BF6}"/>
    <cellStyle name="Normal 2 4 2 4 5 4" xfId="9734" xr:uid="{0F0AD596-BEFC-4EF1-A7B6-8F09138390FB}"/>
    <cellStyle name="Normal 2 4 2 4 5 5" xfId="18172" xr:uid="{8BAAB09C-DCF1-49E4-B8A3-309200223AD5}"/>
    <cellStyle name="Normal 2 4 2 4 5 6" xfId="26609" xr:uid="{FFDFB403-3402-4AC1-8310-4818FC37BB6D}"/>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62EC7945-72F1-437E-83F9-CC0348B5F918}"/>
    <cellStyle name="Normal 2 4 2 4 6 2 2 3" xfId="24947" xr:uid="{3A0C01E6-D99E-485E-B6B7-7BD30C207225}"/>
    <cellStyle name="Normal 2 4 2 4 6 2 2 4" xfId="33384" xr:uid="{2C06EC95-0D7B-4B51-A48D-13E08043B5CD}"/>
    <cellStyle name="Normal 2 4 2 4 6 2 3" xfId="12292" xr:uid="{4344B959-7E1A-4F89-B9C3-7F1562B51743}"/>
    <cellStyle name="Normal 2 4 2 4 6 2 4" xfId="20730" xr:uid="{B7496B21-CF4C-44D2-9189-C04092BCDE0C}"/>
    <cellStyle name="Normal 2 4 2 4 6 2 5" xfId="29167" xr:uid="{DAB74570-8EA8-452E-9028-4841DDD83A4D}"/>
    <cellStyle name="Normal 2 4 2 4 6 3" xfId="5923" xr:uid="{00000000-0005-0000-0000-00007E0F0000}"/>
    <cellStyle name="Normal 2 4 2 4 6 3 2" xfId="14365" xr:uid="{D9AD7991-0A87-4BD0-BD90-EEF218F30344}"/>
    <cellStyle name="Normal 2 4 2 4 6 3 3" xfId="22802" xr:uid="{E3DA6BB1-D218-4E60-A504-016141116295}"/>
    <cellStyle name="Normal 2 4 2 4 6 3 4" xfId="31239" xr:uid="{E23F254B-098A-4431-A933-1A89540E5DA2}"/>
    <cellStyle name="Normal 2 4 2 4 6 4" xfId="10147" xr:uid="{F13E15CD-E9E3-4854-893D-071E3CBA1F65}"/>
    <cellStyle name="Normal 2 4 2 4 6 5" xfId="18585" xr:uid="{82CFECA7-3380-41BF-BA47-B93043E51DF5}"/>
    <cellStyle name="Normal 2 4 2 4 6 6" xfId="27022" xr:uid="{57CB4CAF-A444-43BA-BC17-693098D88FC3}"/>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6D78A212-E27B-4CE6-B9BE-61C3179695BB}"/>
    <cellStyle name="Normal 2 4 2 4 7 2 2 3" xfId="25360" xr:uid="{A898CA6E-2855-4220-B904-A89555053DF2}"/>
    <cellStyle name="Normal 2 4 2 4 7 2 2 4" xfId="33797" xr:uid="{8920733C-36F0-459B-AD6D-8069CAF1BB53}"/>
    <cellStyle name="Normal 2 4 2 4 7 2 3" xfId="12705" xr:uid="{E8F12146-692E-4A4C-9EA7-E2AE85CC22CA}"/>
    <cellStyle name="Normal 2 4 2 4 7 2 4" xfId="21143" xr:uid="{2D1C6A63-4C3E-42B2-B9C5-82933F61BE8B}"/>
    <cellStyle name="Normal 2 4 2 4 7 2 5" xfId="29580" xr:uid="{258A38A4-9FFE-45A4-8833-DFE1AA04B3CB}"/>
    <cellStyle name="Normal 2 4 2 4 7 3" xfId="6336" xr:uid="{00000000-0005-0000-0000-0000820F0000}"/>
    <cellStyle name="Normal 2 4 2 4 7 3 2" xfId="14778" xr:uid="{5107DE06-BAD6-4793-B6E0-A7C1BCE8E3D2}"/>
    <cellStyle name="Normal 2 4 2 4 7 3 3" xfId="23215" xr:uid="{8642EFA5-32DE-478E-8E56-DFDBC99E3080}"/>
    <cellStyle name="Normal 2 4 2 4 7 3 4" xfId="31652" xr:uid="{1D1EDD78-BE12-4C4D-9744-B417EAA378DF}"/>
    <cellStyle name="Normal 2 4 2 4 7 4" xfId="10560" xr:uid="{C384CD04-3650-49BC-9CB7-53AD4CBB8F21}"/>
    <cellStyle name="Normal 2 4 2 4 7 5" xfId="18998" xr:uid="{15D6E013-67B4-4E1C-A0B3-09F40488A0E7}"/>
    <cellStyle name="Normal 2 4 2 4 7 6" xfId="27435" xr:uid="{B282CF93-5B2C-45BE-BA78-94E39581909F}"/>
    <cellStyle name="Normal 2 4 2 4 8" xfId="2465" xr:uid="{00000000-0005-0000-0000-0000830F0000}"/>
    <cellStyle name="Normal 2 4 2 4 8 2" xfId="6749" xr:uid="{00000000-0005-0000-0000-0000840F0000}"/>
    <cellStyle name="Normal 2 4 2 4 8 2 2" xfId="15191" xr:uid="{C4270123-B8EF-49CB-8135-7F6091C57C8B}"/>
    <cellStyle name="Normal 2 4 2 4 8 2 3" xfId="23628" xr:uid="{7B96A076-F250-4C14-9A90-7469B0C0373F}"/>
    <cellStyle name="Normal 2 4 2 4 8 2 4" xfId="32065" xr:uid="{EC3FFDC7-8FDC-4F22-AF0C-3C0926A5DFF9}"/>
    <cellStyle name="Normal 2 4 2 4 8 3" xfId="10973" xr:uid="{8A43BDE6-1311-4484-BB01-E4350A6FA6C1}"/>
    <cellStyle name="Normal 2 4 2 4 8 4" xfId="19411" xr:uid="{DE57F809-74B9-4C55-8352-8E23FFE25D35}"/>
    <cellStyle name="Normal 2 4 2 4 8 5" xfId="27848" xr:uid="{9468947E-3392-42CB-AD66-F4141D3698D9}"/>
    <cellStyle name="Normal 2 4 2 4 9" xfId="4683" xr:uid="{00000000-0005-0000-0000-0000850F0000}"/>
    <cellStyle name="Normal 2 4 2 4 9 2" xfId="13125" xr:uid="{03CB956C-C25C-4837-A49C-E059EC8714DB}"/>
    <cellStyle name="Normal 2 4 2 4 9 3" xfId="21562" xr:uid="{02E929B2-BBB1-4D6A-B8FC-70DBF4466363}"/>
    <cellStyle name="Normal 2 4 2 4 9 4" xfId="29999" xr:uid="{83AD18B1-A71C-4E2A-8B6B-ADB61A6D4E14}"/>
    <cellStyle name="Normal 2 4 2 5" xfId="293" xr:uid="{00000000-0005-0000-0000-0000860F0000}"/>
    <cellStyle name="Normal 2 4 2 5 10" xfId="17349" xr:uid="{6FC33B1D-717D-48AA-9B32-EAA7EBA3F273}"/>
    <cellStyle name="Normal 2 4 2 5 11" xfId="25786" xr:uid="{ABB6539F-EA9B-414E-9FE7-6F31D422E28A}"/>
    <cellStyle name="Normal 2 4 2 5 2" xfId="294" xr:uid="{00000000-0005-0000-0000-0000870F0000}"/>
    <cellStyle name="Normal 2 4 2 5 2 10" xfId="25787" xr:uid="{9020ADA4-FA77-4041-B47C-18BD218B7B9B}"/>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819BCC2D-9A72-4BA5-A114-7846C03397B5}"/>
    <cellStyle name="Normal 2 4 2 5 2 2 2 2 3" xfId="24126" xr:uid="{81ADFC79-3FE4-4882-8640-AFF82C84B79B}"/>
    <cellStyle name="Normal 2 4 2 5 2 2 2 2 4" xfId="32563" xr:uid="{6D04958F-AE52-4A61-A6A0-EEDF2BE61892}"/>
    <cellStyle name="Normal 2 4 2 5 2 2 2 3" xfId="11471" xr:uid="{C384BBBB-C99C-4559-A8B0-DA7070DE09E0}"/>
    <cellStyle name="Normal 2 4 2 5 2 2 2 4" xfId="19909" xr:uid="{50965996-7C49-4F96-ABF5-CB3367F59F49}"/>
    <cellStyle name="Normal 2 4 2 5 2 2 2 5" xfId="28346" xr:uid="{A656C02B-3DE5-4C98-911C-372FF98C84FC}"/>
    <cellStyle name="Normal 2 4 2 5 2 2 3" xfId="5102" xr:uid="{00000000-0005-0000-0000-00008B0F0000}"/>
    <cellStyle name="Normal 2 4 2 5 2 2 3 2" xfId="13544" xr:uid="{E2E313A5-4C8B-4BE4-BF7D-3EA67C5C3951}"/>
    <cellStyle name="Normal 2 4 2 5 2 2 3 3" xfId="21981" xr:uid="{82A235B1-AB75-45F2-866C-1B9C14F880B4}"/>
    <cellStyle name="Normal 2 4 2 5 2 2 3 4" xfId="30418" xr:uid="{5E8009F8-FA4B-48B1-851A-2BC4B0E87B46}"/>
    <cellStyle name="Normal 2 4 2 5 2 2 4" xfId="9326" xr:uid="{412C37E4-431D-4B31-91B9-717B9B218AE1}"/>
    <cellStyle name="Normal 2 4 2 5 2 2 5" xfId="17764" xr:uid="{495787C2-06D2-4161-A26D-BF7153E6690B}"/>
    <cellStyle name="Normal 2 4 2 5 2 2 6" xfId="26201" xr:uid="{4EBC095E-0F77-4346-8B1D-25930B2B0C77}"/>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B8853C4F-8596-4BB0-B030-8EF8C2305521}"/>
    <cellStyle name="Normal 2 4 2 5 2 3 2 2 3" xfId="24539" xr:uid="{D6256E97-B189-4FB9-8F1A-3B63C5077C37}"/>
    <cellStyle name="Normal 2 4 2 5 2 3 2 2 4" xfId="32976" xr:uid="{CE2DDC32-AB1D-4105-B4A1-DB05D9F62B8C}"/>
    <cellStyle name="Normal 2 4 2 5 2 3 2 3" xfId="11884" xr:uid="{4B068942-B6C4-41C9-B9CD-D77CC19032AB}"/>
    <cellStyle name="Normal 2 4 2 5 2 3 2 4" xfId="20322" xr:uid="{00480B95-1BDD-435F-9A8D-DA60E8A844CA}"/>
    <cellStyle name="Normal 2 4 2 5 2 3 2 5" xfId="28759" xr:uid="{BBE8D54C-3667-4E13-8704-738E537203AF}"/>
    <cellStyle name="Normal 2 4 2 5 2 3 3" xfId="5515" xr:uid="{00000000-0005-0000-0000-00008F0F0000}"/>
    <cellStyle name="Normal 2 4 2 5 2 3 3 2" xfId="13957" xr:uid="{ED212B79-5259-446D-A4FC-8B30839BAA43}"/>
    <cellStyle name="Normal 2 4 2 5 2 3 3 3" xfId="22394" xr:uid="{6237FCA8-4B87-4954-91F7-F11916AB04C4}"/>
    <cellStyle name="Normal 2 4 2 5 2 3 3 4" xfId="30831" xr:uid="{6DCFE81A-0354-4A6B-9DAD-15770F8C12FE}"/>
    <cellStyle name="Normal 2 4 2 5 2 3 4" xfId="9739" xr:uid="{95D14466-D4E8-4B98-B066-5E16C5868251}"/>
    <cellStyle name="Normal 2 4 2 5 2 3 5" xfId="18177" xr:uid="{9454A39C-9185-4200-9460-28F9AD01F44C}"/>
    <cellStyle name="Normal 2 4 2 5 2 3 6" xfId="26614" xr:uid="{A703982E-AF6D-4C4B-8050-3FDE1D6C1B03}"/>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5DE738D4-048D-46D5-BEB0-3F5A3D7B566E}"/>
    <cellStyle name="Normal 2 4 2 5 2 4 2 2 3" xfId="24952" xr:uid="{7CEF2796-2BBB-4726-B8E0-6050BAA45051}"/>
    <cellStyle name="Normal 2 4 2 5 2 4 2 2 4" xfId="33389" xr:uid="{1057A580-EB9F-48A3-B5B0-88F296AF4C7A}"/>
    <cellStyle name="Normal 2 4 2 5 2 4 2 3" xfId="12297" xr:uid="{FC220269-FE55-4647-9F88-E4FEE2E7A717}"/>
    <cellStyle name="Normal 2 4 2 5 2 4 2 4" xfId="20735" xr:uid="{41DCBC9B-0A1A-432B-8B13-BF44AC68716C}"/>
    <cellStyle name="Normal 2 4 2 5 2 4 2 5" xfId="29172" xr:uid="{FE3AFB93-3B39-4681-B1EC-07223A9BCB08}"/>
    <cellStyle name="Normal 2 4 2 5 2 4 3" xfId="5928" xr:uid="{00000000-0005-0000-0000-0000930F0000}"/>
    <cellStyle name="Normal 2 4 2 5 2 4 3 2" xfId="14370" xr:uid="{B922F898-EDD7-4623-AC85-2A9CDF1766BF}"/>
    <cellStyle name="Normal 2 4 2 5 2 4 3 3" xfId="22807" xr:uid="{85CC7632-43CA-4FAF-BDFF-CAB0A7D4F31A}"/>
    <cellStyle name="Normal 2 4 2 5 2 4 3 4" xfId="31244" xr:uid="{2AB8AF1B-EF5E-41A0-AA8F-E332A319AB25}"/>
    <cellStyle name="Normal 2 4 2 5 2 4 4" xfId="10152" xr:uid="{30B68D05-23DF-477C-8AFF-9B90F539131A}"/>
    <cellStyle name="Normal 2 4 2 5 2 4 5" xfId="18590" xr:uid="{B81ADF9C-163C-4E64-BA6C-718535E94F4D}"/>
    <cellStyle name="Normal 2 4 2 5 2 4 6" xfId="27027" xr:uid="{6A1B3363-7940-42B6-B253-CFC4CF978C61}"/>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8C0D4554-91A0-4BBA-A7D0-CCD720F2732E}"/>
    <cellStyle name="Normal 2 4 2 5 2 5 2 2 3" xfId="25365" xr:uid="{66D17BE8-5909-47F7-83FE-91B14D1141A1}"/>
    <cellStyle name="Normal 2 4 2 5 2 5 2 2 4" xfId="33802" xr:uid="{CEB7BB8B-1A97-4EA7-B6A5-6417D99253B8}"/>
    <cellStyle name="Normal 2 4 2 5 2 5 2 3" xfId="12710" xr:uid="{EA19FCD1-7892-4678-A725-C60554E122FB}"/>
    <cellStyle name="Normal 2 4 2 5 2 5 2 4" xfId="21148" xr:uid="{CDCD86B6-E718-48F9-8FC6-28E8AA44C2A8}"/>
    <cellStyle name="Normal 2 4 2 5 2 5 2 5" xfId="29585" xr:uid="{FB0FC281-46CE-4F1A-8FDB-180AD3913FE7}"/>
    <cellStyle name="Normal 2 4 2 5 2 5 3" xfId="6341" xr:uid="{00000000-0005-0000-0000-0000970F0000}"/>
    <cellStyle name="Normal 2 4 2 5 2 5 3 2" xfId="14783" xr:uid="{9F8DB79E-B1A1-4F8C-9AF1-CDC3663C46AD}"/>
    <cellStyle name="Normal 2 4 2 5 2 5 3 3" xfId="23220" xr:uid="{FE6066A4-0362-4B6C-B413-96CEF559E651}"/>
    <cellStyle name="Normal 2 4 2 5 2 5 3 4" xfId="31657" xr:uid="{1E90A584-B22D-452F-80AD-48F06DF9A7FB}"/>
    <cellStyle name="Normal 2 4 2 5 2 5 4" xfId="10565" xr:uid="{082F13EC-A0DB-4CC7-970A-5DAF36FD895A}"/>
    <cellStyle name="Normal 2 4 2 5 2 5 5" xfId="19003" xr:uid="{8F9FE047-D59C-4A4B-8A5C-344A6EABB749}"/>
    <cellStyle name="Normal 2 4 2 5 2 5 6" xfId="27440" xr:uid="{5644011F-9E3A-4A3D-90E8-AD4F645ACEB2}"/>
    <cellStyle name="Normal 2 4 2 5 2 6" xfId="2470" xr:uid="{00000000-0005-0000-0000-0000980F0000}"/>
    <cellStyle name="Normal 2 4 2 5 2 6 2" xfId="6754" xr:uid="{00000000-0005-0000-0000-0000990F0000}"/>
    <cellStyle name="Normal 2 4 2 5 2 6 2 2" xfId="15196" xr:uid="{5E47E05F-47FA-4223-AA91-651212D9C5EB}"/>
    <cellStyle name="Normal 2 4 2 5 2 6 2 3" xfId="23633" xr:uid="{3EEB219E-3ABA-49DC-96DC-027ECDCA17CB}"/>
    <cellStyle name="Normal 2 4 2 5 2 6 2 4" xfId="32070" xr:uid="{03FCAF0C-C129-4C54-8048-CE93AC6593AF}"/>
    <cellStyle name="Normal 2 4 2 5 2 6 3" xfId="10978" xr:uid="{CF983970-B7F2-4BBF-BA7A-42925FC8B1FF}"/>
    <cellStyle name="Normal 2 4 2 5 2 6 4" xfId="19416" xr:uid="{E834E8C9-5C88-4EDA-847A-9581939023BD}"/>
    <cellStyle name="Normal 2 4 2 5 2 6 5" xfId="27853" xr:uid="{617A23E5-063D-4E6A-8081-22FDA1E21A07}"/>
    <cellStyle name="Normal 2 4 2 5 2 7" xfId="4688" xr:uid="{00000000-0005-0000-0000-00009A0F0000}"/>
    <cellStyle name="Normal 2 4 2 5 2 7 2" xfId="13130" xr:uid="{F2522144-0A09-416D-92CA-C68F73C1434B}"/>
    <cellStyle name="Normal 2 4 2 5 2 7 3" xfId="21567" xr:uid="{CB9405F8-B982-4689-8871-314780F07290}"/>
    <cellStyle name="Normal 2 4 2 5 2 7 4" xfId="30004" xr:uid="{58FA6B10-F929-4EF0-B3D9-D625DF1E5E96}"/>
    <cellStyle name="Normal 2 4 2 5 2 8" xfId="8912" xr:uid="{44252063-2B81-477F-9F47-5F9A227C479B}"/>
    <cellStyle name="Normal 2 4 2 5 2 9" xfId="17350" xr:uid="{69489A55-842B-463B-BB1E-BD6094BA6946}"/>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731B6397-F440-4294-94D8-FED7D037C29C}"/>
    <cellStyle name="Normal 2 4 2 5 3 2 2 3" xfId="24125" xr:uid="{D77ED1D9-5CD5-497C-82B6-BC2600967A6A}"/>
    <cellStyle name="Normal 2 4 2 5 3 2 2 4" xfId="32562" xr:uid="{3CE918DC-5246-40E5-BC66-D4059BCEFDD0}"/>
    <cellStyle name="Normal 2 4 2 5 3 2 3" xfId="11470" xr:uid="{8F17BA9D-3144-400A-9881-BFF179038582}"/>
    <cellStyle name="Normal 2 4 2 5 3 2 4" xfId="19908" xr:uid="{94B8AE2D-2BC4-44EC-9676-A78627323D50}"/>
    <cellStyle name="Normal 2 4 2 5 3 2 5" xfId="28345" xr:uid="{116DDCE8-EDC2-4819-8A92-FE7F6FFF774B}"/>
    <cellStyle name="Normal 2 4 2 5 3 3" xfId="5101" xr:uid="{00000000-0005-0000-0000-00009E0F0000}"/>
    <cellStyle name="Normal 2 4 2 5 3 3 2" xfId="13543" xr:uid="{0A64E69D-E165-4F68-9934-3F7D92F18C70}"/>
    <cellStyle name="Normal 2 4 2 5 3 3 3" xfId="21980" xr:uid="{54155C9B-6FC3-4761-BE1D-6A5413AF334B}"/>
    <cellStyle name="Normal 2 4 2 5 3 3 4" xfId="30417" xr:uid="{2F601E42-1BBC-4D25-9204-0432D8916B9F}"/>
    <cellStyle name="Normal 2 4 2 5 3 4" xfId="9325" xr:uid="{9ABF2B2A-CBB6-4E60-957D-2496BA299B88}"/>
    <cellStyle name="Normal 2 4 2 5 3 5" xfId="17763" xr:uid="{54B2BDCA-9100-49D6-8AF2-8DBE274D9452}"/>
    <cellStyle name="Normal 2 4 2 5 3 6" xfId="26200" xr:uid="{FE262B12-B930-4673-9BC3-8B71FEA169D2}"/>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5EC71573-0DC8-4314-9A64-0C3155A050EA}"/>
    <cellStyle name="Normal 2 4 2 5 4 2 2 3" xfId="24538" xr:uid="{2CD7FD15-2517-4637-B48A-A4AFC3CB8CDF}"/>
    <cellStyle name="Normal 2 4 2 5 4 2 2 4" xfId="32975" xr:uid="{8AE0415C-ECE2-4E71-A94C-BCF7B1F66273}"/>
    <cellStyle name="Normal 2 4 2 5 4 2 3" xfId="11883" xr:uid="{C6B0F71E-B831-43A2-BEA8-ACE58AB8F89F}"/>
    <cellStyle name="Normal 2 4 2 5 4 2 4" xfId="20321" xr:uid="{6AD180C0-191A-4B72-BC1E-0783AABC10E3}"/>
    <cellStyle name="Normal 2 4 2 5 4 2 5" xfId="28758" xr:uid="{0C8F57AE-C7C9-4C52-835B-E3D5FA122309}"/>
    <cellStyle name="Normal 2 4 2 5 4 3" xfId="5514" xr:uid="{00000000-0005-0000-0000-0000A20F0000}"/>
    <cellStyle name="Normal 2 4 2 5 4 3 2" xfId="13956" xr:uid="{8829D538-0930-4BAD-BFEE-34156A56B79E}"/>
    <cellStyle name="Normal 2 4 2 5 4 3 3" xfId="22393" xr:uid="{FD52E8FE-494C-49EA-A1E8-2AA299CC2D36}"/>
    <cellStyle name="Normal 2 4 2 5 4 3 4" xfId="30830" xr:uid="{E579E9DD-8049-4661-912D-BFBB50F7D69C}"/>
    <cellStyle name="Normal 2 4 2 5 4 4" xfId="9738" xr:uid="{49BE409A-64A4-46DD-B9F3-FA453D4E5B10}"/>
    <cellStyle name="Normal 2 4 2 5 4 5" xfId="18176" xr:uid="{A83085B8-0BC3-484A-B51C-146DF7B0AE48}"/>
    <cellStyle name="Normal 2 4 2 5 4 6" xfId="26613" xr:uid="{42FA4419-5EE0-46E4-A8E1-6C80667A6F3D}"/>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1727AC1E-E253-4CFF-82B3-AE63B05321F4}"/>
    <cellStyle name="Normal 2 4 2 5 5 2 2 3" xfId="24951" xr:uid="{DAE910C8-FD64-49A4-A2B7-187FD9ECA87F}"/>
    <cellStyle name="Normal 2 4 2 5 5 2 2 4" xfId="33388" xr:uid="{5BF2C3D8-0BA7-4F45-93F2-1E8D3BCCFC91}"/>
    <cellStyle name="Normal 2 4 2 5 5 2 3" xfId="12296" xr:uid="{4AB1DBED-FFF5-437B-8CEC-9E651C5E6AD4}"/>
    <cellStyle name="Normal 2 4 2 5 5 2 4" xfId="20734" xr:uid="{2E473868-24D3-46AD-AB0E-CA93A2BCA29E}"/>
    <cellStyle name="Normal 2 4 2 5 5 2 5" xfId="29171" xr:uid="{37DDABA5-1D47-4269-8192-07350E0E5CCF}"/>
    <cellStyle name="Normal 2 4 2 5 5 3" xfId="5927" xr:uid="{00000000-0005-0000-0000-0000A60F0000}"/>
    <cellStyle name="Normal 2 4 2 5 5 3 2" xfId="14369" xr:uid="{718B32C9-CFB5-4847-8C6C-82EF5E95DBE2}"/>
    <cellStyle name="Normal 2 4 2 5 5 3 3" xfId="22806" xr:uid="{C17C656C-BC8F-4815-A673-593F85E4EA97}"/>
    <cellStyle name="Normal 2 4 2 5 5 3 4" xfId="31243" xr:uid="{552C8A71-5E8B-431C-B6EC-D6D357AFECB0}"/>
    <cellStyle name="Normal 2 4 2 5 5 4" xfId="10151" xr:uid="{CA186BE1-77C0-4D1B-B8A0-5D892D3CB34E}"/>
    <cellStyle name="Normal 2 4 2 5 5 5" xfId="18589" xr:uid="{59C7C488-B5E7-4B78-95B9-E22DCB82F0C6}"/>
    <cellStyle name="Normal 2 4 2 5 5 6" xfId="27026" xr:uid="{8F4C8127-4156-40C8-935E-DC17FB426141}"/>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BFF00774-2D50-4B82-8CDE-373FD29D6CC1}"/>
    <cellStyle name="Normal 2 4 2 5 6 2 2 3" xfId="25364" xr:uid="{17463997-7692-4269-8F64-3405205B83D6}"/>
    <cellStyle name="Normal 2 4 2 5 6 2 2 4" xfId="33801" xr:uid="{930AC340-7D9B-43CA-B61B-D3B4801E1A1A}"/>
    <cellStyle name="Normal 2 4 2 5 6 2 3" xfId="12709" xr:uid="{96822FD1-5B12-4C50-A936-F9D644AFD920}"/>
    <cellStyle name="Normal 2 4 2 5 6 2 4" xfId="21147" xr:uid="{C5FA50C8-D82A-4CB5-9FDB-DF8E30018DF8}"/>
    <cellStyle name="Normal 2 4 2 5 6 2 5" xfId="29584" xr:uid="{429946B0-A8DD-4C67-91F7-120478624BDB}"/>
    <cellStyle name="Normal 2 4 2 5 6 3" xfId="6340" xr:uid="{00000000-0005-0000-0000-0000AA0F0000}"/>
    <cellStyle name="Normal 2 4 2 5 6 3 2" xfId="14782" xr:uid="{98B0E2FB-44D7-4168-9DE0-C65034FBEA43}"/>
    <cellStyle name="Normal 2 4 2 5 6 3 3" xfId="23219" xr:uid="{C7B9E6C8-E8D9-4994-9333-B85762BA5630}"/>
    <cellStyle name="Normal 2 4 2 5 6 3 4" xfId="31656" xr:uid="{688C560A-EBE6-4576-BCD6-6063F8F2416D}"/>
    <cellStyle name="Normal 2 4 2 5 6 4" xfId="10564" xr:uid="{737A7151-7B71-48EF-8299-BF52CAC3DD77}"/>
    <cellStyle name="Normal 2 4 2 5 6 5" xfId="19002" xr:uid="{9CF41FA3-DB6C-4A46-8B45-9D47447774F2}"/>
    <cellStyle name="Normal 2 4 2 5 6 6" xfId="27439" xr:uid="{4C9DD558-9583-480D-B38F-CD3A0DBD6247}"/>
    <cellStyle name="Normal 2 4 2 5 7" xfId="2469" xr:uid="{00000000-0005-0000-0000-0000AB0F0000}"/>
    <cellStyle name="Normal 2 4 2 5 7 2" xfId="6753" xr:uid="{00000000-0005-0000-0000-0000AC0F0000}"/>
    <cellStyle name="Normal 2 4 2 5 7 2 2" xfId="15195" xr:uid="{8635E897-B794-4956-8BFB-56F59AE4833C}"/>
    <cellStyle name="Normal 2 4 2 5 7 2 3" xfId="23632" xr:uid="{CB7255DE-7F92-4529-B28C-7EF2DDB7F6C7}"/>
    <cellStyle name="Normal 2 4 2 5 7 2 4" xfId="32069" xr:uid="{11366097-4285-4D48-A416-C7FB5A533233}"/>
    <cellStyle name="Normal 2 4 2 5 7 3" xfId="10977" xr:uid="{0F2F85AD-1CEC-448B-BA28-10140E4310B2}"/>
    <cellStyle name="Normal 2 4 2 5 7 4" xfId="19415" xr:uid="{036CF9C0-AA13-4286-9B83-9A8104B38214}"/>
    <cellStyle name="Normal 2 4 2 5 7 5" xfId="27852" xr:uid="{2D152217-6626-41A6-97D8-ED33CBB9C9ED}"/>
    <cellStyle name="Normal 2 4 2 5 8" xfId="4687" xr:uid="{00000000-0005-0000-0000-0000AD0F0000}"/>
    <cellStyle name="Normal 2 4 2 5 8 2" xfId="13129" xr:uid="{81FE06D4-E3F8-4D37-9EC8-67C468CDFAFC}"/>
    <cellStyle name="Normal 2 4 2 5 8 3" xfId="21566" xr:uid="{C518026C-5028-4EF8-91CA-4AB9B4066491}"/>
    <cellStyle name="Normal 2 4 2 5 8 4" xfId="30003" xr:uid="{AD3A294B-A28E-4A0D-A39A-7DE784AF140A}"/>
    <cellStyle name="Normal 2 4 2 5 9" xfId="8911" xr:uid="{62E3FC16-7E2B-4763-9B6D-0FE4CCCC21D3}"/>
    <cellStyle name="Normal 2 4 2 6" xfId="295" xr:uid="{00000000-0005-0000-0000-0000AE0F0000}"/>
    <cellStyle name="Normal 2 4 2 6 10" xfId="25788" xr:uid="{167D0DD3-BCA5-4E8F-A8F3-FC27AD7838D7}"/>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43F83A07-9ED7-4786-A981-DF492FA0382E}"/>
    <cellStyle name="Normal 2 4 2 6 2 2 2 3" xfId="24127" xr:uid="{4FF0E247-1C7E-4AD0-B8B8-C0C20307D4E0}"/>
    <cellStyle name="Normal 2 4 2 6 2 2 2 4" xfId="32564" xr:uid="{B6055E3F-07ED-4E2A-99CE-D2F62642BEBB}"/>
    <cellStyle name="Normal 2 4 2 6 2 2 3" xfId="11472" xr:uid="{DC13DD55-2975-4D67-838B-38A537F4DB76}"/>
    <cellStyle name="Normal 2 4 2 6 2 2 4" xfId="19910" xr:uid="{549B4D5D-A826-4579-A335-98B616F47692}"/>
    <cellStyle name="Normal 2 4 2 6 2 2 5" xfId="28347" xr:uid="{CC6F5077-43A5-4AB1-AFE2-855CBD9911EF}"/>
    <cellStyle name="Normal 2 4 2 6 2 3" xfId="5103" xr:uid="{00000000-0005-0000-0000-0000B20F0000}"/>
    <cellStyle name="Normal 2 4 2 6 2 3 2" xfId="13545" xr:uid="{92C0FBC3-5F65-4FF4-918A-7CE119AF2E55}"/>
    <cellStyle name="Normal 2 4 2 6 2 3 3" xfId="21982" xr:uid="{9C5274F2-6EC1-42C7-965E-2AA5F41842A4}"/>
    <cellStyle name="Normal 2 4 2 6 2 3 4" xfId="30419" xr:uid="{AFD6835B-07C2-44A6-AB31-D3EED6C2CF10}"/>
    <cellStyle name="Normal 2 4 2 6 2 4" xfId="9327" xr:uid="{F98A8C0E-C83D-49E6-83D9-38D4879FEC87}"/>
    <cellStyle name="Normal 2 4 2 6 2 5" xfId="17765" xr:uid="{6359916E-174D-413F-94BC-A2A6694D5706}"/>
    <cellStyle name="Normal 2 4 2 6 2 6" xfId="26202" xr:uid="{2FF7879F-6CF9-447E-9097-4A64F181EFD0}"/>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E8E0DA07-BB81-4D54-AC64-8720896756E4}"/>
    <cellStyle name="Normal 2 4 2 6 3 2 2 3" xfId="24540" xr:uid="{9D05D02A-2332-456E-BA85-69EC1DEC9A53}"/>
    <cellStyle name="Normal 2 4 2 6 3 2 2 4" xfId="32977" xr:uid="{59D49654-1D75-4BD5-9A1E-AD2C41A5819B}"/>
    <cellStyle name="Normal 2 4 2 6 3 2 3" xfId="11885" xr:uid="{DB3CA3BB-C20C-4365-AB28-9C1616AC3608}"/>
    <cellStyle name="Normal 2 4 2 6 3 2 4" xfId="20323" xr:uid="{4C22145C-2693-454D-929D-65E5E4478A65}"/>
    <cellStyle name="Normal 2 4 2 6 3 2 5" xfId="28760" xr:uid="{0456672C-3829-4028-A85D-96F715BD8A9C}"/>
    <cellStyle name="Normal 2 4 2 6 3 3" xfId="5516" xr:uid="{00000000-0005-0000-0000-0000B60F0000}"/>
    <cellStyle name="Normal 2 4 2 6 3 3 2" xfId="13958" xr:uid="{F7E62F32-33DC-4F3B-8B76-30F7AD5071E1}"/>
    <cellStyle name="Normal 2 4 2 6 3 3 3" xfId="22395" xr:uid="{D77E1A95-19B2-4AAE-98DB-8142C1BF3F82}"/>
    <cellStyle name="Normal 2 4 2 6 3 3 4" xfId="30832" xr:uid="{25496354-837D-44FA-9B17-F4AA50BA74F8}"/>
    <cellStyle name="Normal 2 4 2 6 3 4" xfId="9740" xr:uid="{C2FF3FAB-135C-4F7B-80BC-23B8C6528200}"/>
    <cellStyle name="Normal 2 4 2 6 3 5" xfId="18178" xr:uid="{0684395C-FE14-4729-8CF8-5991EB653A48}"/>
    <cellStyle name="Normal 2 4 2 6 3 6" xfId="26615" xr:uid="{CE8FE5CF-7370-4635-8D42-C7FCE1E20DBD}"/>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BF26E0DC-A0F2-4573-B81B-770CD8204C32}"/>
    <cellStyle name="Normal 2 4 2 6 4 2 2 3" xfId="24953" xr:uid="{4FD85077-798C-4556-8629-A77834E65271}"/>
    <cellStyle name="Normal 2 4 2 6 4 2 2 4" xfId="33390" xr:uid="{E5DBB104-79D1-4228-9AFB-8405F5E28FDE}"/>
    <cellStyle name="Normal 2 4 2 6 4 2 3" xfId="12298" xr:uid="{05C668F9-712D-4EDA-AA2D-ED190D177713}"/>
    <cellStyle name="Normal 2 4 2 6 4 2 4" xfId="20736" xr:uid="{FC124C65-0A14-4281-B8EF-D4D71DF383CD}"/>
    <cellStyle name="Normal 2 4 2 6 4 2 5" xfId="29173" xr:uid="{EC1D4C98-1236-49F6-861B-311BEBCFD4B4}"/>
    <cellStyle name="Normal 2 4 2 6 4 3" xfId="5929" xr:uid="{00000000-0005-0000-0000-0000BA0F0000}"/>
    <cellStyle name="Normal 2 4 2 6 4 3 2" xfId="14371" xr:uid="{AE5893F8-4A1A-460F-98C6-5EB9816AF8B3}"/>
    <cellStyle name="Normal 2 4 2 6 4 3 3" xfId="22808" xr:uid="{E6D839DD-1BCE-4084-834D-297C7C8E6463}"/>
    <cellStyle name="Normal 2 4 2 6 4 3 4" xfId="31245" xr:uid="{6FA5F470-42CF-4C7B-AA94-22F9D75AEE5E}"/>
    <cellStyle name="Normal 2 4 2 6 4 4" xfId="10153" xr:uid="{D584F4F1-8F5F-4FE5-8F7B-6503BC485A25}"/>
    <cellStyle name="Normal 2 4 2 6 4 5" xfId="18591" xr:uid="{501D97EE-2161-44E0-A879-F1F3EECFC5D0}"/>
    <cellStyle name="Normal 2 4 2 6 4 6" xfId="27028" xr:uid="{16F93B23-14F1-4846-825B-793022635912}"/>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E6AB897B-BC14-4217-BE2A-59BB7C2131B1}"/>
    <cellStyle name="Normal 2 4 2 6 5 2 2 3" xfId="25366" xr:uid="{B4115552-FB95-4518-9616-EEF7657BB017}"/>
    <cellStyle name="Normal 2 4 2 6 5 2 2 4" xfId="33803" xr:uid="{91822088-5C1F-45CC-B037-9A9B24CCCA5C}"/>
    <cellStyle name="Normal 2 4 2 6 5 2 3" xfId="12711" xr:uid="{7CDDB120-3F71-47E9-AB00-FD8283CC08A9}"/>
    <cellStyle name="Normal 2 4 2 6 5 2 4" xfId="21149" xr:uid="{236759DF-FEC5-465B-B188-798C7BE4B9BC}"/>
    <cellStyle name="Normal 2 4 2 6 5 2 5" xfId="29586" xr:uid="{353CEE31-8600-48D5-BF2E-BF02112C343E}"/>
    <cellStyle name="Normal 2 4 2 6 5 3" xfId="6342" xr:uid="{00000000-0005-0000-0000-0000BE0F0000}"/>
    <cellStyle name="Normal 2 4 2 6 5 3 2" xfId="14784" xr:uid="{A1ED3B8F-1317-4C54-8B8B-DB7E73BDD63D}"/>
    <cellStyle name="Normal 2 4 2 6 5 3 3" xfId="23221" xr:uid="{4D3D9412-A256-4E06-9797-047346797294}"/>
    <cellStyle name="Normal 2 4 2 6 5 3 4" xfId="31658" xr:uid="{A33F1AE4-3A34-406A-993F-25879755906C}"/>
    <cellStyle name="Normal 2 4 2 6 5 4" xfId="10566" xr:uid="{84FFEDE1-A4B8-460C-861E-DCBCC317281A}"/>
    <cellStyle name="Normal 2 4 2 6 5 5" xfId="19004" xr:uid="{BF1E09D9-ADA3-4AC4-9033-570D72CDB3D0}"/>
    <cellStyle name="Normal 2 4 2 6 5 6" xfId="27441" xr:uid="{96407FE7-93D3-4950-9F2D-7F6F5FE46776}"/>
    <cellStyle name="Normal 2 4 2 6 6" xfId="2471" xr:uid="{00000000-0005-0000-0000-0000BF0F0000}"/>
    <cellStyle name="Normal 2 4 2 6 6 2" xfId="6755" xr:uid="{00000000-0005-0000-0000-0000C00F0000}"/>
    <cellStyle name="Normal 2 4 2 6 6 2 2" xfId="15197" xr:uid="{D5AAA6BE-C843-461F-AFC8-A44C96B319A6}"/>
    <cellStyle name="Normal 2 4 2 6 6 2 3" xfId="23634" xr:uid="{1ED49D9F-B5AA-42A5-B41C-D00237B55F73}"/>
    <cellStyle name="Normal 2 4 2 6 6 2 4" xfId="32071" xr:uid="{432BDC22-DBDB-4F2A-987E-8D8F173D20B6}"/>
    <cellStyle name="Normal 2 4 2 6 6 3" xfId="10979" xr:uid="{CFAEF400-BC6C-4600-8D92-A7B968CA6660}"/>
    <cellStyle name="Normal 2 4 2 6 6 4" xfId="19417" xr:uid="{D6E56523-E74E-414E-8246-FBF5D4BCACB8}"/>
    <cellStyle name="Normal 2 4 2 6 6 5" xfId="27854" xr:uid="{85E3DFDD-5B9B-4312-9B78-4AF7677D089F}"/>
    <cellStyle name="Normal 2 4 2 6 7" xfId="4689" xr:uid="{00000000-0005-0000-0000-0000C10F0000}"/>
    <cellStyle name="Normal 2 4 2 6 7 2" xfId="13131" xr:uid="{D8BB4863-B93A-4380-B018-59EEF7FA1B50}"/>
    <cellStyle name="Normal 2 4 2 6 7 3" xfId="21568" xr:uid="{04D2C408-731E-4D2C-997C-EF0A3B70C304}"/>
    <cellStyle name="Normal 2 4 2 6 7 4" xfId="30005" xr:uid="{C8D1C603-0686-45D8-B688-FAC5537205DD}"/>
    <cellStyle name="Normal 2 4 2 6 8" xfId="8913" xr:uid="{56D63A31-8B32-49F3-8761-4F424BE9CA2D}"/>
    <cellStyle name="Normal 2 4 2 6 9" xfId="17351" xr:uid="{04364A8F-8DB9-4E69-B6B6-10802942FCA0}"/>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D72110E7-21ED-431A-A26F-0826D1AF3C8C}"/>
    <cellStyle name="Normal 2 4 2 7 2 2 3" xfId="24112" xr:uid="{15FE3238-73C8-4E84-BD37-D1A08C08AB74}"/>
    <cellStyle name="Normal 2 4 2 7 2 2 4" xfId="32549" xr:uid="{2166F975-A909-4D02-8ABA-E92DF7A66CD7}"/>
    <cellStyle name="Normal 2 4 2 7 2 3" xfId="11457" xr:uid="{B1E75E21-3BC4-4720-BDA2-BA18B542C0FA}"/>
    <cellStyle name="Normal 2 4 2 7 2 4" xfId="19895" xr:uid="{8EB98C4D-3DAD-4A85-B70D-D909B73C27F4}"/>
    <cellStyle name="Normal 2 4 2 7 2 5" xfId="28332" xr:uid="{6CB8A18C-DFDE-47D6-B00A-7E749A45FAF7}"/>
    <cellStyle name="Normal 2 4 2 7 3" xfId="5088" xr:uid="{00000000-0005-0000-0000-0000C50F0000}"/>
    <cellStyle name="Normal 2 4 2 7 3 2" xfId="13530" xr:uid="{42D3675B-9691-4983-87B9-115885246570}"/>
    <cellStyle name="Normal 2 4 2 7 3 3" xfId="21967" xr:uid="{FDCD6A77-2F11-48B7-B35E-E4F837678667}"/>
    <cellStyle name="Normal 2 4 2 7 3 4" xfId="30404" xr:uid="{977C0C61-3329-4506-9E89-DB18074B894C}"/>
    <cellStyle name="Normal 2 4 2 7 4" xfId="9312" xr:uid="{DDEC3259-38D6-4615-BDFF-723FDA24A91D}"/>
    <cellStyle name="Normal 2 4 2 7 5" xfId="17750" xr:uid="{715F5FE3-0B84-4661-BCC0-1D2D149BBCC4}"/>
    <cellStyle name="Normal 2 4 2 7 6" xfId="26187" xr:uid="{E78ED589-FE05-4046-96CC-10E04B832344}"/>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A8CC777C-90A6-40FB-A0E4-2F91DCB006D8}"/>
    <cellStyle name="Normal 2 4 2 8 2 2 3" xfId="24525" xr:uid="{690C2637-9ECD-435A-BD08-B938AA36145C}"/>
    <cellStyle name="Normal 2 4 2 8 2 2 4" xfId="32962" xr:uid="{759345E5-77F9-4AD6-B3D7-02EECC5AE195}"/>
    <cellStyle name="Normal 2 4 2 8 2 3" xfId="11870" xr:uid="{AE6395F1-7309-47C5-A1F1-B135E372FA6B}"/>
    <cellStyle name="Normal 2 4 2 8 2 4" xfId="20308" xr:uid="{C7B194D9-FB83-4CAE-B8AE-8E5A0ED94CD0}"/>
    <cellStyle name="Normal 2 4 2 8 2 5" xfId="28745" xr:uid="{151DDA07-9A5A-407C-A27C-7AA496792695}"/>
    <cellStyle name="Normal 2 4 2 8 3" xfId="5501" xr:uid="{00000000-0005-0000-0000-0000C90F0000}"/>
    <cellStyle name="Normal 2 4 2 8 3 2" xfId="13943" xr:uid="{B44EB656-D121-4217-8F8C-06A66CA1236D}"/>
    <cellStyle name="Normal 2 4 2 8 3 3" xfId="22380" xr:uid="{18FB260D-AD17-415E-8B54-530EFE901B04}"/>
    <cellStyle name="Normal 2 4 2 8 3 4" xfId="30817" xr:uid="{D581E1CB-955C-4B1E-A294-DE2748A48DB3}"/>
    <cellStyle name="Normal 2 4 2 8 4" xfId="9725" xr:uid="{9F27829F-C5D1-4B43-B7B0-F4106CC6F0F8}"/>
    <cellStyle name="Normal 2 4 2 8 5" xfId="18163" xr:uid="{D34AC97E-4A1C-419A-9BF4-65FE2BC3C35C}"/>
    <cellStyle name="Normal 2 4 2 8 6" xfId="26600" xr:uid="{49B2FC7D-F6BA-49A4-91BA-2495E7D078C5}"/>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CAB9513F-170E-4D65-973C-523D93152BE5}"/>
    <cellStyle name="Normal 2 4 2 9 2 2 3" xfId="24938" xr:uid="{6119AF1D-6DEF-4003-AA81-E6A8761129A3}"/>
    <cellStyle name="Normal 2 4 2 9 2 2 4" xfId="33375" xr:uid="{DE3748BD-2739-4CBB-8E2D-698E7D062655}"/>
    <cellStyle name="Normal 2 4 2 9 2 3" xfId="12283" xr:uid="{D52D803E-3BB5-4BF9-997F-CA136D3480DA}"/>
    <cellStyle name="Normal 2 4 2 9 2 4" xfId="20721" xr:uid="{BADED697-9104-4C19-A4A4-00AEA6946C6B}"/>
    <cellStyle name="Normal 2 4 2 9 2 5" xfId="29158" xr:uid="{90E67CD6-5A6B-465F-8FB2-6C01DE0F82FB}"/>
    <cellStyle name="Normal 2 4 2 9 3" xfId="5914" xr:uid="{00000000-0005-0000-0000-0000CD0F0000}"/>
    <cellStyle name="Normal 2 4 2 9 3 2" xfId="14356" xr:uid="{A870B476-A2BD-462F-948F-B56A52B5CAFB}"/>
    <cellStyle name="Normal 2 4 2 9 3 3" xfId="22793" xr:uid="{8203DD1B-A017-4B32-A166-4D55D2519CFF}"/>
    <cellStyle name="Normal 2 4 2 9 3 4" xfId="31230" xr:uid="{6EF0D945-FE00-4D7B-93F0-A882FD153120}"/>
    <cellStyle name="Normal 2 4 2 9 4" xfId="10138" xr:uid="{E3DC1408-A040-41A2-8F19-16DE104F8CEC}"/>
    <cellStyle name="Normal 2 4 2 9 5" xfId="18576" xr:uid="{03645125-A6F5-40D8-8F93-1F249BCD8CA0}"/>
    <cellStyle name="Normal 2 4 2 9 6" xfId="27013" xr:uid="{88E7B17C-5FCD-45F6-B9EF-DBB2ACC61071}"/>
    <cellStyle name="Normal 2 4 3" xfId="296" xr:uid="{00000000-0005-0000-0000-0000CE0F0000}"/>
    <cellStyle name="Normal 2 4 3 10" xfId="8914" xr:uid="{BC08D641-44A2-421E-883E-D16D7096208E}"/>
    <cellStyle name="Normal 2 4 3 11" xfId="17352" xr:uid="{1B38A297-61E9-450B-8296-AB669337DFEB}"/>
    <cellStyle name="Normal 2 4 3 12" xfId="25789" xr:uid="{439ACF5A-9B24-4558-9F34-2EADD9E8862B}"/>
    <cellStyle name="Normal 2 4 3 2" xfId="297" xr:uid="{00000000-0005-0000-0000-0000CF0F0000}"/>
    <cellStyle name="Normal 2 4 3 3" xfId="298" xr:uid="{00000000-0005-0000-0000-0000D00F0000}"/>
    <cellStyle name="Normal 2 4 3 3 10" xfId="8915" xr:uid="{E2245E8C-AE87-478E-9E94-2EA0A577357A}"/>
    <cellStyle name="Normal 2 4 3 3 11" xfId="17353" xr:uid="{2D729FD4-076B-40D2-AA08-4F17DEDF2D56}"/>
    <cellStyle name="Normal 2 4 3 3 12" xfId="25790" xr:uid="{B293B022-4870-48DC-9C0E-BE2258BFA5D6}"/>
    <cellStyle name="Normal 2 4 3 3 2" xfId="299" xr:uid="{00000000-0005-0000-0000-0000D10F0000}"/>
    <cellStyle name="Normal 2 4 3 3 2 10" xfId="17354" xr:uid="{DAC73FC2-6ABD-40B9-A0DB-E82AE28351B2}"/>
    <cellStyle name="Normal 2 4 3 3 2 11" xfId="25791" xr:uid="{3DE1A5CA-27EA-4FC9-A252-B987BFBC6389}"/>
    <cellStyle name="Normal 2 4 3 3 2 2" xfId="300" xr:uid="{00000000-0005-0000-0000-0000D20F0000}"/>
    <cellStyle name="Normal 2 4 3 3 2 2 10" xfId="25792" xr:uid="{939E6405-EC5B-4D25-95BD-FE1A32E5E527}"/>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0CA72C2D-03E3-460C-AEB9-03F6E7812C86}"/>
    <cellStyle name="Normal 2 4 3 3 2 2 2 2 2 3" xfId="24131" xr:uid="{CA36A8A7-749F-4464-8A50-3553898AC0D6}"/>
    <cellStyle name="Normal 2 4 3 3 2 2 2 2 2 4" xfId="32568" xr:uid="{E44DC923-9B6C-47EA-9E8A-6EB304E8C08A}"/>
    <cellStyle name="Normal 2 4 3 3 2 2 2 2 3" xfId="11476" xr:uid="{5ED2A5D3-1ECC-4924-96B4-92EB05E4E4A5}"/>
    <cellStyle name="Normal 2 4 3 3 2 2 2 2 4" xfId="19914" xr:uid="{F0A8D6CA-6404-470A-946C-CAED399167FC}"/>
    <cellStyle name="Normal 2 4 3 3 2 2 2 2 5" xfId="28351" xr:uid="{7E378021-1307-4A7A-94F0-8FF190D06EAE}"/>
    <cellStyle name="Normal 2 4 3 3 2 2 2 3" xfId="5107" xr:uid="{00000000-0005-0000-0000-0000D60F0000}"/>
    <cellStyle name="Normal 2 4 3 3 2 2 2 3 2" xfId="13549" xr:uid="{11F41AAD-81C2-4428-9568-0457D1509A25}"/>
    <cellStyle name="Normal 2 4 3 3 2 2 2 3 3" xfId="21986" xr:uid="{87B07435-446B-47A4-9BC4-7D4E19CA98FA}"/>
    <cellStyle name="Normal 2 4 3 3 2 2 2 3 4" xfId="30423" xr:uid="{FB7F2D98-A3FB-4716-B4F8-79C5ACDEBCDD}"/>
    <cellStyle name="Normal 2 4 3 3 2 2 2 4" xfId="9331" xr:uid="{28827C55-C14B-4CD6-B09C-56FD6289CFF5}"/>
    <cellStyle name="Normal 2 4 3 3 2 2 2 5" xfId="17769" xr:uid="{18C55556-29E9-4F3E-A5B7-8DCCED1BFEC5}"/>
    <cellStyle name="Normal 2 4 3 3 2 2 2 6" xfId="26206" xr:uid="{A9BAD7B9-5518-477E-8FA6-70ED7E6C6A49}"/>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CDE83FAB-D8D7-4D10-BF3D-990F9153821F}"/>
    <cellStyle name="Normal 2 4 3 3 2 2 3 2 2 3" xfId="24544" xr:uid="{B28DCEC0-ED92-49AD-BA46-620BD19C74CC}"/>
    <cellStyle name="Normal 2 4 3 3 2 2 3 2 2 4" xfId="32981" xr:uid="{3EDFCD90-FA5F-4CAB-B6D5-FFDD5593D7EF}"/>
    <cellStyle name="Normal 2 4 3 3 2 2 3 2 3" xfId="11889" xr:uid="{9D54097E-E42A-4AAC-8C1E-E1352359D7F6}"/>
    <cellStyle name="Normal 2 4 3 3 2 2 3 2 4" xfId="20327" xr:uid="{F0E074FC-D29F-49DE-B8CE-634539E43A24}"/>
    <cellStyle name="Normal 2 4 3 3 2 2 3 2 5" xfId="28764" xr:uid="{21A068D1-DEFC-46B4-AF94-A9F7E71BA4BA}"/>
    <cellStyle name="Normal 2 4 3 3 2 2 3 3" xfId="5520" xr:uid="{00000000-0005-0000-0000-0000DA0F0000}"/>
    <cellStyle name="Normal 2 4 3 3 2 2 3 3 2" xfId="13962" xr:uid="{4FAC4DAD-E10D-4215-8241-9FD4C01477D7}"/>
    <cellStyle name="Normal 2 4 3 3 2 2 3 3 3" xfId="22399" xr:uid="{207C3928-17C5-41EC-A022-1DA6DA9E4ED2}"/>
    <cellStyle name="Normal 2 4 3 3 2 2 3 3 4" xfId="30836" xr:uid="{C359C7C9-E6E0-457F-A763-BB81CBA99C8B}"/>
    <cellStyle name="Normal 2 4 3 3 2 2 3 4" xfId="9744" xr:uid="{A2933982-4733-4808-8DAD-D8F087685D13}"/>
    <cellStyle name="Normal 2 4 3 3 2 2 3 5" xfId="18182" xr:uid="{CB63E51F-7EAB-4FBA-98FC-221478D7CFBF}"/>
    <cellStyle name="Normal 2 4 3 3 2 2 3 6" xfId="26619" xr:uid="{7FB6750B-8343-44AB-94F3-831318616182}"/>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510040E7-CC64-4E1C-B8E5-E8BBE9B7EC3A}"/>
    <cellStyle name="Normal 2 4 3 3 2 2 4 2 2 3" xfId="24957" xr:uid="{D23BB1EC-1BBA-4FDB-94A4-46FA8D920C86}"/>
    <cellStyle name="Normal 2 4 3 3 2 2 4 2 2 4" xfId="33394" xr:uid="{36B3D67C-6A86-439C-B451-228DC8D16D3A}"/>
    <cellStyle name="Normal 2 4 3 3 2 2 4 2 3" xfId="12302" xr:uid="{9FED3314-99F0-47CC-AA50-64AB8CB6ABC0}"/>
    <cellStyle name="Normal 2 4 3 3 2 2 4 2 4" xfId="20740" xr:uid="{8181AC46-6147-4893-A193-8DF58BDEDE37}"/>
    <cellStyle name="Normal 2 4 3 3 2 2 4 2 5" xfId="29177" xr:uid="{2FD9E4D3-91E0-4B6D-99BE-ED21375FC1CA}"/>
    <cellStyle name="Normal 2 4 3 3 2 2 4 3" xfId="5933" xr:uid="{00000000-0005-0000-0000-0000DE0F0000}"/>
    <cellStyle name="Normal 2 4 3 3 2 2 4 3 2" xfId="14375" xr:uid="{D96F4D71-BB17-4FFD-9BC0-E804E2757D6F}"/>
    <cellStyle name="Normal 2 4 3 3 2 2 4 3 3" xfId="22812" xr:uid="{829803C4-CD1A-4905-8195-1EE150884D97}"/>
    <cellStyle name="Normal 2 4 3 3 2 2 4 3 4" xfId="31249" xr:uid="{2A39D6E5-6F38-46DB-85A5-56E4FEDC80B2}"/>
    <cellStyle name="Normal 2 4 3 3 2 2 4 4" xfId="10157" xr:uid="{00C2F401-2364-4802-865D-1515F5432FDF}"/>
    <cellStyle name="Normal 2 4 3 3 2 2 4 5" xfId="18595" xr:uid="{9C415176-4EFC-4934-87B0-9EA3FCB2870C}"/>
    <cellStyle name="Normal 2 4 3 3 2 2 4 6" xfId="27032" xr:uid="{3464BAE0-58AC-491C-A7E9-B23F181A275E}"/>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83232A92-84AE-431E-B8EC-FEB39430B42E}"/>
    <cellStyle name="Normal 2 4 3 3 2 2 5 2 2 3" xfId="25370" xr:uid="{DEA4B6DC-2C7E-446A-9246-AC1F35EBB039}"/>
    <cellStyle name="Normal 2 4 3 3 2 2 5 2 2 4" xfId="33807" xr:uid="{A4A72376-626F-4E70-B437-EEE5C7A79EC5}"/>
    <cellStyle name="Normal 2 4 3 3 2 2 5 2 3" xfId="12715" xr:uid="{2AC96F71-EA12-44B1-A42F-FA5C585C56F4}"/>
    <cellStyle name="Normal 2 4 3 3 2 2 5 2 4" xfId="21153" xr:uid="{22B0EAA7-98FD-4A90-8343-15D40C18A21E}"/>
    <cellStyle name="Normal 2 4 3 3 2 2 5 2 5" xfId="29590" xr:uid="{CCF98D72-4A97-4D04-82DB-2A90700151CA}"/>
    <cellStyle name="Normal 2 4 3 3 2 2 5 3" xfId="6346" xr:uid="{00000000-0005-0000-0000-0000E20F0000}"/>
    <cellStyle name="Normal 2 4 3 3 2 2 5 3 2" xfId="14788" xr:uid="{C7DA31F8-F5ED-44D7-BF71-90D95C7CC6D2}"/>
    <cellStyle name="Normal 2 4 3 3 2 2 5 3 3" xfId="23225" xr:uid="{F3F270EC-1F94-4F2B-922A-1EF9E56731C4}"/>
    <cellStyle name="Normal 2 4 3 3 2 2 5 3 4" xfId="31662" xr:uid="{1C365CB0-2CA1-481B-98C8-00E84C71BC16}"/>
    <cellStyle name="Normal 2 4 3 3 2 2 5 4" xfId="10570" xr:uid="{53DEFDC3-F85E-4868-9761-80F18A2B4C0D}"/>
    <cellStyle name="Normal 2 4 3 3 2 2 5 5" xfId="19008" xr:uid="{5622FCED-C77B-491E-B47B-256488134224}"/>
    <cellStyle name="Normal 2 4 3 3 2 2 5 6" xfId="27445" xr:uid="{722A854E-AADA-4808-850B-0FE3943F6F63}"/>
    <cellStyle name="Normal 2 4 3 3 2 2 6" xfId="2475" xr:uid="{00000000-0005-0000-0000-0000E30F0000}"/>
    <cellStyle name="Normal 2 4 3 3 2 2 6 2" xfId="6759" xr:uid="{00000000-0005-0000-0000-0000E40F0000}"/>
    <cellStyle name="Normal 2 4 3 3 2 2 6 2 2" xfId="15201" xr:uid="{44F8F61B-0BAE-4B00-95AD-5248D871969F}"/>
    <cellStyle name="Normal 2 4 3 3 2 2 6 2 3" xfId="23638" xr:uid="{9AFACAE0-C2AE-41C0-877B-7E76CF51D6A3}"/>
    <cellStyle name="Normal 2 4 3 3 2 2 6 2 4" xfId="32075" xr:uid="{171DA924-320E-407A-BE27-E2517FDBC7A6}"/>
    <cellStyle name="Normal 2 4 3 3 2 2 6 3" xfId="10983" xr:uid="{57003DA2-4598-4B65-B164-8D19D280F824}"/>
    <cellStyle name="Normal 2 4 3 3 2 2 6 4" xfId="19421" xr:uid="{4DE12604-C5F0-4209-B167-B90068B57768}"/>
    <cellStyle name="Normal 2 4 3 3 2 2 6 5" xfId="27858" xr:uid="{DBD07C24-1233-42E7-BB5B-B63F60BF0F2E}"/>
    <cellStyle name="Normal 2 4 3 3 2 2 7" xfId="4693" xr:uid="{00000000-0005-0000-0000-0000E50F0000}"/>
    <cellStyle name="Normal 2 4 3 3 2 2 7 2" xfId="13135" xr:uid="{4AE1CE5E-588E-4D04-A650-B329B68B35D5}"/>
    <cellStyle name="Normal 2 4 3 3 2 2 7 3" xfId="21572" xr:uid="{F78D7CD5-5DE9-4DEC-911A-2C830D91041F}"/>
    <cellStyle name="Normal 2 4 3 3 2 2 7 4" xfId="30009" xr:uid="{60E72868-EFF2-4544-882E-5242820C0722}"/>
    <cellStyle name="Normal 2 4 3 3 2 2 8" xfId="8917" xr:uid="{9F89826B-83AE-4FF3-9E5C-3797EB543863}"/>
    <cellStyle name="Normal 2 4 3 3 2 2 9" xfId="17355" xr:uid="{D35CDABB-DB20-455C-87D2-E5052EDC62E3}"/>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9FC6DD92-8EBA-4D67-A54F-B0A9948A624B}"/>
    <cellStyle name="Normal 2 4 3 3 2 3 2 2 3" xfId="24130" xr:uid="{2123AF75-49B8-42A1-8C6D-F3DF0ADC45D6}"/>
    <cellStyle name="Normal 2 4 3 3 2 3 2 2 4" xfId="32567" xr:uid="{FE178ED6-4506-4315-9DB4-E8FBE3BA948B}"/>
    <cellStyle name="Normal 2 4 3 3 2 3 2 3" xfId="11475" xr:uid="{A88FF7F6-AB8E-4D79-A55E-9CADBDB756AA}"/>
    <cellStyle name="Normal 2 4 3 3 2 3 2 4" xfId="19913" xr:uid="{5A0F34DD-1874-41A5-B927-777ACA69B5C5}"/>
    <cellStyle name="Normal 2 4 3 3 2 3 2 5" xfId="28350" xr:uid="{4DF6EF1A-CF9E-4578-BB0E-2747AF2ABBEB}"/>
    <cellStyle name="Normal 2 4 3 3 2 3 3" xfId="5106" xr:uid="{00000000-0005-0000-0000-0000E90F0000}"/>
    <cellStyle name="Normal 2 4 3 3 2 3 3 2" xfId="13548" xr:uid="{C39BBD57-0C40-4556-902D-2040C88CB94D}"/>
    <cellStyle name="Normal 2 4 3 3 2 3 3 3" xfId="21985" xr:uid="{626E6A0B-3E6D-4204-A2C8-D9D18CECE6D4}"/>
    <cellStyle name="Normal 2 4 3 3 2 3 3 4" xfId="30422" xr:uid="{5CA1C2E5-19E0-4E2A-BD7E-A7A37E65E658}"/>
    <cellStyle name="Normal 2 4 3 3 2 3 4" xfId="9330" xr:uid="{71AA4B7B-993F-41C5-A8D3-544DED150E2B}"/>
    <cellStyle name="Normal 2 4 3 3 2 3 5" xfId="17768" xr:uid="{B4947AED-0C0C-4B91-9C9C-A6E01B4BE4C2}"/>
    <cellStyle name="Normal 2 4 3 3 2 3 6" xfId="26205" xr:uid="{D090D2F8-014A-441D-B51B-673ED2148071}"/>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0F1F3BE9-55D0-46F2-9231-0B3102626437}"/>
    <cellStyle name="Normal 2 4 3 3 2 4 2 2 3" xfId="24543" xr:uid="{FDF8218E-C717-4894-9DA6-EAB3D6154D99}"/>
    <cellStyle name="Normal 2 4 3 3 2 4 2 2 4" xfId="32980" xr:uid="{51C18226-57CD-4F75-86D3-EE7812329286}"/>
    <cellStyle name="Normal 2 4 3 3 2 4 2 3" xfId="11888" xr:uid="{469A642A-1A33-4F90-AF73-BDD05DD6EF24}"/>
    <cellStyle name="Normal 2 4 3 3 2 4 2 4" xfId="20326" xr:uid="{9ED472C0-0C2D-4AC4-9F0D-1B31C7AC171A}"/>
    <cellStyle name="Normal 2 4 3 3 2 4 2 5" xfId="28763" xr:uid="{E13B0C2D-F4CE-4CA9-8560-E5B6E373B258}"/>
    <cellStyle name="Normal 2 4 3 3 2 4 3" xfId="5519" xr:uid="{00000000-0005-0000-0000-0000ED0F0000}"/>
    <cellStyle name="Normal 2 4 3 3 2 4 3 2" xfId="13961" xr:uid="{403A15C2-B0B0-4A17-AAF8-0CC4985E1F81}"/>
    <cellStyle name="Normal 2 4 3 3 2 4 3 3" xfId="22398" xr:uid="{DAA458DC-C1B0-4064-966B-15D7B2F8A8C2}"/>
    <cellStyle name="Normal 2 4 3 3 2 4 3 4" xfId="30835" xr:uid="{2A7F170C-A24A-4931-9F0E-A168D78B187E}"/>
    <cellStyle name="Normal 2 4 3 3 2 4 4" xfId="9743" xr:uid="{5972A0C5-8158-4AEC-B5AB-D2CE4D8060E5}"/>
    <cellStyle name="Normal 2 4 3 3 2 4 5" xfId="18181" xr:uid="{63169B0F-F431-4D88-8544-15882FA214AA}"/>
    <cellStyle name="Normal 2 4 3 3 2 4 6" xfId="26618" xr:uid="{F4245783-3204-4958-903A-6D89C4153FF6}"/>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24753F01-B8D9-465D-AEF3-F7C8D6220D8A}"/>
    <cellStyle name="Normal 2 4 3 3 2 5 2 2 3" xfId="24956" xr:uid="{DF5CBC94-2B03-4C1F-A44A-DC914D91BCA6}"/>
    <cellStyle name="Normal 2 4 3 3 2 5 2 2 4" xfId="33393" xr:uid="{CD656911-D9FE-45E0-89BC-A755637E777C}"/>
    <cellStyle name="Normal 2 4 3 3 2 5 2 3" xfId="12301" xr:uid="{2FFA141C-34E1-47F2-95A9-3C3133FC8AE4}"/>
    <cellStyle name="Normal 2 4 3 3 2 5 2 4" xfId="20739" xr:uid="{26602090-E178-4899-92AE-8C0DA9FB70BB}"/>
    <cellStyle name="Normal 2 4 3 3 2 5 2 5" xfId="29176" xr:uid="{6FFA4452-34E2-42DC-8737-59D8BC2CB003}"/>
    <cellStyle name="Normal 2 4 3 3 2 5 3" xfId="5932" xr:uid="{00000000-0005-0000-0000-0000F10F0000}"/>
    <cellStyle name="Normal 2 4 3 3 2 5 3 2" xfId="14374" xr:uid="{3348B2E9-A07D-4407-96AD-3EA3E738EEC1}"/>
    <cellStyle name="Normal 2 4 3 3 2 5 3 3" xfId="22811" xr:uid="{18C81C6D-CE37-43FA-839B-37A855C919EE}"/>
    <cellStyle name="Normal 2 4 3 3 2 5 3 4" xfId="31248" xr:uid="{A4D10EA2-F88B-4066-87C8-88DE15F13681}"/>
    <cellStyle name="Normal 2 4 3 3 2 5 4" xfId="10156" xr:uid="{2D1D9DB9-1C1C-4CD4-82F0-3BF44B5752C6}"/>
    <cellStyle name="Normal 2 4 3 3 2 5 5" xfId="18594" xr:uid="{6E6822C0-51B5-4007-9D11-9FDB0AAB88A3}"/>
    <cellStyle name="Normal 2 4 3 3 2 5 6" xfId="27031" xr:uid="{87AC9570-CD31-4B18-B211-8794260BAAF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3DF9C29C-43A6-4033-992E-ECB6D83137EA}"/>
    <cellStyle name="Normal 2 4 3 3 2 6 2 2 3" xfId="25369" xr:uid="{68C68B04-5A04-4C54-BE53-7CE42CE59DE3}"/>
    <cellStyle name="Normal 2 4 3 3 2 6 2 2 4" xfId="33806" xr:uid="{641E1A88-EDF0-477F-95E8-3F01120B3B40}"/>
    <cellStyle name="Normal 2 4 3 3 2 6 2 3" xfId="12714" xr:uid="{0F1A89AD-0EA0-46EB-95C4-695D85CCE72C}"/>
    <cellStyle name="Normal 2 4 3 3 2 6 2 4" xfId="21152" xr:uid="{E07FE722-5015-4308-B525-493F5CC44BA2}"/>
    <cellStyle name="Normal 2 4 3 3 2 6 2 5" xfId="29589" xr:uid="{A8C9BE65-3105-4218-ABDC-D13237E70E2C}"/>
    <cellStyle name="Normal 2 4 3 3 2 6 3" xfId="6345" xr:uid="{00000000-0005-0000-0000-0000F50F0000}"/>
    <cellStyle name="Normal 2 4 3 3 2 6 3 2" xfId="14787" xr:uid="{3156EAE1-4DC9-4A8C-A7C7-73C7A9C0102C}"/>
    <cellStyle name="Normal 2 4 3 3 2 6 3 3" xfId="23224" xr:uid="{CDF497A3-368C-4842-826E-26EA4E8103D3}"/>
    <cellStyle name="Normal 2 4 3 3 2 6 3 4" xfId="31661" xr:uid="{0056E6D0-04A8-4EAE-9799-83A6311BD595}"/>
    <cellStyle name="Normal 2 4 3 3 2 6 4" xfId="10569" xr:uid="{01C66452-A55E-405C-A6EA-67E87DF41E43}"/>
    <cellStyle name="Normal 2 4 3 3 2 6 5" xfId="19007" xr:uid="{E3335DA0-32FD-4315-92A9-4C7AB3929E61}"/>
    <cellStyle name="Normal 2 4 3 3 2 6 6" xfId="27444" xr:uid="{F23F6B6F-C65C-4A28-B6CC-776071CC14A1}"/>
    <cellStyle name="Normal 2 4 3 3 2 7" xfId="2474" xr:uid="{00000000-0005-0000-0000-0000F60F0000}"/>
    <cellStyle name="Normal 2 4 3 3 2 7 2" xfId="6758" xr:uid="{00000000-0005-0000-0000-0000F70F0000}"/>
    <cellStyle name="Normal 2 4 3 3 2 7 2 2" xfId="15200" xr:uid="{E49DF6E8-51BE-44D2-88CB-A6D8BEB5EE4F}"/>
    <cellStyle name="Normal 2 4 3 3 2 7 2 3" xfId="23637" xr:uid="{62D4AB1F-35F3-45F9-A49B-28C4B722344A}"/>
    <cellStyle name="Normal 2 4 3 3 2 7 2 4" xfId="32074" xr:uid="{F70A048D-CE13-4F17-BB6C-65F6B9C508DF}"/>
    <cellStyle name="Normal 2 4 3 3 2 7 3" xfId="10982" xr:uid="{68E4E7D9-C80F-4FE3-A794-E51D5C4B6DA0}"/>
    <cellStyle name="Normal 2 4 3 3 2 7 4" xfId="19420" xr:uid="{721AD034-619A-4A93-B821-952DC0390ABE}"/>
    <cellStyle name="Normal 2 4 3 3 2 7 5" xfId="27857" xr:uid="{6E17BDC8-C21E-4562-8E59-7DA61521185F}"/>
    <cellStyle name="Normal 2 4 3 3 2 8" xfId="4692" xr:uid="{00000000-0005-0000-0000-0000F80F0000}"/>
    <cellStyle name="Normal 2 4 3 3 2 8 2" xfId="13134" xr:uid="{A6866FB3-3F53-4230-A685-8AB68F23C77C}"/>
    <cellStyle name="Normal 2 4 3 3 2 8 3" xfId="21571" xr:uid="{C50ECB40-87C2-438E-AB8C-862293B7100A}"/>
    <cellStyle name="Normal 2 4 3 3 2 8 4" xfId="30008" xr:uid="{2C404677-3AE2-4FBF-91CA-8CD560A8BD77}"/>
    <cellStyle name="Normal 2 4 3 3 2 9" xfId="8916" xr:uid="{98924D5E-4E9E-4245-9E65-D7745FBAF254}"/>
    <cellStyle name="Normal 2 4 3 3 3" xfId="301" xr:uid="{00000000-0005-0000-0000-0000F90F0000}"/>
    <cellStyle name="Normal 2 4 3 3 3 10" xfId="25793" xr:uid="{86C8DBF8-6C92-4DD7-8CF2-0332D21C13F3}"/>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CFFE6754-82FA-4C19-8DAF-AB0ADF580CA5}"/>
    <cellStyle name="Normal 2 4 3 3 3 2 2 2 3" xfId="24132" xr:uid="{A3FC2026-CCDD-445D-A075-2B3E250A03E0}"/>
    <cellStyle name="Normal 2 4 3 3 3 2 2 2 4" xfId="32569" xr:uid="{F87AA52E-BB93-49DB-AF92-E088E3B3CD55}"/>
    <cellStyle name="Normal 2 4 3 3 3 2 2 3" xfId="11477" xr:uid="{91DCF10E-F458-4E44-A772-C95596579002}"/>
    <cellStyle name="Normal 2 4 3 3 3 2 2 4" xfId="19915" xr:uid="{CD96D67F-73A5-410F-A0D8-4DD62C6769BC}"/>
    <cellStyle name="Normal 2 4 3 3 3 2 2 5" xfId="28352" xr:uid="{0105F1D6-C13C-4029-8DC6-5F6926C33633}"/>
    <cellStyle name="Normal 2 4 3 3 3 2 3" xfId="5108" xr:uid="{00000000-0005-0000-0000-0000FD0F0000}"/>
    <cellStyle name="Normal 2 4 3 3 3 2 3 2" xfId="13550" xr:uid="{B08957DC-6D73-4A34-AA3C-B9AC06107AB9}"/>
    <cellStyle name="Normal 2 4 3 3 3 2 3 3" xfId="21987" xr:uid="{01CB1DC8-046F-4BFC-AD43-E03B94FCAE86}"/>
    <cellStyle name="Normal 2 4 3 3 3 2 3 4" xfId="30424" xr:uid="{85FFBF6F-FF2A-44FB-9870-4E7562B31CFE}"/>
    <cellStyle name="Normal 2 4 3 3 3 2 4" xfId="9332" xr:uid="{EF08FC08-0747-401B-9833-38D684440711}"/>
    <cellStyle name="Normal 2 4 3 3 3 2 5" xfId="17770" xr:uid="{922289AB-0462-4D6D-A35B-00F24589FDC0}"/>
    <cellStyle name="Normal 2 4 3 3 3 2 6" xfId="26207" xr:uid="{B9AA92F5-653C-4496-8EF6-1105819EC218}"/>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A62250C6-A3A4-4579-952B-2BF315698FB4}"/>
    <cellStyle name="Normal 2 4 3 3 3 3 2 2 3" xfId="24545" xr:uid="{72348DCD-511A-482A-ADC9-CE733147145D}"/>
    <cellStyle name="Normal 2 4 3 3 3 3 2 2 4" xfId="32982" xr:uid="{63B029CB-0CCF-4D15-B67A-2CA27D0A37E3}"/>
    <cellStyle name="Normal 2 4 3 3 3 3 2 3" xfId="11890" xr:uid="{AB27E0A7-1B2D-40EE-BD28-20483212759F}"/>
    <cellStyle name="Normal 2 4 3 3 3 3 2 4" xfId="20328" xr:uid="{5C0F341D-BE19-483B-80AC-B1D15B2CA8F7}"/>
    <cellStyle name="Normal 2 4 3 3 3 3 2 5" xfId="28765" xr:uid="{CC2CBB87-A947-4AEE-9E80-131479A7259B}"/>
    <cellStyle name="Normal 2 4 3 3 3 3 3" xfId="5521" xr:uid="{00000000-0005-0000-0000-000001100000}"/>
    <cellStyle name="Normal 2 4 3 3 3 3 3 2" xfId="13963" xr:uid="{5182C4DA-8FE3-4DED-BC2C-56FBD3B9CBE8}"/>
    <cellStyle name="Normal 2 4 3 3 3 3 3 3" xfId="22400" xr:uid="{127613B5-324D-4EE7-A864-6BD934780624}"/>
    <cellStyle name="Normal 2 4 3 3 3 3 3 4" xfId="30837" xr:uid="{0DF120DB-FB07-4082-B5F5-EB5D2DA93CF0}"/>
    <cellStyle name="Normal 2 4 3 3 3 3 4" xfId="9745" xr:uid="{F3DAE246-A122-4A1E-93B1-A35D0F6B9CE5}"/>
    <cellStyle name="Normal 2 4 3 3 3 3 5" xfId="18183" xr:uid="{5D7B5A22-EB9C-4397-AC74-201F3315D67A}"/>
    <cellStyle name="Normal 2 4 3 3 3 3 6" xfId="26620" xr:uid="{E44CFC08-6DAB-4B35-AC96-638EE54AD28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A5FD935C-D76E-4A95-8CAA-EB3DDA31B4A0}"/>
    <cellStyle name="Normal 2 4 3 3 3 4 2 2 3" xfId="24958" xr:uid="{2F955601-A3B0-46B5-AA8B-4FB8CA57F2FB}"/>
    <cellStyle name="Normal 2 4 3 3 3 4 2 2 4" xfId="33395" xr:uid="{9FF41B57-2237-488D-8050-45A0AC5EAA16}"/>
    <cellStyle name="Normal 2 4 3 3 3 4 2 3" xfId="12303" xr:uid="{9FB9CDAD-0D4A-4965-B67E-273E225667B5}"/>
    <cellStyle name="Normal 2 4 3 3 3 4 2 4" xfId="20741" xr:uid="{57740BBE-13B5-4C77-A329-950BF1DBE83C}"/>
    <cellStyle name="Normal 2 4 3 3 3 4 2 5" xfId="29178" xr:uid="{6B69E31D-A028-45E7-8149-C0B02085EDBB}"/>
    <cellStyle name="Normal 2 4 3 3 3 4 3" xfId="5934" xr:uid="{00000000-0005-0000-0000-000005100000}"/>
    <cellStyle name="Normal 2 4 3 3 3 4 3 2" xfId="14376" xr:uid="{CB554ADE-AEBD-47AD-B7DC-B58B94E63A00}"/>
    <cellStyle name="Normal 2 4 3 3 3 4 3 3" xfId="22813" xr:uid="{BEE6E4D5-D43D-4B71-8707-9B0B34F38271}"/>
    <cellStyle name="Normal 2 4 3 3 3 4 3 4" xfId="31250" xr:uid="{AAFCD1BD-B92D-4850-897E-D1429C89C953}"/>
    <cellStyle name="Normal 2 4 3 3 3 4 4" xfId="10158" xr:uid="{C440C78F-9565-4D8E-9E7F-FE8B3DF5174A}"/>
    <cellStyle name="Normal 2 4 3 3 3 4 5" xfId="18596" xr:uid="{460CDFE6-54F9-4E90-97EA-FBD9DF441D3F}"/>
    <cellStyle name="Normal 2 4 3 3 3 4 6" xfId="27033" xr:uid="{E8873F6C-F79B-4D91-AE8C-5707F35471C9}"/>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6212CF3A-B9CA-44FD-9B6D-A876657FF1CC}"/>
    <cellStyle name="Normal 2 4 3 3 3 5 2 2 3" xfId="25371" xr:uid="{43145E9C-5919-46EC-B735-94E474CCECD5}"/>
    <cellStyle name="Normal 2 4 3 3 3 5 2 2 4" xfId="33808" xr:uid="{0053AF10-B89B-44FF-97D8-2689C4A22E33}"/>
    <cellStyle name="Normal 2 4 3 3 3 5 2 3" xfId="12716" xr:uid="{20D27C71-641B-42C8-8345-55236275BE9D}"/>
    <cellStyle name="Normal 2 4 3 3 3 5 2 4" xfId="21154" xr:uid="{08BC132D-587A-43B4-926A-6150A7738A3A}"/>
    <cellStyle name="Normal 2 4 3 3 3 5 2 5" xfId="29591" xr:uid="{DBEBD636-72A4-44BB-8925-485BFFE988E1}"/>
    <cellStyle name="Normal 2 4 3 3 3 5 3" xfId="6347" xr:uid="{00000000-0005-0000-0000-000009100000}"/>
    <cellStyle name="Normal 2 4 3 3 3 5 3 2" xfId="14789" xr:uid="{60856C45-AB97-4CF2-AE84-E7E8775A1AA2}"/>
    <cellStyle name="Normal 2 4 3 3 3 5 3 3" xfId="23226" xr:uid="{EFD43DDA-3D63-4208-A147-B1700493C94F}"/>
    <cellStyle name="Normal 2 4 3 3 3 5 3 4" xfId="31663" xr:uid="{33610E99-E294-463C-A776-A779CEFEC162}"/>
    <cellStyle name="Normal 2 4 3 3 3 5 4" xfId="10571" xr:uid="{473B1C32-C918-44FF-8CAC-79E122896330}"/>
    <cellStyle name="Normal 2 4 3 3 3 5 5" xfId="19009" xr:uid="{FE11D393-5D28-43DE-AC10-72428CE4833B}"/>
    <cellStyle name="Normal 2 4 3 3 3 5 6" xfId="27446" xr:uid="{050BF081-82A6-4F37-857D-CC1BED4EFF81}"/>
    <cellStyle name="Normal 2 4 3 3 3 6" xfId="2476" xr:uid="{00000000-0005-0000-0000-00000A100000}"/>
    <cellStyle name="Normal 2 4 3 3 3 6 2" xfId="6760" xr:uid="{00000000-0005-0000-0000-00000B100000}"/>
    <cellStyle name="Normal 2 4 3 3 3 6 2 2" xfId="15202" xr:uid="{678E2976-A639-444A-AD7E-9502E35FD176}"/>
    <cellStyle name="Normal 2 4 3 3 3 6 2 3" xfId="23639" xr:uid="{6EF8AE42-46C7-452F-9834-66996CBBD1FE}"/>
    <cellStyle name="Normal 2 4 3 3 3 6 2 4" xfId="32076" xr:uid="{7BF68206-E302-4C48-BC5D-66B15E2F87C5}"/>
    <cellStyle name="Normal 2 4 3 3 3 6 3" xfId="10984" xr:uid="{AD19F404-D4DB-48B0-9144-B9D22D3C0075}"/>
    <cellStyle name="Normal 2 4 3 3 3 6 4" xfId="19422" xr:uid="{EF1C0D97-652A-4C2A-90B1-CED7D6461ABE}"/>
    <cellStyle name="Normal 2 4 3 3 3 6 5" xfId="27859" xr:uid="{7920D9AB-FDF0-4AA3-A6B3-255E9883C23C}"/>
    <cellStyle name="Normal 2 4 3 3 3 7" xfId="4694" xr:uid="{00000000-0005-0000-0000-00000C100000}"/>
    <cellStyle name="Normal 2 4 3 3 3 7 2" xfId="13136" xr:uid="{49E00264-060C-48C4-B30B-252E8C4E07C8}"/>
    <cellStyle name="Normal 2 4 3 3 3 7 3" xfId="21573" xr:uid="{06F16DA7-367A-46C5-80F4-FAA141F6176C}"/>
    <cellStyle name="Normal 2 4 3 3 3 7 4" xfId="30010" xr:uid="{D7FB4685-9E2D-4B6C-BE4C-0B421D3FF76F}"/>
    <cellStyle name="Normal 2 4 3 3 3 8" xfId="8918" xr:uid="{EEBEE8D1-8C36-42C7-A75F-ACDC480D0D62}"/>
    <cellStyle name="Normal 2 4 3 3 3 9" xfId="17356" xr:uid="{62E298F1-A42A-408F-A547-69B8C7966771}"/>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0FBA3F99-B3CF-4BFF-B3BE-8B2B14E23151}"/>
    <cellStyle name="Normal 2 4 3 3 4 2 2 3" xfId="24129" xr:uid="{49367BE4-B64F-43D2-998C-8E85D231CBCC}"/>
    <cellStyle name="Normal 2 4 3 3 4 2 2 4" xfId="32566" xr:uid="{161F8460-ED68-40F4-A1C4-9AE11C2CE828}"/>
    <cellStyle name="Normal 2 4 3 3 4 2 3" xfId="11474" xr:uid="{C810EB0B-6DFD-4F2C-A853-09CF7F776DC8}"/>
    <cellStyle name="Normal 2 4 3 3 4 2 4" xfId="19912" xr:uid="{8C5F57FC-2326-4752-879B-604E5F738AB9}"/>
    <cellStyle name="Normal 2 4 3 3 4 2 5" xfId="28349" xr:uid="{45A00395-C9FA-43F4-BA0A-BECC6C37FDC3}"/>
    <cellStyle name="Normal 2 4 3 3 4 3" xfId="5105" xr:uid="{00000000-0005-0000-0000-000010100000}"/>
    <cellStyle name="Normal 2 4 3 3 4 3 2" xfId="13547" xr:uid="{948336BD-58A7-437D-A432-77FCD8BC05E4}"/>
    <cellStyle name="Normal 2 4 3 3 4 3 3" xfId="21984" xr:uid="{6D77CF15-3277-4324-80C2-035D6D251F3C}"/>
    <cellStyle name="Normal 2 4 3 3 4 3 4" xfId="30421" xr:uid="{53D88ADB-63BF-4059-8399-D886A2094D44}"/>
    <cellStyle name="Normal 2 4 3 3 4 4" xfId="9329" xr:uid="{BCBEAFDF-A605-401A-B759-C203A44FAB98}"/>
    <cellStyle name="Normal 2 4 3 3 4 5" xfId="17767" xr:uid="{B5691EE7-ED87-413C-B93C-6AB7137E2807}"/>
    <cellStyle name="Normal 2 4 3 3 4 6" xfId="26204" xr:uid="{69AD5D0E-72F1-4EFF-B6C7-82167576F464}"/>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97D5E08D-1D3C-4436-B1A5-D71AE40BBC0A}"/>
    <cellStyle name="Normal 2 4 3 3 5 2 2 3" xfId="24542" xr:uid="{98D4E4EC-E8E3-4B47-BA77-790E6C35E31D}"/>
    <cellStyle name="Normal 2 4 3 3 5 2 2 4" xfId="32979" xr:uid="{666BB39B-0599-4283-AC95-1979F32FC6BE}"/>
    <cellStyle name="Normal 2 4 3 3 5 2 3" xfId="11887" xr:uid="{908FCD52-D854-4B73-8052-DA05A20E30C5}"/>
    <cellStyle name="Normal 2 4 3 3 5 2 4" xfId="20325" xr:uid="{EFF98504-4D08-40F9-9BE8-BED5BC5B6831}"/>
    <cellStyle name="Normal 2 4 3 3 5 2 5" xfId="28762" xr:uid="{5025D38B-69C2-46A4-B385-03E6C942E20E}"/>
    <cellStyle name="Normal 2 4 3 3 5 3" xfId="5518" xr:uid="{00000000-0005-0000-0000-000014100000}"/>
    <cellStyle name="Normal 2 4 3 3 5 3 2" xfId="13960" xr:uid="{7E23EC84-4D6D-4A6E-A502-416E1A22BD12}"/>
    <cellStyle name="Normal 2 4 3 3 5 3 3" xfId="22397" xr:uid="{502FF003-ABD0-4C3E-BC91-61A1B85045A8}"/>
    <cellStyle name="Normal 2 4 3 3 5 3 4" xfId="30834" xr:uid="{1998D032-F380-49F4-990C-3AF9F605D2B9}"/>
    <cellStyle name="Normal 2 4 3 3 5 4" xfId="9742" xr:uid="{005F80EA-B4E9-4190-99AC-224BF9C0DD5B}"/>
    <cellStyle name="Normal 2 4 3 3 5 5" xfId="18180" xr:uid="{5A87D546-4169-4A9C-88BF-7F06A247E26D}"/>
    <cellStyle name="Normal 2 4 3 3 5 6" xfId="26617" xr:uid="{82EA2E20-CAAE-4042-9F22-A77D83EFF7E9}"/>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8DF033C6-21C4-4F27-B299-12331915E4E2}"/>
    <cellStyle name="Normal 2 4 3 3 6 2 2 3" xfId="24955" xr:uid="{20D54D2B-E82D-4EB5-B8A9-2ABE4149B1E5}"/>
    <cellStyle name="Normal 2 4 3 3 6 2 2 4" xfId="33392" xr:uid="{B0A8012C-2453-4BA7-A5D6-51150F8DB01A}"/>
    <cellStyle name="Normal 2 4 3 3 6 2 3" xfId="12300" xr:uid="{77AE34DC-325F-444B-9A54-D077CD17573D}"/>
    <cellStyle name="Normal 2 4 3 3 6 2 4" xfId="20738" xr:uid="{7A157439-497A-4324-B5AB-0746AC518270}"/>
    <cellStyle name="Normal 2 4 3 3 6 2 5" xfId="29175" xr:uid="{ABEFB762-2740-4CCC-AEF0-CA608362510D}"/>
    <cellStyle name="Normal 2 4 3 3 6 3" xfId="5931" xr:uid="{00000000-0005-0000-0000-000018100000}"/>
    <cellStyle name="Normal 2 4 3 3 6 3 2" xfId="14373" xr:uid="{4B682934-04D9-424F-BBEF-D4A047DB212D}"/>
    <cellStyle name="Normal 2 4 3 3 6 3 3" xfId="22810" xr:uid="{F47428D8-CE5D-4112-98D7-663FCCCE8BB7}"/>
    <cellStyle name="Normal 2 4 3 3 6 3 4" xfId="31247" xr:uid="{1D6A2158-FD35-4908-9ABF-103389D7C8FF}"/>
    <cellStyle name="Normal 2 4 3 3 6 4" xfId="10155" xr:uid="{6695A813-FB86-4A8F-8405-06CF04D33FCD}"/>
    <cellStyle name="Normal 2 4 3 3 6 5" xfId="18593" xr:uid="{FBD5B9F5-FF9B-4389-A4DF-16FA31CBEF8A}"/>
    <cellStyle name="Normal 2 4 3 3 6 6" xfId="27030" xr:uid="{D2C7787E-3745-4092-989D-9962C3223FBA}"/>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DF676C95-9CEE-4B09-8A8D-C05A526A53AD}"/>
    <cellStyle name="Normal 2 4 3 3 7 2 2 3" xfId="25368" xr:uid="{BD97DDC3-D15A-464D-BCA6-16AC8C618C6D}"/>
    <cellStyle name="Normal 2 4 3 3 7 2 2 4" xfId="33805" xr:uid="{AC9694EE-C479-4CC0-85DC-AAA2E490AB51}"/>
    <cellStyle name="Normal 2 4 3 3 7 2 3" xfId="12713" xr:uid="{FB330BBE-3E9F-4E46-A1F3-48E41A35EA30}"/>
    <cellStyle name="Normal 2 4 3 3 7 2 4" xfId="21151" xr:uid="{5E0EAE70-225C-4C88-A3E8-68BB7884B696}"/>
    <cellStyle name="Normal 2 4 3 3 7 2 5" xfId="29588" xr:uid="{BF5E1B3B-153C-4AA9-96E3-FA1E9192E8DA}"/>
    <cellStyle name="Normal 2 4 3 3 7 3" xfId="6344" xr:uid="{00000000-0005-0000-0000-00001C100000}"/>
    <cellStyle name="Normal 2 4 3 3 7 3 2" xfId="14786" xr:uid="{4768A3D4-2D3F-47A2-9855-B4AFED1F819F}"/>
    <cellStyle name="Normal 2 4 3 3 7 3 3" xfId="23223" xr:uid="{82D0D5A8-FA98-4692-8C98-B5BC161B31DF}"/>
    <cellStyle name="Normal 2 4 3 3 7 3 4" xfId="31660" xr:uid="{C7F72E71-38D5-45ED-BE6B-2B7567B9FD82}"/>
    <cellStyle name="Normal 2 4 3 3 7 4" xfId="10568" xr:uid="{45DE0CDA-ABA5-4026-974B-DE54231460A2}"/>
    <cellStyle name="Normal 2 4 3 3 7 5" xfId="19006" xr:uid="{4072E340-BB6A-45E5-9B01-B679D6A0FA09}"/>
    <cellStyle name="Normal 2 4 3 3 7 6" xfId="27443" xr:uid="{CEB947CD-C1E8-4C85-B8D8-CAA0F71A941E}"/>
    <cellStyle name="Normal 2 4 3 3 8" xfId="2473" xr:uid="{00000000-0005-0000-0000-00001D100000}"/>
    <cellStyle name="Normal 2 4 3 3 8 2" xfId="6757" xr:uid="{00000000-0005-0000-0000-00001E100000}"/>
    <cellStyle name="Normal 2 4 3 3 8 2 2" xfId="15199" xr:uid="{0AFEE2F6-563D-45A3-9734-2BC327C3E3C0}"/>
    <cellStyle name="Normal 2 4 3 3 8 2 3" xfId="23636" xr:uid="{FBED6353-ABF7-428F-82E3-A7BEF5714D57}"/>
    <cellStyle name="Normal 2 4 3 3 8 2 4" xfId="32073" xr:uid="{19C5A1DB-1714-4DB9-8C98-B866C2C19193}"/>
    <cellStyle name="Normal 2 4 3 3 8 3" xfId="10981" xr:uid="{423DA027-7E22-4090-9D78-1E8D1014C49E}"/>
    <cellStyle name="Normal 2 4 3 3 8 4" xfId="19419" xr:uid="{21CC1F90-2F4D-4925-94DF-E24A7F52A457}"/>
    <cellStyle name="Normal 2 4 3 3 8 5" xfId="27856" xr:uid="{688C4DAB-88B7-476A-BBAE-92842A9E67FB}"/>
    <cellStyle name="Normal 2 4 3 3 9" xfId="4691" xr:uid="{00000000-0005-0000-0000-00001F100000}"/>
    <cellStyle name="Normal 2 4 3 3 9 2" xfId="13133" xr:uid="{0AAFA42F-3545-4F3E-8867-5E9B9263E9F7}"/>
    <cellStyle name="Normal 2 4 3 3 9 3" xfId="21570" xr:uid="{A5434FFF-F798-4A4A-AF7D-883215A92200}"/>
    <cellStyle name="Normal 2 4 3 3 9 4" xfId="30007" xr:uid="{A798CC3F-6091-4A1C-8F6F-14D91353570E}"/>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531B3E57-932D-4097-AE3E-C59BAA6DFFD8}"/>
    <cellStyle name="Normal 2 4 3 4 2 2 3" xfId="24128" xr:uid="{B7AC91F8-2C1F-47BA-B5CD-610EDC8A019E}"/>
    <cellStyle name="Normal 2 4 3 4 2 2 4" xfId="32565" xr:uid="{21D7774A-7E08-4285-933B-5C7A8D8AD28E}"/>
    <cellStyle name="Normal 2 4 3 4 2 3" xfId="11473" xr:uid="{D49C7C3D-B063-4026-B574-14FF603F4326}"/>
    <cellStyle name="Normal 2 4 3 4 2 4" xfId="19911" xr:uid="{8590F315-BAFA-4EEE-8660-52589693D4FF}"/>
    <cellStyle name="Normal 2 4 3 4 2 5" xfId="28348" xr:uid="{733A187F-246F-4A6E-8190-B2799801EC5E}"/>
    <cellStyle name="Normal 2 4 3 4 3" xfId="5104" xr:uid="{00000000-0005-0000-0000-000023100000}"/>
    <cellStyle name="Normal 2 4 3 4 3 2" xfId="13546" xr:uid="{38C2645F-4EBD-4FB0-A75E-7D73D2E5D0A5}"/>
    <cellStyle name="Normal 2 4 3 4 3 3" xfId="21983" xr:uid="{E3EE74E1-A5A7-42E0-A933-105E52D765EA}"/>
    <cellStyle name="Normal 2 4 3 4 3 4" xfId="30420" xr:uid="{54CDD61F-9A25-47C7-9C65-E6C08A1AB38C}"/>
    <cellStyle name="Normal 2 4 3 4 4" xfId="9328" xr:uid="{52F76001-56C4-433A-B2B1-13E073529490}"/>
    <cellStyle name="Normal 2 4 3 4 5" xfId="17766" xr:uid="{4CE08CA4-896C-4B34-966D-E56AA1F48F77}"/>
    <cellStyle name="Normal 2 4 3 4 6" xfId="26203" xr:uid="{24E6F92B-1C00-4B0B-AAC9-6D82FBE5C1B1}"/>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2507BF05-899C-4CF2-BCCF-7C13E4726D69}"/>
    <cellStyle name="Normal 2 4 3 5 2 2 3" xfId="24541" xr:uid="{A0E23254-176D-4EBF-A7BC-29AE57FB5FA6}"/>
    <cellStyle name="Normal 2 4 3 5 2 2 4" xfId="32978" xr:uid="{CCE8B30F-76AB-4703-83B5-9CB5E84F9527}"/>
    <cellStyle name="Normal 2 4 3 5 2 3" xfId="11886" xr:uid="{48FF547E-4957-4C60-A43F-F1BC1D2F41DC}"/>
    <cellStyle name="Normal 2 4 3 5 2 4" xfId="20324" xr:uid="{5EDCA0A3-6013-4BC0-A062-7618C2FB17A7}"/>
    <cellStyle name="Normal 2 4 3 5 2 5" xfId="28761" xr:uid="{3723B9A6-58F7-4472-955F-E52DDFB8DBE0}"/>
    <cellStyle name="Normal 2 4 3 5 3" xfId="5517" xr:uid="{00000000-0005-0000-0000-000027100000}"/>
    <cellStyle name="Normal 2 4 3 5 3 2" xfId="13959" xr:uid="{708D7150-EB11-471C-9AE6-CD3EEEEDD141}"/>
    <cellStyle name="Normal 2 4 3 5 3 3" xfId="22396" xr:uid="{36AAEF37-C6A2-414F-9019-D073BC1B7771}"/>
    <cellStyle name="Normal 2 4 3 5 3 4" xfId="30833" xr:uid="{07B30A34-CB43-4749-B6E5-7B8AF76C5479}"/>
    <cellStyle name="Normal 2 4 3 5 4" xfId="9741" xr:uid="{AF38464B-1840-4198-9AFB-2F6A7CCB478F}"/>
    <cellStyle name="Normal 2 4 3 5 5" xfId="18179" xr:uid="{003CD18A-801B-4D7F-A74F-DD4BFF08CB56}"/>
    <cellStyle name="Normal 2 4 3 5 6" xfId="26616" xr:uid="{0E846397-14F8-4241-8856-7000E0D517FF}"/>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378856FE-8F0B-418A-B48F-45C5C461E9E3}"/>
    <cellStyle name="Normal 2 4 3 6 2 2 3" xfId="24954" xr:uid="{E66B0D12-75C1-4567-BD8B-3E72CB2B4679}"/>
    <cellStyle name="Normal 2 4 3 6 2 2 4" xfId="33391" xr:uid="{76659114-D609-4B95-A4AC-A08813CC9B55}"/>
    <cellStyle name="Normal 2 4 3 6 2 3" xfId="12299" xr:uid="{BEE91731-AEBE-473C-8CB5-CC0F62B873B2}"/>
    <cellStyle name="Normal 2 4 3 6 2 4" xfId="20737" xr:uid="{63147B07-D505-4DD6-A06D-0D43CDD384C0}"/>
    <cellStyle name="Normal 2 4 3 6 2 5" xfId="29174" xr:uid="{183EB917-E1AB-40C4-B2B8-9F46E90536E8}"/>
    <cellStyle name="Normal 2 4 3 6 3" xfId="5930" xr:uid="{00000000-0005-0000-0000-00002B100000}"/>
    <cellStyle name="Normal 2 4 3 6 3 2" xfId="14372" xr:uid="{8034BEDD-538C-4CF5-A614-15A683D664A8}"/>
    <cellStyle name="Normal 2 4 3 6 3 3" xfId="22809" xr:uid="{3A9239E2-7A26-4C9B-8A8B-6C72ABB56DC5}"/>
    <cellStyle name="Normal 2 4 3 6 3 4" xfId="31246" xr:uid="{6EA8D278-4198-45FD-AA77-EE58904F8D9F}"/>
    <cellStyle name="Normal 2 4 3 6 4" xfId="10154" xr:uid="{3FDC9A00-EEB9-4A0E-8322-37E2088366F1}"/>
    <cellStyle name="Normal 2 4 3 6 5" xfId="18592" xr:uid="{5788A5AF-C86F-4FE0-BE96-0715E11FF545}"/>
    <cellStyle name="Normal 2 4 3 6 6" xfId="27029" xr:uid="{55053448-26DE-40EC-B198-22B17EC0CAF3}"/>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81EEF22C-31D7-48E7-9AB1-EF4DDBEFA3EE}"/>
    <cellStyle name="Normal 2 4 3 7 2 2 3" xfId="25367" xr:uid="{2DA2D3D8-1868-462E-A6C8-1665D731F60F}"/>
    <cellStyle name="Normal 2 4 3 7 2 2 4" xfId="33804" xr:uid="{D7B6A7F0-A544-4E94-A2B6-A5DF8C20E803}"/>
    <cellStyle name="Normal 2 4 3 7 2 3" xfId="12712" xr:uid="{6B14891A-2E87-4048-A3C8-6E2BD0755317}"/>
    <cellStyle name="Normal 2 4 3 7 2 4" xfId="21150" xr:uid="{D15AF99B-D2C1-4E8C-BAB1-6E41647AE8AB}"/>
    <cellStyle name="Normal 2 4 3 7 2 5" xfId="29587" xr:uid="{BEEEA6CA-AF26-4400-9BC6-3CB3BFAF8AAF}"/>
    <cellStyle name="Normal 2 4 3 7 3" xfId="6343" xr:uid="{00000000-0005-0000-0000-00002F100000}"/>
    <cellStyle name="Normal 2 4 3 7 3 2" xfId="14785" xr:uid="{8AA447FB-B1C2-43CB-AF06-B63B04E238B8}"/>
    <cellStyle name="Normal 2 4 3 7 3 3" xfId="23222" xr:uid="{8AEFD232-6782-4AA5-983B-302264CD4D7E}"/>
    <cellStyle name="Normal 2 4 3 7 3 4" xfId="31659" xr:uid="{BBA1527E-24D5-4ACE-A0DF-F0ED29C8AAAE}"/>
    <cellStyle name="Normal 2 4 3 7 4" xfId="10567" xr:uid="{47157D19-5B5B-4686-B460-9654B1960538}"/>
    <cellStyle name="Normal 2 4 3 7 5" xfId="19005" xr:uid="{8ED93A5E-9D47-4303-A902-54C8588114CA}"/>
    <cellStyle name="Normal 2 4 3 7 6" xfId="27442" xr:uid="{547AEDD4-7807-41D5-A917-CCB6C8FFF4D8}"/>
    <cellStyle name="Normal 2 4 3 8" xfId="2472" xr:uid="{00000000-0005-0000-0000-000030100000}"/>
    <cellStyle name="Normal 2 4 3 8 2" xfId="6756" xr:uid="{00000000-0005-0000-0000-000031100000}"/>
    <cellStyle name="Normal 2 4 3 8 2 2" xfId="15198" xr:uid="{70253647-1FE0-4769-AA03-5DE143CF7FD5}"/>
    <cellStyle name="Normal 2 4 3 8 2 3" xfId="23635" xr:uid="{1F2B2E77-CA86-43E7-8F14-D32E255D5EB7}"/>
    <cellStyle name="Normal 2 4 3 8 2 4" xfId="32072" xr:uid="{09F1DBA2-14B7-4CCE-8BEE-79840F59427B}"/>
    <cellStyle name="Normal 2 4 3 8 3" xfId="10980" xr:uid="{2D21471D-38EF-4858-B0C6-E2BF3BE6CBF2}"/>
    <cellStyle name="Normal 2 4 3 8 4" xfId="19418" xr:uid="{051F413E-421E-48B4-8E55-EB7F2B92A8CA}"/>
    <cellStyle name="Normal 2 4 3 8 5" xfId="27855" xr:uid="{E9A6832B-3855-432F-A83E-6DAF35DE921A}"/>
    <cellStyle name="Normal 2 4 3 9" xfId="4690" xr:uid="{00000000-0005-0000-0000-000032100000}"/>
    <cellStyle name="Normal 2 4 3 9 2" xfId="13132" xr:uid="{55E9FA1D-10DD-4D63-BBA5-74FA1CFA36C7}"/>
    <cellStyle name="Normal 2 4 3 9 3" xfId="21569" xr:uid="{53977027-7817-4E83-BCCF-555C7B91FFBE}"/>
    <cellStyle name="Normal 2 4 3 9 4" xfId="30006" xr:uid="{B5647CA1-4FBD-417C-B2C1-BD005E5B35B5}"/>
    <cellStyle name="Normal 2 4 4" xfId="302" xr:uid="{00000000-0005-0000-0000-000033100000}"/>
    <cellStyle name="Normal 2 4 5" xfId="303" xr:uid="{00000000-0005-0000-0000-000034100000}"/>
    <cellStyle name="Normal 2 4 5 10" xfId="4695" xr:uid="{00000000-0005-0000-0000-000035100000}"/>
    <cellStyle name="Normal 2 4 5 10 2" xfId="13137" xr:uid="{AAC0EAEA-CF52-422B-AA6C-88C5EA5762CB}"/>
    <cellStyle name="Normal 2 4 5 10 3" xfId="21574" xr:uid="{050EC379-C2AB-4B88-95F0-7A4CB0CAA2F3}"/>
    <cellStyle name="Normal 2 4 5 10 4" xfId="30011" xr:uid="{267AB5D9-C972-46E5-907C-74F93C6BACF0}"/>
    <cellStyle name="Normal 2 4 5 11" xfId="8919" xr:uid="{CDFEB572-04CD-42A2-98AA-733FCC506BC9}"/>
    <cellStyle name="Normal 2 4 5 12" xfId="17357" xr:uid="{97A64200-72AE-4FBE-8DAB-4FC912F708A5}"/>
    <cellStyle name="Normal 2 4 5 13" xfId="25794" xr:uid="{D14A3560-C45C-49E2-964F-0C406662D97B}"/>
    <cellStyle name="Normal 2 4 5 2" xfId="304" xr:uid="{00000000-0005-0000-0000-000036100000}"/>
    <cellStyle name="Normal 2 4 5 2 10" xfId="8920" xr:uid="{2158F424-27C6-4537-95F1-6DB78A9380EE}"/>
    <cellStyle name="Normal 2 4 5 2 11" xfId="17358" xr:uid="{A16CE572-244B-4A54-B93F-91B0A7A5B70A}"/>
    <cellStyle name="Normal 2 4 5 2 12" xfId="25795" xr:uid="{C2F5658E-C9CE-40A5-A001-35F6CCC8263F}"/>
    <cellStyle name="Normal 2 4 5 2 2" xfId="305" xr:uid="{00000000-0005-0000-0000-000037100000}"/>
    <cellStyle name="Normal 2 4 5 2 2 10" xfId="17359" xr:uid="{86071AFA-B47D-4F89-89E6-2142875B1C55}"/>
    <cellStyle name="Normal 2 4 5 2 2 11" xfId="25796" xr:uid="{929C59B3-D204-45C0-B494-47190FDB2B42}"/>
    <cellStyle name="Normal 2 4 5 2 2 2" xfId="306" xr:uid="{00000000-0005-0000-0000-000038100000}"/>
    <cellStyle name="Normal 2 4 5 2 2 2 10" xfId="25797" xr:uid="{5AB03801-8C82-42D9-8F12-DC63CAEAB8F7}"/>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9DD06FBC-7407-4606-9388-6A4F690BE3FE}"/>
    <cellStyle name="Normal 2 4 5 2 2 2 2 2 2 3" xfId="24136" xr:uid="{0228C036-83B3-4FBF-B2C1-67F21727CA72}"/>
    <cellStyle name="Normal 2 4 5 2 2 2 2 2 2 4" xfId="32573" xr:uid="{850D7113-7FD4-451B-A537-51996579B7EE}"/>
    <cellStyle name="Normal 2 4 5 2 2 2 2 2 3" xfId="11481" xr:uid="{C799823E-871C-4B30-A373-15BDAF0E6921}"/>
    <cellStyle name="Normal 2 4 5 2 2 2 2 2 4" xfId="19919" xr:uid="{061B2053-567E-436E-B1EB-156CE4729403}"/>
    <cellStyle name="Normal 2 4 5 2 2 2 2 2 5" xfId="28356" xr:uid="{EE88B746-B402-4D05-87C5-6A869C7A3B8B}"/>
    <cellStyle name="Normal 2 4 5 2 2 2 2 3" xfId="5112" xr:uid="{00000000-0005-0000-0000-00003C100000}"/>
    <cellStyle name="Normal 2 4 5 2 2 2 2 3 2" xfId="13554" xr:uid="{D2838340-9DE1-4EFB-B50C-0AB9F72773AE}"/>
    <cellStyle name="Normal 2 4 5 2 2 2 2 3 3" xfId="21991" xr:uid="{72755621-4801-4278-AE7C-E5C49E6D91E3}"/>
    <cellStyle name="Normal 2 4 5 2 2 2 2 3 4" xfId="30428" xr:uid="{938EC9D0-3E0D-4422-9555-E9A743915369}"/>
    <cellStyle name="Normal 2 4 5 2 2 2 2 4" xfId="9336" xr:uid="{AB216C52-A524-40FC-B6ED-5DBD3B4FF189}"/>
    <cellStyle name="Normal 2 4 5 2 2 2 2 5" xfId="17774" xr:uid="{816835D1-C9B1-49BF-8544-FEC9C1438BE9}"/>
    <cellStyle name="Normal 2 4 5 2 2 2 2 6" xfId="26211" xr:uid="{BB3BA67A-21A4-4A32-A551-5622E075B429}"/>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6C9A9982-0FA8-465F-B266-49EEBE7FAB4C}"/>
    <cellStyle name="Normal 2 4 5 2 2 2 3 2 2 3" xfId="24549" xr:uid="{F4FB3D04-3E36-4EE1-9A36-B1044D9F8C17}"/>
    <cellStyle name="Normal 2 4 5 2 2 2 3 2 2 4" xfId="32986" xr:uid="{F5846546-9F93-48D1-950B-A5C544DB0075}"/>
    <cellStyle name="Normal 2 4 5 2 2 2 3 2 3" xfId="11894" xr:uid="{29E29EB0-94F9-4595-9DA6-86C711D0D98A}"/>
    <cellStyle name="Normal 2 4 5 2 2 2 3 2 4" xfId="20332" xr:uid="{D3B1A502-D88A-4997-8CBE-8BD6F5349F94}"/>
    <cellStyle name="Normal 2 4 5 2 2 2 3 2 5" xfId="28769" xr:uid="{4154DE12-6833-48B4-A977-0A7E46BAB34E}"/>
    <cellStyle name="Normal 2 4 5 2 2 2 3 3" xfId="5525" xr:uid="{00000000-0005-0000-0000-000040100000}"/>
    <cellStyle name="Normal 2 4 5 2 2 2 3 3 2" xfId="13967" xr:uid="{E6FF940A-9251-4601-BE75-DFBC8051E7E7}"/>
    <cellStyle name="Normal 2 4 5 2 2 2 3 3 3" xfId="22404" xr:uid="{3211F018-0810-40F4-B599-77B1AD5F4CC2}"/>
    <cellStyle name="Normal 2 4 5 2 2 2 3 3 4" xfId="30841" xr:uid="{7786C75F-004E-4D1B-9B90-210B615A1EEF}"/>
    <cellStyle name="Normal 2 4 5 2 2 2 3 4" xfId="9749" xr:uid="{C7DBC088-8B9B-41C0-A7FE-DFB15D838DCA}"/>
    <cellStyle name="Normal 2 4 5 2 2 2 3 5" xfId="18187" xr:uid="{317B5847-EBEB-49CB-8129-DF5B150FA121}"/>
    <cellStyle name="Normal 2 4 5 2 2 2 3 6" xfId="26624" xr:uid="{F6A6D587-8F51-434B-9EBE-8CAF717DD24C}"/>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93AF5FF0-B3C1-4197-BBFC-453E8729220C}"/>
    <cellStyle name="Normal 2 4 5 2 2 2 4 2 2 3" xfId="24962" xr:uid="{DFFB1616-1556-4FEA-9802-FC2F79E0C204}"/>
    <cellStyle name="Normal 2 4 5 2 2 2 4 2 2 4" xfId="33399" xr:uid="{C5A36FF6-481C-40BB-86DD-9C7B612F2C9A}"/>
    <cellStyle name="Normal 2 4 5 2 2 2 4 2 3" xfId="12307" xr:uid="{4F593E0F-AEDA-4C3B-B8F9-5804A6FE82F3}"/>
    <cellStyle name="Normal 2 4 5 2 2 2 4 2 4" xfId="20745" xr:uid="{133EC2C7-83C5-44B5-828A-C1D3D397FE76}"/>
    <cellStyle name="Normal 2 4 5 2 2 2 4 2 5" xfId="29182" xr:uid="{A29DAA75-CE23-4411-ADF3-81A47EB59932}"/>
    <cellStyle name="Normal 2 4 5 2 2 2 4 3" xfId="5938" xr:uid="{00000000-0005-0000-0000-000044100000}"/>
    <cellStyle name="Normal 2 4 5 2 2 2 4 3 2" xfId="14380" xr:uid="{22374938-F0A2-48AA-A00B-BFF8704B5311}"/>
    <cellStyle name="Normal 2 4 5 2 2 2 4 3 3" xfId="22817" xr:uid="{8129F4DA-4FC0-4319-A850-4FF78AFDF696}"/>
    <cellStyle name="Normal 2 4 5 2 2 2 4 3 4" xfId="31254" xr:uid="{97C1CA4D-3605-453F-837D-498F246E21A7}"/>
    <cellStyle name="Normal 2 4 5 2 2 2 4 4" xfId="10162" xr:uid="{3C675A27-F3D9-4612-B5AB-0C3A9A488E8C}"/>
    <cellStyle name="Normal 2 4 5 2 2 2 4 5" xfId="18600" xr:uid="{2A824281-B9BF-45FF-864A-40915B9B3C72}"/>
    <cellStyle name="Normal 2 4 5 2 2 2 4 6" xfId="27037" xr:uid="{66C5836A-F34B-4173-B988-5CA4C44838F2}"/>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300B3B2A-97BA-46FA-8014-449BDCCAA462}"/>
    <cellStyle name="Normal 2 4 5 2 2 2 5 2 2 3" xfId="25375" xr:uid="{581A26F6-70B6-4EBB-B95C-34078B659167}"/>
    <cellStyle name="Normal 2 4 5 2 2 2 5 2 2 4" xfId="33812" xr:uid="{86CC848F-C2D7-49C9-A1B9-32402A63DA8B}"/>
    <cellStyle name="Normal 2 4 5 2 2 2 5 2 3" xfId="12720" xr:uid="{76791FF2-7F44-4FC3-8438-0600C2C04B9B}"/>
    <cellStyle name="Normal 2 4 5 2 2 2 5 2 4" xfId="21158" xr:uid="{13B3B92E-8FC3-4CCE-AAB0-CD0AF0A77870}"/>
    <cellStyle name="Normal 2 4 5 2 2 2 5 2 5" xfId="29595" xr:uid="{D323E4A9-AB8A-41BD-8E7A-10DCD9B33625}"/>
    <cellStyle name="Normal 2 4 5 2 2 2 5 3" xfId="6351" xr:uid="{00000000-0005-0000-0000-000048100000}"/>
    <cellStyle name="Normal 2 4 5 2 2 2 5 3 2" xfId="14793" xr:uid="{59FB08E8-2562-40F5-A0B5-A83919DEE404}"/>
    <cellStyle name="Normal 2 4 5 2 2 2 5 3 3" xfId="23230" xr:uid="{E031EEAE-E2D4-4A75-89AA-4D94FE50F009}"/>
    <cellStyle name="Normal 2 4 5 2 2 2 5 3 4" xfId="31667" xr:uid="{E2E8C410-7D7E-403C-8701-D7C59D354AC3}"/>
    <cellStyle name="Normal 2 4 5 2 2 2 5 4" xfId="10575" xr:uid="{38C32346-2778-4B9C-B59D-EC04B6C8B59A}"/>
    <cellStyle name="Normal 2 4 5 2 2 2 5 5" xfId="19013" xr:uid="{0C2DABB3-2362-423C-9DF3-25C99964F902}"/>
    <cellStyle name="Normal 2 4 5 2 2 2 5 6" xfId="27450" xr:uid="{5217BEFF-DB13-4DA4-A5E0-D5A9677A1774}"/>
    <cellStyle name="Normal 2 4 5 2 2 2 6" xfId="2480" xr:uid="{00000000-0005-0000-0000-000049100000}"/>
    <cellStyle name="Normal 2 4 5 2 2 2 6 2" xfId="6764" xr:uid="{00000000-0005-0000-0000-00004A100000}"/>
    <cellStyle name="Normal 2 4 5 2 2 2 6 2 2" xfId="15206" xr:uid="{909937A8-5593-464C-B92D-5FB7DCF70220}"/>
    <cellStyle name="Normal 2 4 5 2 2 2 6 2 3" xfId="23643" xr:uid="{97C4B25C-4C73-4689-9C44-FB1C4EC3038F}"/>
    <cellStyle name="Normal 2 4 5 2 2 2 6 2 4" xfId="32080" xr:uid="{F8504813-BD04-408C-A73D-CA8E80B3F8F5}"/>
    <cellStyle name="Normal 2 4 5 2 2 2 6 3" xfId="10988" xr:uid="{C2EDCD99-829C-4F20-81D5-71B72AB1277A}"/>
    <cellStyle name="Normal 2 4 5 2 2 2 6 4" xfId="19426" xr:uid="{58D1EFE6-12D4-436A-9097-3108094D79FC}"/>
    <cellStyle name="Normal 2 4 5 2 2 2 6 5" xfId="27863" xr:uid="{B1B76026-5749-4E1E-A449-E7B3A88A2FA8}"/>
    <cellStyle name="Normal 2 4 5 2 2 2 7" xfId="4698" xr:uid="{00000000-0005-0000-0000-00004B100000}"/>
    <cellStyle name="Normal 2 4 5 2 2 2 7 2" xfId="13140" xr:uid="{2ABBC2F7-1D43-496A-8D32-035469C75B06}"/>
    <cellStyle name="Normal 2 4 5 2 2 2 7 3" xfId="21577" xr:uid="{2970C6BB-786D-4019-AE11-3A3D8D450B28}"/>
    <cellStyle name="Normal 2 4 5 2 2 2 7 4" xfId="30014" xr:uid="{19E2792F-E637-48B3-9D68-B839BC0B1CE0}"/>
    <cellStyle name="Normal 2 4 5 2 2 2 8" xfId="8922" xr:uid="{15944710-C748-4E6D-961A-7DFE4238D3BC}"/>
    <cellStyle name="Normal 2 4 5 2 2 2 9" xfId="17360" xr:uid="{E3B081A9-3C6E-4069-9D05-72DAAE2CFA05}"/>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9AA36D28-7138-4906-AE52-CC6566844943}"/>
    <cellStyle name="Normal 2 4 5 2 2 3 2 2 3" xfId="24135" xr:uid="{0CCEBBA5-D652-439D-A33C-26E9D2092FA0}"/>
    <cellStyle name="Normal 2 4 5 2 2 3 2 2 4" xfId="32572" xr:uid="{6CBCB008-75BB-4CE6-B9E4-9E0BC12CEDD1}"/>
    <cellStyle name="Normal 2 4 5 2 2 3 2 3" xfId="11480" xr:uid="{CE0D0516-F493-4D16-85EA-364CFEB6C3CF}"/>
    <cellStyle name="Normal 2 4 5 2 2 3 2 4" xfId="19918" xr:uid="{3B152B28-9E19-400D-8AE0-259AF896B0F0}"/>
    <cellStyle name="Normal 2 4 5 2 2 3 2 5" xfId="28355" xr:uid="{9D41A6C9-64D4-4831-8966-A1BB072FAE96}"/>
    <cellStyle name="Normal 2 4 5 2 2 3 3" xfId="5111" xr:uid="{00000000-0005-0000-0000-00004F100000}"/>
    <cellStyle name="Normal 2 4 5 2 2 3 3 2" xfId="13553" xr:uid="{0401C821-B62C-4EB9-963A-CAEF2466A8CC}"/>
    <cellStyle name="Normal 2 4 5 2 2 3 3 3" xfId="21990" xr:uid="{760E42B3-A1F4-4D4D-B138-9638156B88AE}"/>
    <cellStyle name="Normal 2 4 5 2 2 3 3 4" xfId="30427" xr:uid="{FE1B3C46-9328-45B5-8391-006466348E32}"/>
    <cellStyle name="Normal 2 4 5 2 2 3 4" xfId="9335" xr:uid="{AB3F38F7-3386-41F1-A208-10CD6F37A4A2}"/>
    <cellStyle name="Normal 2 4 5 2 2 3 5" xfId="17773" xr:uid="{B2353741-8418-48B9-B05A-62AE65B5EFE2}"/>
    <cellStyle name="Normal 2 4 5 2 2 3 6" xfId="26210" xr:uid="{064DB95E-9E09-4182-82FC-82967BB1E094}"/>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AF34B8D9-46C9-4859-948C-C1EDB0AA76F9}"/>
    <cellStyle name="Normal 2 4 5 2 2 4 2 2 3" xfId="24548" xr:uid="{4AA3FA13-1509-4BAD-881E-AD3B625CA571}"/>
    <cellStyle name="Normal 2 4 5 2 2 4 2 2 4" xfId="32985" xr:uid="{DCCF9849-C3C0-4D6D-9736-7B1338C7C244}"/>
    <cellStyle name="Normal 2 4 5 2 2 4 2 3" xfId="11893" xr:uid="{E1F2A753-9D82-46D6-8EF9-8BCAC84AE220}"/>
    <cellStyle name="Normal 2 4 5 2 2 4 2 4" xfId="20331" xr:uid="{97B82AC7-50DC-4BAA-A6CC-C298DD502DC7}"/>
    <cellStyle name="Normal 2 4 5 2 2 4 2 5" xfId="28768" xr:uid="{065D1E95-44D9-4792-926D-C3B527F16147}"/>
    <cellStyle name="Normal 2 4 5 2 2 4 3" xfId="5524" xr:uid="{00000000-0005-0000-0000-000053100000}"/>
    <cellStyle name="Normal 2 4 5 2 2 4 3 2" xfId="13966" xr:uid="{8BCAA789-340A-4D2C-B6C8-84DC1E01C558}"/>
    <cellStyle name="Normal 2 4 5 2 2 4 3 3" xfId="22403" xr:uid="{1DA207B2-9B17-4B02-864B-140D37117FD4}"/>
    <cellStyle name="Normal 2 4 5 2 2 4 3 4" xfId="30840" xr:uid="{A348693C-AF81-4CCE-B6A9-873801553300}"/>
    <cellStyle name="Normal 2 4 5 2 2 4 4" xfId="9748" xr:uid="{4854BDB8-1543-4932-913D-AA8DF25490E7}"/>
    <cellStyle name="Normal 2 4 5 2 2 4 5" xfId="18186" xr:uid="{F5415149-4FD6-4CD8-8E48-81095E15422E}"/>
    <cellStyle name="Normal 2 4 5 2 2 4 6" xfId="26623" xr:uid="{CD7CD2CF-475D-4603-B76D-22DDE9888436}"/>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A4EDD918-8D45-4343-A321-85CCBC353BCA}"/>
    <cellStyle name="Normal 2 4 5 2 2 5 2 2 3" xfId="24961" xr:uid="{45C1EA75-EB7E-4E4A-8F42-16194C74560F}"/>
    <cellStyle name="Normal 2 4 5 2 2 5 2 2 4" xfId="33398" xr:uid="{F633F5B0-C47E-4087-9734-B1E1C4C6AF33}"/>
    <cellStyle name="Normal 2 4 5 2 2 5 2 3" xfId="12306" xr:uid="{D66AA049-F48B-4ADB-81DE-815506167153}"/>
    <cellStyle name="Normal 2 4 5 2 2 5 2 4" xfId="20744" xr:uid="{EAC9DCCC-C79B-48F7-B8D3-F8A01297CD82}"/>
    <cellStyle name="Normal 2 4 5 2 2 5 2 5" xfId="29181" xr:uid="{046DBA2A-3173-4ABE-A1F4-A31A59807707}"/>
    <cellStyle name="Normal 2 4 5 2 2 5 3" xfId="5937" xr:uid="{00000000-0005-0000-0000-000057100000}"/>
    <cellStyle name="Normal 2 4 5 2 2 5 3 2" xfId="14379" xr:uid="{C084C5EA-804C-4F86-98AB-91DA3886530E}"/>
    <cellStyle name="Normal 2 4 5 2 2 5 3 3" xfId="22816" xr:uid="{AC2D9B93-E777-4DB8-B700-C12D63389B73}"/>
    <cellStyle name="Normal 2 4 5 2 2 5 3 4" xfId="31253" xr:uid="{C4CC44A3-D6B4-403B-A69D-E38705AC6ECA}"/>
    <cellStyle name="Normal 2 4 5 2 2 5 4" xfId="10161" xr:uid="{99D37796-614C-41EA-8587-B78240AA50DD}"/>
    <cellStyle name="Normal 2 4 5 2 2 5 5" xfId="18599" xr:uid="{23932221-793E-4E78-A751-2A55924A0634}"/>
    <cellStyle name="Normal 2 4 5 2 2 5 6" xfId="27036" xr:uid="{B74338E5-2422-416E-B918-CD8E6E42F477}"/>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FA4523AD-B02C-4A31-8EA6-4003CB1E729E}"/>
    <cellStyle name="Normal 2 4 5 2 2 6 2 2 3" xfId="25374" xr:uid="{428BE923-D4BE-4574-A46F-FA9E93E0EC48}"/>
    <cellStyle name="Normal 2 4 5 2 2 6 2 2 4" xfId="33811" xr:uid="{DB3CA0B4-EAF6-4948-AD6D-B9C2C7358D6F}"/>
    <cellStyle name="Normal 2 4 5 2 2 6 2 3" xfId="12719" xr:uid="{336464C9-A1A7-4C22-AC32-D112BB71D8EA}"/>
    <cellStyle name="Normal 2 4 5 2 2 6 2 4" xfId="21157" xr:uid="{09E1915D-13D8-430D-9FDF-0589C78B5B6D}"/>
    <cellStyle name="Normal 2 4 5 2 2 6 2 5" xfId="29594" xr:uid="{CCB2BA1C-7D44-42F0-B8D2-C4306C9CF79A}"/>
    <cellStyle name="Normal 2 4 5 2 2 6 3" xfId="6350" xr:uid="{00000000-0005-0000-0000-00005B100000}"/>
    <cellStyle name="Normal 2 4 5 2 2 6 3 2" xfId="14792" xr:uid="{01330CC0-E197-4648-8C9C-15DB2F2B722C}"/>
    <cellStyle name="Normal 2 4 5 2 2 6 3 3" xfId="23229" xr:uid="{1737338B-CBF0-4A39-BEAC-6C1CDB30F20C}"/>
    <cellStyle name="Normal 2 4 5 2 2 6 3 4" xfId="31666" xr:uid="{34CD8494-9410-4F4B-84E1-0024D3914562}"/>
    <cellStyle name="Normal 2 4 5 2 2 6 4" xfId="10574" xr:uid="{2CE704A4-5E4A-4C81-B9E4-0FCD56A2AE2F}"/>
    <cellStyle name="Normal 2 4 5 2 2 6 5" xfId="19012" xr:uid="{13550A26-6A9C-4D7E-83EE-949D858A4E61}"/>
    <cellStyle name="Normal 2 4 5 2 2 6 6" xfId="27449" xr:uid="{034546DC-8434-4D7A-A66D-AAAEEBA2BDA4}"/>
    <cellStyle name="Normal 2 4 5 2 2 7" xfId="2479" xr:uid="{00000000-0005-0000-0000-00005C100000}"/>
    <cellStyle name="Normal 2 4 5 2 2 7 2" xfId="6763" xr:uid="{00000000-0005-0000-0000-00005D100000}"/>
    <cellStyle name="Normal 2 4 5 2 2 7 2 2" xfId="15205" xr:uid="{A64D44E2-2FE9-45F2-AB7E-D5E79D8BBAFD}"/>
    <cellStyle name="Normal 2 4 5 2 2 7 2 3" xfId="23642" xr:uid="{C646B081-3C67-4EE4-9769-244F020B8F38}"/>
    <cellStyle name="Normal 2 4 5 2 2 7 2 4" xfId="32079" xr:uid="{BD5983DF-8F17-4578-B3C9-2943F697B8C2}"/>
    <cellStyle name="Normal 2 4 5 2 2 7 3" xfId="10987" xr:uid="{6347122C-1FEF-4B1B-A199-E12C6D4D3C49}"/>
    <cellStyle name="Normal 2 4 5 2 2 7 4" xfId="19425" xr:uid="{5D47E60C-D30C-4F62-8335-76F7176AFF2D}"/>
    <cellStyle name="Normal 2 4 5 2 2 7 5" xfId="27862" xr:uid="{3673AF51-3594-49C4-91E7-935813A01FFF}"/>
    <cellStyle name="Normal 2 4 5 2 2 8" xfId="4697" xr:uid="{00000000-0005-0000-0000-00005E100000}"/>
    <cellStyle name="Normal 2 4 5 2 2 8 2" xfId="13139" xr:uid="{0C949B41-E265-4BEB-B913-011D05F4159F}"/>
    <cellStyle name="Normal 2 4 5 2 2 8 3" xfId="21576" xr:uid="{41D76A35-E226-48B2-99B5-7647053521A2}"/>
    <cellStyle name="Normal 2 4 5 2 2 8 4" xfId="30013" xr:uid="{5DBFB11E-6F2F-4417-B8BD-38EA063D7C3D}"/>
    <cellStyle name="Normal 2 4 5 2 2 9" xfId="8921" xr:uid="{1D650C76-924F-4934-964D-92EDEE5A17C2}"/>
    <cellStyle name="Normal 2 4 5 2 3" xfId="307" xr:uid="{00000000-0005-0000-0000-00005F100000}"/>
    <cellStyle name="Normal 2 4 5 2 3 10" xfId="25798" xr:uid="{3D5D0E5C-1785-4A8D-9FE3-B6ECD18BC62B}"/>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4F161E05-EA4C-4EAA-A165-D5A980D3DCB7}"/>
    <cellStyle name="Normal 2 4 5 2 3 2 2 2 3" xfId="24137" xr:uid="{C04F7324-6462-47B4-9341-FCC18C62CDC8}"/>
    <cellStyle name="Normal 2 4 5 2 3 2 2 2 4" xfId="32574" xr:uid="{BE5AF1FD-D7D5-4BE4-A662-575DAFD14EEC}"/>
    <cellStyle name="Normal 2 4 5 2 3 2 2 3" xfId="11482" xr:uid="{81A8E892-DEB4-4EA0-8EFA-E03A68C55BE7}"/>
    <cellStyle name="Normal 2 4 5 2 3 2 2 4" xfId="19920" xr:uid="{8ED90B71-1E03-486B-A27F-94C6690B7AED}"/>
    <cellStyle name="Normal 2 4 5 2 3 2 2 5" xfId="28357" xr:uid="{83D600F8-AA98-4945-BFDF-90E326FDA939}"/>
    <cellStyle name="Normal 2 4 5 2 3 2 3" xfId="5113" xr:uid="{00000000-0005-0000-0000-000063100000}"/>
    <cellStyle name="Normal 2 4 5 2 3 2 3 2" xfId="13555" xr:uid="{7300B8DC-61DA-4D9A-8902-829AB6B6A311}"/>
    <cellStyle name="Normal 2 4 5 2 3 2 3 3" xfId="21992" xr:uid="{4A32D7E6-9438-45CD-A4EE-2CDA4641EEF4}"/>
    <cellStyle name="Normal 2 4 5 2 3 2 3 4" xfId="30429" xr:uid="{4115CE30-CD9C-463D-9F24-7BA2C7F1951B}"/>
    <cellStyle name="Normal 2 4 5 2 3 2 4" xfId="9337" xr:uid="{A9487832-2C28-488D-9E82-9CC6CD5FC490}"/>
    <cellStyle name="Normal 2 4 5 2 3 2 5" xfId="17775" xr:uid="{13E901E3-2670-4264-BDB6-80B4903E1103}"/>
    <cellStyle name="Normal 2 4 5 2 3 2 6" xfId="26212" xr:uid="{14103B2C-0116-4CC7-8C13-892B7928A99E}"/>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E0F325D8-28F7-42E7-BD90-47DD01A51B53}"/>
    <cellStyle name="Normal 2 4 5 2 3 3 2 2 3" xfId="24550" xr:uid="{9D2C2FCD-63BD-4ADD-A471-3A1AB18D0113}"/>
    <cellStyle name="Normal 2 4 5 2 3 3 2 2 4" xfId="32987" xr:uid="{6524CA50-6364-4738-94D5-D6D8404A89FB}"/>
    <cellStyle name="Normal 2 4 5 2 3 3 2 3" xfId="11895" xr:uid="{035BD59B-6726-4733-B50C-065089033ECD}"/>
    <cellStyle name="Normal 2 4 5 2 3 3 2 4" xfId="20333" xr:uid="{89E007E5-AE59-4CAC-B73C-0ED534D150CE}"/>
    <cellStyle name="Normal 2 4 5 2 3 3 2 5" xfId="28770" xr:uid="{F044B613-A123-418F-84F3-40C8AEFB4471}"/>
    <cellStyle name="Normal 2 4 5 2 3 3 3" xfId="5526" xr:uid="{00000000-0005-0000-0000-000067100000}"/>
    <cellStyle name="Normal 2 4 5 2 3 3 3 2" xfId="13968" xr:uid="{21CC974F-8D0F-463D-BB95-846B55D75001}"/>
    <cellStyle name="Normal 2 4 5 2 3 3 3 3" xfId="22405" xr:uid="{86C81B50-B5F3-412A-A9E2-2E6DAD988CEA}"/>
    <cellStyle name="Normal 2 4 5 2 3 3 3 4" xfId="30842" xr:uid="{59387962-3AB4-47E6-82FA-DA79E7212587}"/>
    <cellStyle name="Normal 2 4 5 2 3 3 4" xfId="9750" xr:uid="{116D58E9-96E3-4B5D-8B79-B4BE299D2684}"/>
    <cellStyle name="Normal 2 4 5 2 3 3 5" xfId="18188" xr:uid="{C7AACFAA-D243-4604-99B2-F0DBD1CCA03C}"/>
    <cellStyle name="Normal 2 4 5 2 3 3 6" xfId="26625" xr:uid="{E984F8A0-ABC6-42D8-9FA3-38EE0CCEADC3}"/>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29543252-F9F6-41DA-92ED-656993118420}"/>
    <cellStyle name="Normal 2 4 5 2 3 4 2 2 3" xfId="24963" xr:uid="{E0F4A751-646B-4A37-B782-343D10CB547A}"/>
    <cellStyle name="Normal 2 4 5 2 3 4 2 2 4" xfId="33400" xr:uid="{2DDC4110-2332-4D32-9629-CCCF71B40866}"/>
    <cellStyle name="Normal 2 4 5 2 3 4 2 3" xfId="12308" xr:uid="{7E8E888C-0C89-4ADF-95EF-2AA67FE1BD8B}"/>
    <cellStyle name="Normal 2 4 5 2 3 4 2 4" xfId="20746" xr:uid="{F2D2F262-0A73-4BBF-8B3B-1ED0BA93E5CF}"/>
    <cellStyle name="Normal 2 4 5 2 3 4 2 5" xfId="29183" xr:uid="{0574133E-5637-419C-993C-50D250718683}"/>
    <cellStyle name="Normal 2 4 5 2 3 4 3" xfId="5939" xr:uid="{00000000-0005-0000-0000-00006B100000}"/>
    <cellStyle name="Normal 2 4 5 2 3 4 3 2" xfId="14381" xr:uid="{B91EE3F8-C0BC-4664-A881-8208DC2723D8}"/>
    <cellStyle name="Normal 2 4 5 2 3 4 3 3" xfId="22818" xr:uid="{10019554-C2CE-4202-A0F6-0EE3CE25979D}"/>
    <cellStyle name="Normal 2 4 5 2 3 4 3 4" xfId="31255" xr:uid="{BD3A4B35-80D1-40B0-913E-BF9ADF898A70}"/>
    <cellStyle name="Normal 2 4 5 2 3 4 4" xfId="10163" xr:uid="{DF1C1A77-F879-4F2A-97FB-41F23D2493D2}"/>
    <cellStyle name="Normal 2 4 5 2 3 4 5" xfId="18601" xr:uid="{E5B42E42-06E7-48AD-A71B-857F701CB0AE}"/>
    <cellStyle name="Normal 2 4 5 2 3 4 6" xfId="27038" xr:uid="{0344CB4E-2571-4C75-866D-A642C7DB329C}"/>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4C9796C5-029D-4186-90E0-E27D9C647279}"/>
    <cellStyle name="Normal 2 4 5 2 3 5 2 2 3" xfId="25376" xr:uid="{F8B477A4-D0C0-4A0B-8FDB-148CD2E79A96}"/>
    <cellStyle name="Normal 2 4 5 2 3 5 2 2 4" xfId="33813" xr:uid="{893AF176-BF75-44EE-968E-BD172DDA3033}"/>
    <cellStyle name="Normal 2 4 5 2 3 5 2 3" xfId="12721" xr:uid="{E6DFA7E2-F9A9-42DF-9D4E-54CE1FDB53D2}"/>
    <cellStyle name="Normal 2 4 5 2 3 5 2 4" xfId="21159" xr:uid="{85726AAE-C2C0-455F-9751-FE0BDD2E5DEC}"/>
    <cellStyle name="Normal 2 4 5 2 3 5 2 5" xfId="29596" xr:uid="{BD1E61ED-6E65-43A9-8F56-A2C8A69F1BF5}"/>
    <cellStyle name="Normal 2 4 5 2 3 5 3" xfId="6352" xr:uid="{00000000-0005-0000-0000-00006F100000}"/>
    <cellStyle name="Normal 2 4 5 2 3 5 3 2" xfId="14794" xr:uid="{72C74598-BE4D-496B-AFAD-4B1993438231}"/>
    <cellStyle name="Normal 2 4 5 2 3 5 3 3" xfId="23231" xr:uid="{12D93B2A-57A4-4B21-B82F-4B21600E52D5}"/>
    <cellStyle name="Normal 2 4 5 2 3 5 3 4" xfId="31668" xr:uid="{7EB26CA7-CDF7-40B5-BE7D-02421A9E8F64}"/>
    <cellStyle name="Normal 2 4 5 2 3 5 4" xfId="10576" xr:uid="{9C7075CF-6598-45D2-A9A7-7415109C4A31}"/>
    <cellStyle name="Normal 2 4 5 2 3 5 5" xfId="19014" xr:uid="{1E766EDC-E7CC-4D56-9521-A375D577E148}"/>
    <cellStyle name="Normal 2 4 5 2 3 5 6" xfId="27451" xr:uid="{DB59C1DB-938D-45B8-83CC-18CB2DD140B0}"/>
    <cellStyle name="Normal 2 4 5 2 3 6" xfId="2481" xr:uid="{00000000-0005-0000-0000-000070100000}"/>
    <cellStyle name="Normal 2 4 5 2 3 6 2" xfId="6765" xr:uid="{00000000-0005-0000-0000-000071100000}"/>
    <cellStyle name="Normal 2 4 5 2 3 6 2 2" xfId="15207" xr:uid="{051C981F-FD91-4F2A-840B-368D9707ED66}"/>
    <cellStyle name="Normal 2 4 5 2 3 6 2 3" xfId="23644" xr:uid="{8862AFB6-6121-4080-A133-8C06A3B4CA99}"/>
    <cellStyle name="Normal 2 4 5 2 3 6 2 4" xfId="32081" xr:uid="{FC6321E6-3B43-4FD5-8B2A-E6C12D365B53}"/>
    <cellStyle name="Normal 2 4 5 2 3 6 3" xfId="10989" xr:uid="{322BE7C4-2924-418F-B528-A02243125308}"/>
    <cellStyle name="Normal 2 4 5 2 3 6 4" xfId="19427" xr:uid="{417BD6AF-A34F-41A2-8ABD-37B4F348F0DC}"/>
    <cellStyle name="Normal 2 4 5 2 3 6 5" xfId="27864" xr:uid="{5556B428-BAD0-4B5E-8A55-1EFCB74AC8ED}"/>
    <cellStyle name="Normal 2 4 5 2 3 7" xfId="4699" xr:uid="{00000000-0005-0000-0000-000072100000}"/>
    <cellStyle name="Normal 2 4 5 2 3 7 2" xfId="13141" xr:uid="{C353CC79-2BC1-44C7-854D-70A480F255E3}"/>
    <cellStyle name="Normal 2 4 5 2 3 7 3" xfId="21578" xr:uid="{9B729E9F-D483-475C-A387-3AB82551AD6D}"/>
    <cellStyle name="Normal 2 4 5 2 3 7 4" xfId="30015" xr:uid="{740AA0FD-3718-4E38-A0DF-AC7A82C52DDB}"/>
    <cellStyle name="Normal 2 4 5 2 3 8" xfId="8923" xr:uid="{16A294BF-AA4C-4E39-9D98-DBEF3637DBA5}"/>
    <cellStyle name="Normal 2 4 5 2 3 9" xfId="17361" xr:uid="{A24C8E61-BFB0-423B-AE4B-0EA2B2F354EE}"/>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25633CA5-3600-4AC1-AC60-3C3F2C649180}"/>
    <cellStyle name="Normal 2 4 5 2 4 2 2 3" xfId="24134" xr:uid="{28A5CEDF-C07D-410D-AB83-82B6E8DC34C1}"/>
    <cellStyle name="Normal 2 4 5 2 4 2 2 4" xfId="32571" xr:uid="{6FA573C1-7D86-4AF5-9FDA-09E613E94CC4}"/>
    <cellStyle name="Normal 2 4 5 2 4 2 3" xfId="11479" xr:uid="{6E51BFD8-3A8F-48BD-A216-7F70E1406F17}"/>
    <cellStyle name="Normal 2 4 5 2 4 2 4" xfId="19917" xr:uid="{8BDBDA33-A34D-4A46-814A-B1E1C96310D3}"/>
    <cellStyle name="Normal 2 4 5 2 4 2 5" xfId="28354" xr:uid="{53C744E2-EDF0-44C8-A4F3-737708EB5060}"/>
    <cellStyle name="Normal 2 4 5 2 4 3" xfId="5110" xr:uid="{00000000-0005-0000-0000-000076100000}"/>
    <cellStyle name="Normal 2 4 5 2 4 3 2" xfId="13552" xr:uid="{FDF5CE6F-3FBE-4A7A-B13F-57195DAE0E8D}"/>
    <cellStyle name="Normal 2 4 5 2 4 3 3" xfId="21989" xr:uid="{5D887E2C-D84E-4BF2-A196-AE960A207106}"/>
    <cellStyle name="Normal 2 4 5 2 4 3 4" xfId="30426" xr:uid="{2014FD62-6F1D-4380-857D-C652BDE79F14}"/>
    <cellStyle name="Normal 2 4 5 2 4 4" xfId="9334" xr:uid="{76C5FFB3-697F-475B-8BAA-DE3512188FED}"/>
    <cellStyle name="Normal 2 4 5 2 4 5" xfId="17772" xr:uid="{30D97FFD-FEA4-401E-A6B1-E4F3D4A1DA9D}"/>
    <cellStyle name="Normal 2 4 5 2 4 6" xfId="26209" xr:uid="{8CEF8C65-2C11-4AE5-997B-3E5C4AF502EB}"/>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AAA4E5F0-D68F-4424-814B-EB068CC29A7B}"/>
    <cellStyle name="Normal 2 4 5 2 5 2 2 3" xfId="24547" xr:uid="{08E3AA49-8205-4B08-B534-BA32B564DD30}"/>
    <cellStyle name="Normal 2 4 5 2 5 2 2 4" xfId="32984" xr:uid="{33AE8344-F7B2-4DB3-A8E9-6CA3C5C86055}"/>
    <cellStyle name="Normal 2 4 5 2 5 2 3" xfId="11892" xr:uid="{AD1EB0D3-8C45-486C-A4DC-75F8B0E36EE9}"/>
    <cellStyle name="Normal 2 4 5 2 5 2 4" xfId="20330" xr:uid="{C16663CD-2B44-477D-8975-8CEAD0D4DAE0}"/>
    <cellStyle name="Normal 2 4 5 2 5 2 5" xfId="28767" xr:uid="{D3FDCBB9-D6D9-4B01-9BB4-04EE8CF9400E}"/>
    <cellStyle name="Normal 2 4 5 2 5 3" xfId="5523" xr:uid="{00000000-0005-0000-0000-00007A100000}"/>
    <cellStyle name="Normal 2 4 5 2 5 3 2" xfId="13965" xr:uid="{1B0D173A-2877-4FD4-A0EB-1B08F2898635}"/>
    <cellStyle name="Normal 2 4 5 2 5 3 3" xfId="22402" xr:uid="{FA1EF7C9-B93D-47E6-8812-501A2FED3CC9}"/>
    <cellStyle name="Normal 2 4 5 2 5 3 4" xfId="30839" xr:uid="{EC3236FA-E7D4-48D7-8BCB-B11F33791B66}"/>
    <cellStyle name="Normal 2 4 5 2 5 4" xfId="9747" xr:uid="{B21CDE0D-EDFC-4AB6-AD03-5E69B84361C0}"/>
    <cellStyle name="Normal 2 4 5 2 5 5" xfId="18185" xr:uid="{23D4C54D-BD39-4373-A5D0-3122A9F89515}"/>
    <cellStyle name="Normal 2 4 5 2 5 6" xfId="26622" xr:uid="{CEC1D308-5BFA-452B-9B5F-5E34504B5681}"/>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AA319F9F-3D67-4354-A31A-FBAED37DA28C}"/>
    <cellStyle name="Normal 2 4 5 2 6 2 2 3" xfId="24960" xr:uid="{15FD8403-9D3F-4D2F-B99A-271E191B5810}"/>
    <cellStyle name="Normal 2 4 5 2 6 2 2 4" xfId="33397" xr:uid="{B30215A1-A981-4649-B00C-643E31C2FCC3}"/>
    <cellStyle name="Normal 2 4 5 2 6 2 3" xfId="12305" xr:uid="{B11D7D7F-EC55-4EA2-BC85-44C5D9177121}"/>
    <cellStyle name="Normal 2 4 5 2 6 2 4" xfId="20743" xr:uid="{1DD367CA-D514-4969-81C0-1E743CC46E5A}"/>
    <cellStyle name="Normal 2 4 5 2 6 2 5" xfId="29180" xr:uid="{FF473CE5-3A1D-4DEC-B5E1-C24A875B4CE8}"/>
    <cellStyle name="Normal 2 4 5 2 6 3" xfId="5936" xr:uid="{00000000-0005-0000-0000-00007E100000}"/>
    <cellStyle name="Normal 2 4 5 2 6 3 2" xfId="14378" xr:uid="{128ED8D0-1722-4B40-9552-AA8CFA65D8D0}"/>
    <cellStyle name="Normal 2 4 5 2 6 3 3" xfId="22815" xr:uid="{445D1B43-CB58-4D0B-8213-13CA7864BCD3}"/>
    <cellStyle name="Normal 2 4 5 2 6 3 4" xfId="31252" xr:uid="{F57254C0-BD38-43B4-AD5B-7A257F2B1C09}"/>
    <cellStyle name="Normal 2 4 5 2 6 4" xfId="10160" xr:uid="{76A7E032-0B86-4380-9E7B-2316F7F6FAAE}"/>
    <cellStyle name="Normal 2 4 5 2 6 5" xfId="18598" xr:uid="{3F252E04-41BF-45AE-88EA-D3337CCB3DB3}"/>
    <cellStyle name="Normal 2 4 5 2 6 6" xfId="27035" xr:uid="{91CEFC5F-7864-400A-9FAA-DF3C6D7273BF}"/>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A07D432E-F41E-49BD-B2F9-9DF662210670}"/>
    <cellStyle name="Normal 2 4 5 2 7 2 2 3" xfId="25373" xr:uid="{0AC940F3-8C13-40FA-A781-5FC3478E02F0}"/>
    <cellStyle name="Normal 2 4 5 2 7 2 2 4" xfId="33810" xr:uid="{39E5817A-1876-4796-B667-041DAF591B0F}"/>
    <cellStyle name="Normal 2 4 5 2 7 2 3" xfId="12718" xr:uid="{A584C441-8544-48DE-920B-9DFA6F0CD8F6}"/>
    <cellStyle name="Normal 2 4 5 2 7 2 4" xfId="21156" xr:uid="{DCAF8213-E2C4-4BA9-AD9C-F56C11633D34}"/>
    <cellStyle name="Normal 2 4 5 2 7 2 5" xfId="29593" xr:uid="{50A68D9E-2402-49BD-AFAE-F697999B887B}"/>
    <cellStyle name="Normal 2 4 5 2 7 3" xfId="6349" xr:uid="{00000000-0005-0000-0000-000082100000}"/>
    <cellStyle name="Normal 2 4 5 2 7 3 2" xfId="14791" xr:uid="{F35137A9-A43E-4386-8545-6A6EF8F2F806}"/>
    <cellStyle name="Normal 2 4 5 2 7 3 3" xfId="23228" xr:uid="{6795CF00-7728-47F8-AC65-98EEEF06C413}"/>
    <cellStyle name="Normal 2 4 5 2 7 3 4" xfId="31665" xr:uid="{9D508BA3-4CDD-4120-8F53-C8D2EA81B8DB}"/>
    <cellStyle name="Normal 2 4 5 2 7 4" xfId="10573" xr:uid="{A734A94E-CF30-4991-AF84-B18D32256267}"/>
    <cellStyle name="Normal 2 4 5 2 7 5" xfId="19011" xr:uid="{B6C0B286-2BEE-4534-8809-9BFFA70CBD4E}"/>
    <cellStyle name="Normal 2 4 5 2 7 6" xfId="27448" xr:uid="{D90ED8F5-C53D-4E83-ADE2-E8F76DA6A3E8}"/>
    <cellStyle name="Normal 2 4 5 2 8" xfId="2478" xr:uid="{00000000-0005-0000-0000-000083100000}"/>
    <cellStyle name="Normal 2 4 5 2 8 2" xfId="6762" xr:uid="{00000000-0005-0000-0000-000084100000}"/>
    <cellStyle name="Normal 2 4 5 2 8 2 2" xfId="15204" xr:uid="{A8E92DA7-88BB-45B4-8341-C37976FFDFD3}"/>
    <cellStyle name="Normal 2 4 5 2 8 2 3" xfId="23641" xr:uid="{F328F3C6-F579-476B-BA3E-601317BF889D}"/>
    <cellStyle name="Normal 2 4 5 2 8 2 4" xfId="32078" xr:uid="{96F5A3EF-BB13-4442-A771-1783D0168007}"/>
    <cellStyle name="Normal 2 4 5 2 8 3" xfId="10986" xr:uid="{78FD8702-223D-4580-9E9A-0A2113D66A8E}"/>
    <cellStyle name="Normal 2 4 5 2 8 4" xfId="19424" xr:uid="{EE99BFA8-6241-4D33-B3AB-9D3CB5DE2F47}"/>
    <cellStyle name="Normal 2 4 5 2 8 5" xfId="27861" xr:uid="{EC069C4A-B57A-414F-977B-D112995EE772}"/>
    <cellStyle name="Normal 2 4 5 2 9" xfId="4696" xr:uid="{00000000-0005-0000-0000-000085100000}"/>
    <cellStyle name="Normal 2 4 5 2 9 2" xfId="13138" xr:uid="{465C579F-DE0A-4971-8A32-55FD99C100C3}"/>
    <cellStyle name="Normal 2 4 5 2 9 3" xfId="21575" xr:uid="{E8DC712E-00D4-41A0-8543-A65886F5E11E}"/>
    <cellStyle name="Normal 2 4 5 2 9 4" xfId="30012" xr:uid="{B739A393-01A0-4E93-B318-6C10A08F5C01}"/>
    <cellStyle name="Normal 2 4 5 3" xfId="308" xr:uid="{00000000-0005-0000-0000-000086100000}"/>
    <cellStyle name="Normal 2 4 5 3 10" xfId="17362" xr:uid="{AE2B202E-567B-40E7-BF48-D1410AA6526D}"/>
    <cellStyle name="Normal 2 4 5 3 11" xfId="25799" xr:uid="{B75223DE-8A60-46DA-814A-4497763E324F}"/>
    <cellStyle name="Normal 2 4 5 3 2" xfId="309" xr:uid="{00000000-0005-0000-0000-000087100000}"/>
    <cellStyle name="Normal 2 4 5 3 2 10" xfId="25800" xr:uid="{BD783D0F-BF5C-43D9-931E-B25EBFCDB45E}"/>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378265D0-6E2F-4386-B683-6B27E48AEE8E}"/>
    <cellStyle name="Normal 2 4 5 3 2 2 2 2 3" xfId="24139" xr:uid="{9F2BA1BF-5DE8-4ACD-8844-1A543CBC4403}"/>
    <cellStyle name="Normal 2 4 5 3 2 2 2 2 4" xfId="32576" xr:uid="{55692B02-9448-438F-BE66-6446622C4AD6}"/>
    <cellStyle name="Normal 2 4 5 3 2 2 2 3" xfId="11484" xr:uid="{7D172E24-F449-47AA-B29D-2CBB83DB858A}"/>
    <cellStyle name="Normal 2 4 5 3 2 2 2 4" xfId="19922" xr:uid="{DBE7C769-71AB-42A8-B737-6641C2AB02E7}"/>
    <cellStyle name="Normal 2 4 5 3 2 2 2 5" xfId="28359" xr:uid="{E0156433-78FA-45BE-965B-72D038BA8B72}"/>
    <cellStyle name="Normal 2 4 5 3 2 2 3" xfId="5115" xr:uid="{00000000-0005-0000-0000-00008B100000}"/>
    <cellStyle name="Normal 2 4 5 3 2 2 3 2" xfId="13557" xr:uid="{9F9EFAEB-7DC6-47FA-837A-B8B80FD76CA1}"/>
    <cellStyle name="Normal 2 4 5 3 2 2 3 3" xfId="21994" xr:uid="{0AD43B1F-D11D-4FA7-8E7E-C3B45BC5F563}"/>
    <cellStyle name="Normal 2 4 5 3 2 2 3 4" xfId="30431" xr:uid="{4D577A1D-52B9-4E47-9EB0-1AFBB2AF1B87}"/>
    <cellStyle name="Normal 2 4 5 3 2 2 4" xfId="9339" xr:uid="{49410F25-E46A-4D5D-9B74-159C04842699}"/>
    <cellStyle name="Normal 2 4 5 3 2 2 5" xfId="17777" xr:uid="{C7C6B9E6-F8A2-4DCF-9C4B-304D9FBDF799}"/>
    <cellStyle name="Normal 2 4 5 3 2 2 6" xfId="26214" xr:uid="{6DEC19AA-D6E4-4C61-82CF-3385DABDC205}"/>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BA211C65-8ECE-4F4D-A689-24CD50A53603}"/>
    <cellStyle name="Normal 2 4 5 3 2 3 2 2 3" xfId="24552" xr:uid="{778D024F-907B-4CCC-955B-31F0B63E0641}"/>
    <cellStyle name="Normal 2 4 5 3 2 3 2 2 4" xfId="32989" xr:uid="{3B8BA437-4083-493D-8679-F063161DB2F8}"/>
    <cellStyle name="Normal 2 4 5 3 2 3 2 3" xfId="11897" xr:uid="{355FFDB3-D929-4AE3-ADB0-F5DDEE2E9269}"/>
    <cellStyle name="Normal 2 4 5 3 2 3 2 4" xfId="20335" xr:uid="{C094DBDF-F6C8-45A5-B566-3497091C83E6}"/>
    <cellStyle name="Normal 2 4 5 3 2 3 2 5" xfId="28772" xr:uid="{98BDADA7-37C1-44BC-A86D-58F235A58AE2}"/>
    <cellStyle name="Normal 2 4 5 3 2 3 3" xfId="5528" xr:uid="{00000000-0005-0000-0000-00008F100000}"/>
    <cellStyle name="Normal 2 4 5 3 2 3 3 2" xfId="13970" xr:uid="{7BA9020E-F247-43F6-9E9B-FFC23A3D9CFF}"/>
    <cellStyle name="Normal 2 4 5 3 2 3 3 3" xfId="22407" xr:uid="{AA872721-5865-4418-9D7E-7BCB687340A4}"/>
    <cellStyle name="Normal 2 4 5 3 2 3 3 4" xfId="30844" xr:uid="{8D8F6436-B119-454B-8F14-B52F9636572A}"/>
    <cellStyle name="Normal 2 4 5 3 2 3 4" xfId="9752" xr:uid="{BB381501-78BC-47C2-8A67-29524F8ACDEB}"/>
    <cellStyle name="Normal 2 4 5 3 2 3 5" xfId="18190" xr:uid="{4BF65B36-416D-47A2-8B18-A2EDF0763C64}"/>
    <cellStyle name="Normal 2 4 5 3 2 3 6" xfId="26627" xr:uid="{66A83E70-B184-439F-AE6A-A15C71A74032}"/>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3195330A-8B36-441E-A5D7-0C17871D3533}"/>
    <cellStyle name="Normal 2 4 5 3 2 4 2 2 3" xfId="24965" xr:uid="{446BF85C-C20F-4A31-B017-6B3F9AEF6E06}"/>
    <cellStyle name="Normal 2 4 5 3 2 4 2 2 4" xfId="33402" xr:uid="{CDB488D3-F560-48A1-919D-8E3ACC4A45D2}"/>
    <cellStyle name="Normal 2 4 5 3 2 4 2 3" xfId="12310" xr:uid="{33D34883-C962-4CA9-9CA7-02B89F4CA7F2}"/>
    <cellStyle name="Normal 2 4 5 3 2 4 2 4" xfId="20748" xr:uid="{937CB56E-E499-4F5C-90CA-A5369FDFAD68}"/>
    <cellStyle name="Normal 2 4 5 3 2 4 2 5" xfId="29185" xr:uid="{9C548EBC-B178-440B-876A-F0273E62706B}"/>
    <cellStyle name="Normal 2 4 5 3 2 4 3" xfId="5941" xr:uid="{00000000-0005-0000-0000-000093100000}"/>
    <cellStyle name="Normal 2 4 5 3 2 4 3 2" xfId="14383" xr:uid="{9AD1C71B-8A74-467C-A7D5-D128B50BC130}"/>
    <cellStyle name="Normal 2 4 5 3 2 4 3 3" xfId="22820" xr:uid="{D6D72BD8-465A-4974-A42F-78C71B918643}"/>
    <cellStyle name="Normal 2 4 5 3 2 4 3 4" xfId="31257" xr:uid="{D4CA566F-CA2F-4DB4-90ED-28058BD0B5DF}"/>
    <cellStyle name="Normal 2 4 5 3 2 4 4" xfId="10165" xr:uid="{E0601BA5-01A9-464C-BCA9-5338A10103CA}"/>
    <cellStyle name="Normal 2 4 5 3 2 4 5" xfId="18603" xr:uid="{65D21417-A6C2-4D68-843E-850D2539F4B8}"/>
    <cellStyle name="Normal 2 4 5 3 2 4 6" xfId="27040" xr:uid="{27066ED3-208B-44E3-8785-35D61A394E44}"/>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B249F962-3135-41E5-B901-211FE8325E90}"/>
    <cellStyle name="Normal 2 4 5 3 2 5 2 2 3" xfId="25378" xr:uid="{568333F0-0553-43EE-83F5-F2CD592D4821}"/>
    <cellStyle name="Normal 2 4 5 3 2 5 2 2 4" xfId="33815" xr:uid="{467CDC9E-6338-404A-BE7C-FCF45CE7B268}"/>
    <cellStyle name="Normal 2 4 5 3 2 5 2 3" xfId="12723" xr:uid="{0095886C-B07C-4C21-B2E8-DF56B8AB0B66}"/>
    <cellStyle name="Normal 2 4 5 3 2 5 2 4" xfId="21161" xr:uid="{7DC6F1CE-CE14-424C-9849-8B122D132A9D}"/>
    <cellStyle name="Normal 2 4 5 3 2 5 2 5" xfId="29598" xr:uid="{711B2365-EDB1-4847-A34D-BA29CB604C98}"/>
    <cellStyle name="Normal 2 4 5 3 2 5 3" xfId="6354" xr:uid="{00000000-0005-0000-0000-000097100000}"/>
    <cellStyle name="Normal 2 4 5 3 2 5 3 2" xfId="14796" xr:uid="{FC930B58-6A79-40A3-9EAB-FB7D2934ACEF}"/>
    <cellStyle name="Normal 2 4 5 3 2 5 3 3" xfId="23233" xr:uid="{D4E5B435-CB4C-464F-957F-EFBD183D0808}"/>
    <cellStyle name="Normal 2 4 5 3 2 5 3 4" xfId="31670" xr:uid="{30E908EC-779C-4951-B23E-18EE0BF54C63}"/>
    <cellStyle name="Normal 2 4 5 3 2 5 4" xfId="10578" xr:uid="{5E48F70D-2BFB-4443-ACBA-D306D6F437AA}"/>
    <cellStyle name="Normal 2 4 5 3 2 5 5" xfId="19016" xr:uid="{8B78997D-AD18-49C7-8E5E-7C7A002C9E68}"/>
    <cellStyle name="Normal 2 4 5 3 2 5 6" xfId="27453" xr:uid="{61886837-2F79-4461-99C0-72D95C2067D1}"/>
    <cellStyle name="Normal 2 4 5 3 2 6" xfId="2483" xr:uid="{00000000-0005-0000-0000-000098100000}"/>
    <cellStyle name="Normal 2 4 5 3 2 6 2" xfId="6767" xr:uid="{00000000-0005-0000-0000-000099100000}"/>
    <cellStyle name="Normal 2 4 5 3 2 6 2 2" xfId="15209" xr:uid="{344F72E4-1D20-4D82-9D22-B01C30F53161}"/>
    <cellStyle name="Normal 2 4 5 3 2 6 2 3" xfId="23646" xr:uid="{9066CD3E-3D6F-4366-AB35-4EF7349AEF36}"/>
    <cellStyle name="Normal 2 4 5 3 2 6 2 4" xfId="32083" xr:uid="{CB8B9341-6FA3-40B5-B6AD-5F8CFA1F9F3B}"/>
    <cellStyle name="Normal 2 4 5 3 2 6 3" xfId="10991" xr:uid="{63249CC7-96B6-4C0F-B2B2-0C6FE4190CEC}"/>
    <cellStyle name="Normal 2 4 5 3 2 6 4" xfId="19429" xr:uid="{1DEA0654-D419-456E-9443-F3D8DAA16C29}"/>
    <cellStyle name="Normal 2 4 5 3 2 6 5" xfId="27866" xr:uid="{93E8C5B4-3C9C-482E-B387-57732D2A7F72}"/>
    <cellStyle name="Normal 2 4 5 3 2 7" xfId="4701" xr:uid="{00000000-0005-0000-0000-00009A100000}"/>
    <cellStyle name="Normal 2 4 5 3 2 7 2" xfId="13143" xr:uid="{4D023527-B12C-4E74-86DF-1110BBE829D4}"/>
    <cellStyle name="Normal 2 4 5 3 2 7 3" xfId="21580" xr:uid="{8A08A7AF-2581-46CE-BF02-211E2F7861C3}"/>
    <cellStyle name="Normal 2 4 5 3 2 7 4" xfId="30017" xr:uid="{7A7763F9-0500-422A-98F0-32B54FB08999}"/>
    <cellStyle name="Normal 2 4 5 3 2 8" xfId="8925" xr:uid="{CDF4C744-7A46-4C50-931A-C3FADD1140AD}"/>
    <cellStyle name="Normal 2 4 5 3 2 9" xfId="17363" xr:uid="{845BC4B2-48A2-4842-826B-13EDC1ED2671}"/>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855D075D-14E2-43FC-BEA8-76817BF593F1}"/>
    <cellStyle name="Normal 2 4 5 3 3 2 2 3" xfId="24138" xr:uid="{7EE58654-375A-48B0-8A89-25CF2C4DB2FE}"/>
    <cellStyle name="Normal 2 4 5 3 3 2 2 4" xfId="32575" xr:uid="{B976F142-3D0D-4E47-B587-C36030CC295E}"/>
    <cellStyle name="Normal 2 4 5 3 3 2 3" xfId="11483" xr:uid="{986C1CE3-FDB2-43D1-A8F9-71D1EBC63412}"/>
    <cellStyle name="Normal 2 4 5 3 3 2 4" xfId="19921" xr:uid="{A062CE79-6C03-4DF5-BF97-21B1A92907C1}"/>
    <cellStyle name="Normal 2 4 5 3 3 2 5" xfId="28358" xr:uid="{65A7619F-C9C1-44D7-9098-4534537D1ECD}"/>
    <cellStyle name="Normal 2 4 5 3 3 3" xfId="5114" xr:uid="{00000000-0005-0000-0000-00009E100000}"/>
    <cellStyle name="Normal 2 4 5 3 3 3 2" xfId="13556" xr:uid="{55DA35E0-684B-412D-988E-9EBE184A810D}"/>
    <cellStyle name="Normal 2 4 5 3 3 3 3" xfId="21993" xr:uid="{570D8FBB-1584-45EC-B2BA-E95B6D42BE65}"/>
    <cellStyle name="Normal 2 4 5 3 3 3 4" xfId="30430" xr:uid="{7C29CD40-E05C-41DF-A64E-DB1E358BD210}"/>
    <cellStyle name="Normal 2 4 5 3 3 4" xfId="9338" xr:uid="{3CF831CD-FD7E-46DC-9232-6C4634806CD9}"/>
    <cellStyle name="Normal 2 4 5 3 3 5" xfId="17776" xr:uid="{D8BD271C-B414-4FBD-B8D6-221E542373F7}"/>
    <cellStyle name="Normal 2 4 5 3 3 6" xfId="26213" xr:uid="{880D8800-6EDE-4E7B-BD26-588CFD94A4EA}"/>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63C7ADC4-946C-4B5F-B7CB-550E22D7704A}"/>
    <cellStyle name="Normal 2 4 5 3 4 2 2 3" xfId="24551" xr:uid="{DA078FBA-F457-42B3-B8AD-7147F04E35C9}"/>
    <cellStyle name="Normal 2 4 5 3 4 2 2 4" xfId="32988" xr:uid="{03A5BC1E-B793-459E-A00B-3E9EB18C1998}"/>
    <cellStyle name="Normal 2 4 5 3 4 2 3" xfId="11896" xr:uid="{577AE874-B7EE-41A2-AE50-701A6A18BFB6}"/>
    <cellStyle name="Normal 2 4 5 3 4 2 4" xfId="20334" xr:uid="{DBA8C4B4-4964-4B9B-8CCE-06D9402DEF3B}"/>
    <cellStyle name="Normal 2 4 5 3 4 2 5" xfId="28771" xr:uid="{FF197C0C-3C84-4186-B8D3-CDB896FF019E}"/>
    <cellStyle name="Normal 2 4 5 3 4 3" xfId="5527" xr:uid="{00000000-0005-0000-0000-0000A2100000}"/>
    <cellStyle name="Normal 2 4 5 3 4 3 2" xfId="13969" xr:uid="{04B388F1-685F-4352-BEBE-7571B2B1EAA5}"/>
    <cellStyle name="Normal 2 4 5 3 4 3 3" xfId="22406" xr:uid="{695350BC-3B4D-44A3-86B8-AE53CD828475}"/>
    <cellStyle name="Normal 2 4 5 3 4 3 4" xfId="30843" xr:uid="{9B229C34-74CF-4570-A06C-35C000730952}"/>
    <cellStyle name="Normal 2 4 5 3 4 4" xfId="9751" xr:uid="{9EBA5930-3F69-4F68-B551-42BF364E82C9}"/>
    <cellStyle name="Normal 2 4 5 3 4 5" xfId="18189" xr:uid="{D8C327EC-E699-41FF-9EF9-73DDAA60BC54}"/>
    <cellStyle name="Normal 2 4 5 3 4 6" xfId="26626" xr:uid="{5B2B5DF0-DF15-4A0A-86CE-59B87726682A}"/>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503C0835-2479-409D-9640-DF8717EA69DB}"/>
    <cellStyle name="Normal 2 4 5 3 5 2 2 3" xfId="24964" xr:uid="{866FD3E9-3AFB-4E51-A52E-709ECA053E08}"/>
    <cellStyle name="Normal 2 4 5 3 5 2 2 4" xfId="33401" xr:uid="{E253097E-538F-48EE-8736-20D1055281DC}"/>
    <cellStyle name="Normal 2 4 5 3 5 2 3" xfId="12309" xr:uid="{900C4C51-481D-4348-B990-79555FFCE3EA}"/>
    <cellStyle name="Normal 2 4 5 3 5 2 4" xfId="20747" xr:uid="{5F2979C7-B2E4-4211-9E7C-A6B179654BCC}"/>
    <cellStyle name="Normal 2 4 5 3 5 2 5" xfId="29184" xr:uid="{C0CA99C8-7EC6-47BB-BF92-B96BDCEF6729}"/>
    <cellStyle name="Normal 2 4 5 3 5 3" xfId="5940" xr:uid="{00000000-0005-0000-0000-0000A6100000}"/>
    <cellStyle name="Normal 2 4 5 3 5 3 2" xfId="14382" xr:uid="{7778E11A-C74E-40E7-9425-73F73919B07E}"/>
    <cellStyle name="Normal 2 4 5 3 5 3 3" xfId="22819" xr:uid="{C710B143-A4CE-4D1D-BCFA-AEC4CF3EBDF2}"/>
    <cellStyle name="Normal 2 4 5 3 5 3 4" xfId="31256" xr:uid="{C67F9115-7007-45CD-8958-72BC38A1BEA4}"/>
    <cellStyle name="Normal 2 4 5 3 5 4" xfId="10164" xr:uid="{4E206097-0D4B-4552-941C-85D602DFD82D}"/>
    <cellStyle name="Normal 2 4 5 3 5 5" xfId="18602" xr:uid="{92A60B03-1CD4-42EF-823F-2BEC49019545}"/>
    <cellStyle name="Normal 2 4 5 3 5 6" xfId="27039" xr:uid="{A9B15639-EF6A-45ED-B8CA-E15BE26BD867}"/>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A49945B6-07DC-43DD-8834-8C95CB59C5AF}"/>
    <cellStyle name="Normal 2 4 5 3 6 2 2 3" xfId="25377" xr:uid="{66B5CDA1-EF5A-4C94-A177-525297EE74B2}"/>
    <cellStyle name="Normal 2 4 5 3 6 2 2 4" xfId="33814" xr:uid="{13BC5DF2-CCEB-40FD-AB5B-80BF1FCBF19A}"/>
    <cellStyle name="Normal 2 4 5 3 6 2 3" xfId="12722" xr:uid="{2EE73B52-5D5B-4A51-87E3-A44E3D633C12}"/>
    <cellStyle name="Normal 2 4 5 3 6 2 4" xfId="21160" xr:uid="{5F4E15DF-B1B0-4980-9282-1D65B9CA2797}"/>
    <cellStyle name="Normal 2 4 5 3 6 2 5" xfId="29597" xr:uid="{757636A9-D4E3-4B6D-9D30-032F4A97E4DA}"/>
    <cellStyle name="Normal 2 4 5 3 6 3" xfId="6353" xr:uid="{00000000-0005-0000-0000-0000AA100000}"/>
    <cellStyle name="Normal 2 4 5 3 6 3 2" xfId="14795" xr:uid="{571615AF-D3E5-4CBB-B2C4-2DA3A0A4CF06}"/>
    <cellStyle name="Normal 2 4 5 3 6 3 3" xfId="23232" xr:uid="{81DCB1A9-EF42-4A1F-B8ED-35B9BBB7A972}"/>
    <cellStyle name="Normal 2 4 5 3 6 3 4" xfId="31669" xr:uid="{D589DE25-646F-4179-84D0-59B0C700255D}"/>
    <cellStyle name="Normal 2 4 5 3 6 4" xfId="10577" xr:uid="{1BCC727E-603F-4A09-9BE8-96028FAAB769}"/>
    <cellStyle name="Normal 2 4 5 3 6 5" xfId="19015" xr:uid="{38474E0B-E9E9-4C9C-BB05-E26AADD0E8CE}"/>
    <cellStyle name="Normal 2 4 5 3 6 6" xfId="27452" xr:uid="{AAE7D2C4-C950-4755-85E0-D8DDAA3DDDB9}"/>
    <cellStyle name="Normal 2 4 5 3 7" xfId="2482" xr:uid="{00000000-0005-0000-0000-0000AB100000}"/>
    <cellStyle name="Normal 2 4 5 3 7 2" xfId="6766" xr:uid="{00000000-0005-0000-0000-0000AC100000}"/>
    <cellStyle name="Normal 2 4 5 3 7 2 2" xfId="15208" xr:uid="{AFCF690A-651B-491A-B80E-FCBF7770A294}"/>
    <cellStyle name="Normal 2 4 5 3 7 2 3" xfId="23645" xr:uid="{1CC9F7E0-6891-4823-B32B-FBAB3231169C}"/>
    <cellStyle name="Normal 2 4 5 3 7 2 4" xfId="32082" xr:uid="{B5F18865-B7F1-41F7-9721-5B83C6990864}"/>
    <cellStyle name="Normal 2 4 5 3 7 3" xfId="10990" xr:uid="{B203FBB9-CC8A-4C2B-9A07-C89AFCAEE4C7}"/>
    <cellStyle name="Normal 2 4 5 3 7 4" xfId="19428" xr:uid="{053AF218-F586-4AED-86ED-97B9A4A77E5E}"/>
    <cellStyle name="Normal 2 4 5 3 7 5" xfId="27865" xr:uid="{E75BAE98-6B59-45C7-826B-ABE2FC8FDF7B}"/>
    <cellStyle name="Normal 2 4 5 3 8" xfId="4700" xr:uid="{00000000-0005-0000-0000-0000AD100000}"/>
    <cellStyle name="Normal 2 4 5 3 8 2" xfId="13142" xr:uid="{87C89C3E-0987-4162-852E-E2D872B24EED}"/>
    <cellStyle name="Normal 2 4 5 3 8 3" xfId="21579" xr:uid="{572AF546-8A09-42CB-94A3-32E1B603ABA5}"/>
    <cellStyle name="Normal 2 4 5 3 8 4" xfId="30016" xr:uid="{70831F5E-A2BB-4FDD-90EC-50B5A02B34B4}"/>
    <cellStyle name="Normal 2 4 5 3 9" xfId="8924" xr:uid="{0D23413A-FE8D-474F-B6F2-8176E2628FEC}"/>
    <cellStyle name="Normal 2 4 5 4" xfId="310" xr:uid="{00000000-0005-0000-0000-0000AE100000}"/>
    <cellStyle name="Normal 2 4 5 4 10" xfId="25801" xr:uid="{7B58588C-FE44-4323-8A4F-140B7D91DFE2}"/>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F96F1AB2-8ED6-4D3F-BFB8-CBF9EEA5B218}"/>
    <cellStyle name="Normal 2 4 5 4 2 2 2 3" xfId="24140" xr:uid="{E9F7D5A2-2CC8-484D-9307-5C4AFC166377}"/>
    <cellStyle name="Normal 2 4 5 4 2 2 2 4" xfId="32577" xr:uid="{F69F0010-13A0-4BEF-B249-5FC6F06FADDB}"/>
    <cellStyle name="Normal 2 4 5 4 2 2 3" xfId="11485" xr:uid="{A033046E-8FA0-4808-974E-8863887F3B88}"/>
    <cellStyle name="Normal 2 4 5 4 2 2 4" xfId="19923" xr:uid="{23BD7EF4-1748-4FD6-9F19-5942B1E7BFEC}"/>
    <cellStyle name="Normal 2 4 5 4 2 2 5" xfId="28360" xr:uid="{CF7F3D9E-E1E3-46BF-B3E0-F93CCE6FFA3E}"/>
    <cellStyle name="Normal 2 4 5 4 2 3" xfId="5116" xr:uid="{00000000-0005-0000-0000-0000B2100000}"/>
    <cellStyle name="Normal 2 4 5 4 2 3 2" xfId="13558" xr:uid="{1F01B7CF-4A99-4B95-B12E-39C47A3604A0}"/>
    <cellStyle name="Normal 2 4 5 4 2 3 3" xfId="21995" xr:uid="{3C7936CA-ABB3-41C0-8BFB-D45D82E10148}"/>
    <cellStyle name="Normal 2 4 5 4 2 3 4" xfId="30432" xr:uid="{8A679126-CFF5-44D5-9199-91E25D6B3B90}"/>
    <cellStyle name="Normal 2 4 5 4 2 4" xfId="9340" xr:uid="{41ED481C-D516-4031-8DEC-733888E9499E}"/>
    <cellStyle name="Normal 2 4 5 4 2 5" xfId="17778" xr:uid="{D5D4A79D-A8A6-446F-8647-A08D159F7B44}"/>
    <cellStyle name="Normal 2 4 5 4 2 6" xfId="26215" xr:uid="{BAD084A6-6EB3-4827-87F2-DCE83A8D729E}"/>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01083E08-4879-446A-832E-22567783E733}"/>
    <cellStyle name="Normal 2 4 5 4 3 2 2 3" xfId="24553" xr:uid="{B3FA0722-3599-4E83-B41C-578CC9125633}"/>
    <cellStyle name="Normal 2 4 5 4 3 2 2 4" xfId="32990" xr:uid="{26BCD941-BE11-45E0-B663-2012D5C22ECE}"/>
    <cellStyle name="Normal 2 4 5 4 3 2 3" xfId="11898" xr:uid="{E429058A-32AA-4536-9128-55171F1E4E95}"/>
    <cellStyle name="Normal 2 4 5 4 3 2 4" xfId="20336" xr:uid="{1207584C-4682-4D0E-9D65-75ED11CFD744}"/>
    <cellStyle name="Normal 2 4 5 4 3 2 5" xfId="28773" xr:uid="{0984A29E-428B-47E7-9AAE-01154684A65C}"/>
    <cellStyle name="Normal 2 4 5 4 3 3" xfId="5529" xr:uid="{00000000-0005-0000-0000-0000B6100000}"/>
    <cellStyle name="Normal 2 4 5 4 3 3 2" xfId="13971" xr:uid="{6669947C-A173-4479-9F5A-3C1DE16CB5DF}"/>
    <cellStyle name="Normal 2 4 5 4 3 3 3" xfId="22408" xr:uid="{C17C4609-6D78-4544-861C-153447C47D75}"/>
    <cellStyle name="Normal 2 4 5 4 3 3 4" xfId="30845" xr:uid="{79FDE583-7A03-43EE-A4D1-07ECE7E2CDF0}"/>
    <cellStyle name="Normal 2 4 5 4 3 4" xfId="9753" xr:uid="{DAE0DD94-B5D8-4BD6-B9F1-F23DA43D9004}"/>
    <cellStyle name="Normal 2 4 5 4 3 5" xfId="18191" xr:uid="{B0078CEF-C9CE-4F02-900F-E7C9AF72B743}"/>
    <cellStyle name="Normal 2 4 5 4 3 6" xfId="26628" xr:uid="{C2A88465-1017-4423-94FB-79C8D5122D54}"/>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7ED073DA-AA5F-45D8-A86E-06B81225AEBF}"/>
    <cellStyle name="Normal 2 4 5 4 4 2 2 3" xfId="24966" xr:uid="{C5EABCE6-5DA9-4876-AA6F-76CFDB332C5A}"/>
    <cellStyle name="Normal 2 4 5 4 4 2 2 4" xfId="33403" xr:uid="{B376C27B-6D51-4EFD-919F-76B078B8D72C}"/>
    <cellStyle name="Normal 2 4 5 4 4 2 3" xfId="12311" xr:uid="{413C1F2E-D53A-4773-952E-42285A37FB68}"/>
    <cellStyle name="Normal 2 4 5 4 4 2 4" xfId="20749" xr:uid="{8C93644B-A667-4FF5-8B1D-484386173E67}"/>
    <cellStyle name="Normal 2 4 5 4 4 2 5" xfId="29186" xr:uid="{F6C8CFF0-0774-4EA8-890F-B1024F9FC984}"/>
    <cellStyle name="Normal 2 4 5 4 4 3" xfId="5942" xr:uid="{00000000-0005-0000-0000-0000BA100000}"/>
    <cellStyle name="Normal 2 4 5 4 4 3 2" xfId="14384" xr:uid="{5C033CB1-C0C0-489E-8F2D-B27BABED4B9C}"/>
    <cellStyle name="Normal 2 4 5 4 4 3 3" xfId="22821" xr:uid="{8FEA18C8-5346-4D30-9E83-D0399D885F60}"/>
    <cellStyle name="Normal 2 4 5 4 4 3 4" xfId="31258" xr:uid="{27DEF794-33C4-4217-91D1-577EE8C67C8A}"/>
    <cellStyle name="Normal 2 4 5 4 4 4" xfId="10166" xr:uid="{974F0611-1571-4DDA-8085-CF85B4C3938E}"/>
    <cellStyle name="Normal 2 4 5 4 4 5" xfId="18604" xr:uid="{10597F5E-5844-4BE6-8DC0-16469CCC5F90}"/>
    <cellStyle name="Normal 2 4 5 4 4 6" xfId="27041" xr:uid="{F17BAAB3-F089-4B11-90AB-C910EEEE8CB3}"/>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2BA9FC45-656E-43D2-BF3E-FA8B7793F514}"/>
    <cellStyle name="Normal 2 4 5 4 5 2 2 3" xfId="25379" xr:uid="{D68604D8-44D1-41F0-95CE-236AA55D5453}"/>
    <cellStyle name="Normal 2 4 5 4 5 2 2 4" xfId="33816" xr:uid="{9CF9F3BF-5CC7-4AA2-B8B7-41A1BEB0421A}"/>
    <cellStyle name="Normal 2 4 5 4 5 2 3" xfId="12724" xr:uid="{2F9CD704-AC11-401D-B540-52D363F68075}"/>
    <cellStyle name="Normal 2 4 5 4 5 2 4" xfId="21162" xr:uid="{8E6514F6-810B-4DEC-BBD0-7B49CF6F3F88}"/>
    <cellStyle name="Normal 2 4 5 4 5 2 5" xfId="29599" xr:uid="{12E78E59-6A25-4AB3-A318-E1388762CDF6}"/>
    <cellStyle name="Normal 2 4 5 4 5 3" xfId="6355" xr:uid="{00000000-0005-0000-0000-0000BE100000}"/>
    <cellStyle name="Normal 2 4 5 4 5 3 2" xfId="14797" xr:uid="{4E9BB0EC-424C-408B-9135-C3DBA61C2EA9}"/>
    <cellStyle name="Normal 2 4 5 4 5 3 3" xfId="23234" xr:uid="{1DA3544E-9DB8-460D-9629-FB3936B18D86}"/>
    <cellStyle name="Normal 2 4 5 4 5 3 4" xfId="31671" xr:uid="{1052ACE0-013E-40E5-9C26-475F7A94DDDB}"/>
    <cellStyle name="Normal 2 4 5 4 5 4" xfId="10579" xr:uid="{5920EB9D-5B5C-4316-98F5-AF715FCC7910}"/>
    <cellStyle name="Normal 2 4 5 4 5 5" xfId="19017" xr:uid="{9B2F6B2E-CCA1-457F-856B-6889BA2257FD}"/>
    <cellStyle name="Normal 2 4 5 4 5 6" xfId="27454" xr:uid="{48FBCDC0-9589-4D6A-8735-52F1D3FD4648}"/>
    <cellStyle name="Normal 2 4 5 4 6" xfId="2484" xr:uid="{00000000-0005-0000-0000-0000BF100000}"/>
    <cellStyle name="Normal 2 4 5 4 6 2" xfId="6768" xr:uid="{00000000-0005-0000-0000-0000C0100000}"/>
    <cellStyle name="Normal 2 4 5 4 6 2 2" xfId="15210" xr:uid="{373FF53C-68AC-4C00-A23F-983360B2B218}"/>
    <cellStyle name="Normal 2 4 5 4 6 2 3" xfId="23647" xr:uid="{7D6771AC-4E1B-4736-AD79-80BD5DD18D81}"/>
    <cellStyle name="Normal 2 4 5 4 6 2 4" xfId="32084" xr:uid="{9F890301-8C26-406F-BEE8-93220AF811CC}"/>
    <cellStyle name="Normal 2 4 5 4 6 3" xfId="10992" xr:uid="{AA4C33E2-8E73-47CA-9CCA-DF1F113127FD}"/>
    <cellStyle name="Normal 2 4 5 4 6 4" xfId="19430" xr:uid="{05A8B74A-B846-42E2-A95E-AD44AABDA0F5}"/>
    <cellStyle name="Normal 2 4 5 4 6 5" xfId="27867" xr:uid="{0595C70B-82AF-49E6-B18C-F4C455D48E29}"/>
    <cellStyle name="Normal 2 4 5 4 7" xfId="4702" xr:uid="{00000000-0005-0000-0000-0000C1100000}"/>
    <cellStyle name="Normal 2 4 5 4 7 2" xfId="13144" xr:uid="{E9561411-9C2F-4F38-82EE-9BB26D66A9BF}"/>
    <cellStyle name="Normal 2 4 5 4 7 3" xfId="21581" xr:uid="{7349D418-8A4B-4457-8009-F8E08077BFF9}"/>
    <cellStyle name="Normal 2 4 5 4 7 4" xfId="30018" xr:uid="{468BC46C-A244-459E-A9AB-DE25CE5DE1D6}"/>
    <cellStyle name="Normal 2 4 5 4 8" xfId="8926" xr:uid="{7CB27153-5887-49ED-8803-BB663B30E147}"/>
    <cellStyle name="Normal 2 4 5 4 9" xfId="17364" xr:uid="{097A6CB8-91C0-4FE4-9AB0-13B6AF4C9568}"/>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1C1FDB7E-688E-4B01-8455-30381A6F4198}"/>
    <cellStyle name="Normal 2 4 5 5 2 2 3" xfId="24133" xr:uid="{7B2B9388-445C-49C7-9245-446BBF698EF2}"/>
    <cellStyle name="Normal 2 4 5 5 2 2 4" xfId="32570" xr:uid="{35EBDC73-B385-47E4-B7C5-3D8AB408A1F0}"/>
    <cellStyle name="Normal 2 4 5 5 2 3" xfId="11478" xr:uid="{C3098AC4-CA2C-458D-904C-43D2C070914C}"/>
    <cellStyle name="Normal 2 4 5 5 2 4" xfId="19916" xr:uid="{859A97BC-23F9-447C-9004-2A29E5B62D9B}"/>
    <cellStyle name="Normal 2 4 5 5 2 5" xfId="28353" xr:uid="{94F4B672-79AF-4587-8624-54403F363B55}"/>
    <cellStyle name="Normal 2 4 5 5 3" xfId="5109" xr:uid="{00000000-0005-0000-0000-0000C5100000}"/>
    <cellStyle name="Normal 2 4 5 5 3 2" xfId="13551" xr:uid="{064274CE-F0D8-40B1-AD78-3AFBDE965882}"/>
    <cellStyle name="Normal 2 4 5 5 3 3" xfId="21988" xr:uid="{957E92E5-F967-42EF-87B1-A2362FFE823F}"/>
    <cellStyle name="Normal 2 4 5 5 3 4" xfId="30425" xr:uid="{0BA76AF0-1C9D-49E1-8269-0B16FD645BA4}"/>
    <cellStyle name="Normal 2 4 5 5 4" xfId="9333" xr:uid="{8967343E-F9A4-4A99-A5DA-65761A03B539}"/>
    <cellStyle name="Normal 2 4 5 5 5" xfId="17771" xr:uid="{F4E53823-CAD8-411B-BE36-9EAD837C6D1B}"/>
    <cellStyle name="Normal 2 4 5 5 6" xfId="26208" xr:uid="{5E96F79D-09C4-423D-8233-D5B9D8455F3D}"/>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329FA6DB-B426-4E82-BE07-29A592BCC47F}"/>
    <cellStyle name="Normal 2 4 5 6 2 2 3" xfId="24546" xr:uid="{E80CDFB0-2AD5-413F-BCB8-391080CC55C5}"/>
    <cellStyle name="Normal 2 4 5 6 2 2 4" xfId="32983" xr:uid="{C7ACB18F-4692-4D29-B141-28B258958717}"/>
    <cellStyle name="Normal 2 4 5 6 2 3" xfId="11891" xr:uid="{358D8A2E-2803-4885-BA51-0D2F716B95D6}"/>
    <cellStyle name="Normal 2 4 5 6 2 4" xfId="20329" xr:uid="{59F58959-E2CA-4433-8806-5112F01A8A99}"/>
    <cellStyle name="Normal 2 4 5 6 2 5" xfId="28766" xr:uid="{A6DD48D9-C9EC-4900-A345-415E105AA160}"/>
    <cellStyle name="Normal 2 4 5 6 3" xfId="5522" xr:uid="{00000000-0005-0000-0000-0000C9100000}"/>
    <cellStyle name="Normal 2 4 5 6 3 2" xfId="13964" xr:uid="{DB17D198-096A-48A1-B518-D10C4289434C}"/>
    <cellStyle name="Normal 2 4 5 6 3 3" xfId="22401" xr:uid="{7D84AD6B-1CC2-4A96-BE60-470A0CB31A69}"/>
    <cellStyle name="Normal 2 4 5 6 3 4" xfId="30838" xr:uid="{BD6E7011-4A01-4E39-8EDD-1901C3F1B24F}"/>
    <cellStyle name="Normal 2 4 5 6 4" xfId="9746" xr:uid="{46724E9C-D3B9-4813-A0B1-BAAFA53B35B7}"/>
    <cellStyle name="Normal 2 4 5 6 5" xfId="18184" xr:uid="{BA5C8C53-3A06-4DC0-845A-EE94F5461913}"/>
    <cellStyle name="Normal 2 4 5 6 6" xfId="26621" xr:uid="{B5E9C8CD-673D-4045-89E5-676FF15549A0}"/>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E1769D3C-C405-407A-A4B9-0D34705C2873}"/>
    <cellStyle name="Normal 2 4 5 7 2 2 3" xfId="24959" xr:uid="{1F29B674-628B-42E1-81D2-C398BB572C54}"/>
    <cellStyle name="Normal 2 4 5 7 2 2 4" xfId="33396" xr:uid="{603C671C-A4FB-4E3C-9D07-272E1EF088C8}"/>
    <cellStyle name="Normal 2 4 5 7 2 3" xfId="12304" xr:uid="{B9319329-08D4-4F4A-A9A8-971427BEA26F}"/>
    <cellStyle name="Normal 2 4 5 7 2 4" xfId="20742" xr:uid="{6C9D8F08-00F7-4D50-A002-D8F93B03266E}"/>
    <cellStyle name="Normal 2 4 5 7 2 5" xfId="29179" xr:uid="{79F1D2CA-9E96-4607-BEAE-0B85683FFC70}"/>
    <cellStyle name="Normal 2 4 5 7 3" xfId="5935" xr:uid="{00000000-0005-0000-0000-0000CD100000}"/>
    <cellStyle name="Normal 2 4 5 7 3 2" xfId="14377" xr:uid="{C0ECF79C-C786-42EA-B846-1F1D0914C4A8}"/>
    <cellStyle name="Normal 2 4 5 7 3 3" xfId="22814" xr:uid="{12D2E9C7-C091-4E3C-B3E3-5D261A376656}"/>
    <cellStyle name="Normal 2 4 5 7 3 4" xfId="31251" xr:uid="{718CD5C7-8859-4333-B790-268DAFB64307}"/>
    <cellStyle name="Normal 2 4 5 7 4" xfId="10159" xr:uid="{28C5ADEA-7E21-4C0F-A771-A077C124DFFA}"/>
    <cellStyle name="Normal 2 4 5 7 5" xfId="18597" xr:uid="{86578E6F-DB99-4274-9159-035A16ED62A6}"/>
    <cellStyle name="Normal 2 4 5 7 6" xfId="27034" xr:uid="{790B3857-6FE5-4732-84E5-FAB3C67BF044}"/>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CADB739E-FE3F-4554-91E1-52E96FAD1972}"/>
    <cellStyle name="Normal 2 4 5 8 2 2 3" xfId="25372" xr:uid="{2E1EF257-D7C4-46AD-99BB-D4781F1863AF}"/>
    <cellStyle name="Normal 2 4 5 8 2 2 4" xfId="33809" xr:uid="{A65C98AA-9D7E-4898-BE8A-CDED17F4FD36}"/>
    <cellStyle name="Normal 2 4 5 8 2 3" xfId="12717" xr:uid="{1837DC97-5F7D-4223-883D-3F81C6118E33}"/>
    <cellStyle name="Normal 2 4 5 8 2 4" xfId="21155" xr:uid="{614042E5-AD9D-43F9-9B9D-A949A8CD1C50}"/>
    <cellStyle name="Normal 2 4 5 8 2 5" xfId="29592" xr:uid="{046D3ED9-1D90-42FE-B2C6-FEFE0B55332C}"/>
    <cellStyle name="Normal 2 4 5 8 3" xfId="6348" xr:uid="{00000000-0005-0000-0000-0000D1100000}"/>
    <cellStyle name="Normal 2 4 5 8 3 2" xfId="14790" xr:uid="{5017BD17-ED8C-4750-A19F-DE88F08F841B}"/>
    <cellStyle name="Normal 2 4 5 8 3 3" xfId="23227" xr:uid="{69BD26E7-9AEF-4CC7-917B-94A4ED07AE48}"/>
    <cellStyle name="Normal 2 4 5 8 3 4" xfId="31664" xr:uid="{D98C7601-876B-4BD7-B729-7A10F18BFED6}"/>
    <cellStyle name="Normal 2 4 5 8 4" xfId="10572" xr:uid="{0925C702-28F8-467A-B34E-834292013E5D}"/>
    <cellStyle name="Normal 2 4 5 8 5" xfId="19010" xr:uid="{792A6DDC-018A-46F0-8EBC-D4276EED1EAD}"/>
    <cellStyle name="Normal 2 4 5 8 6" xfId="27447" xr:uid="{AD28AAEA-1BB0-4306-BA82-0AA60AFA0FD0}"/>
    <cellStyle name="Normal 2 4 5 9" xfId="2477" xr:uid="{00000000-0005-0000-0000-0000D2100000}"/>
    <cellStyle name="Normal 2 4 5 9 2" xfId="6761" xr:uid="{00000000-0005-0000-0000-0000D3100000}"/>
    <cellStyle name="Normal 2 4 5 9 2 2" xfId="15203" xr:uid="{550DBE67-CA05-43E5-98BB-03E26420683E}"/>
    <cellStyle name="Normal 2 4 5 9 2 3" xfId="23640" xr:uid="{1164AE89-0AA0-4543-B139-30F1BF33AE43}"/>
    <cellStyle name="Normal 2 4 5 9 2 4" xfId="32077" xr:uid="{3A1B7E2F-89F5-4A4F-B4AF-13DF41D528AA}"/>
    <cellStyle name="Normal 2 4 5 9 3" xfId="10985" xr:uid="{A51EF70F-BACD-41F0-9E0A-95FD4CBCCE3F}"/>
    <cellStyle name="Normal 2 4 5 9 4" xfId="19423" xr:uid="{09CB3A9B-C15C-4A4B-9A05-CB4A726E2631}"/>
    <cellStyle name="Normal 2 4 5 9 5" xfId="27860" xr:uid="{4FC823D9-6506-4CA3-9643-6BEFBB669AC0}"/>
    <cellStyle name="Normal 2 4 6" xfId="311" xr:uid="{00000000-0005-0000-0000-0000D4100000}"/>
    <cellStyle name="Normal 2 4 7" xfId="312" xr:uid="{00000000-0005-0000-0000-0000D5100000}"/>
    <cellStyle name="Normal 2 4 7 10" xfId="17365" xr:uid="{0C9EB09C-B11A-4227-ACEA-E5B9541463FE}"/>
    <cellStyle name="Normal 2 4 7 11" xfId="25802" xr:uid="{8A27867E-46A6-42BD-B624-4A75AE7E8F31}"/>
    <cellStyle name="Normal 2 4 7 2" xfId="313" xr:uid="{00000000-0005-0000-0000-0000D6100000}"/>
    <cellStyle name="Normal 2 4 7 2 10" xfId="25803" xr:uid="{9A3A71BF-683F-4D00-9278-3080550BCC08}"/>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4DFB098B-F2C5-4FA0-A4ED-CEE944641A0C}"/>
    <cellStyle name="Normal 2 4 7 2 2 2 2 3" xfId="24142" xr:uid="{78F017FE-8495-450B-B944-485C7D33812E}"/>
    <cellStyle name="Normal 2 4 7 2 2 2 2 4" xfId="32579" xr:uid="{9320B94B-2059-4495-9BA7-75AECF54EBDE}"/>
    <cellStyle name="Normal 2 4 7 2 2 2 3" xfId="11487" xr:uid="{DF1C0F45-8C79-4E97-A2C7-6394B8593C64}"/>
    <cellStyle name="Normal 2 4 7 2 2 2 4" xfId="19925" xr:uid="{EAD270F5-5705-4A51-9362-C26720FADA33}"/>
    <cellStyle name="Normal 2 4 7 2 2 2 5" xfId="28362" xr:uid="{4A6ABD54-BC79-4C3B-A34E-9233FA1927B5}"/>
    <cellStyle name="Normal 2 4 7 2 2 3" xfId="5118" xr:uid="{00000000-0005-0000-0000-0000DA100000}"/>
    <cellStyle name="Normal 2 4 7 2 2 3 2" xfId="13560" xr:uid="{CBA655DC-83A9-42A6-861B-CC146EDD17E2}"/>
    <cellStyle name="Normal 2 4 7 2 2 3 3" xfId="21997" xr:uid="{C1F868E2-895E-4A03-ABB3-69AA053016A0}"/>
    <cellStyle name="Normal 2 4 7 2 2 3 4" xfId="30434" xr:uid="{9927045B-B9D9-44C9-A427-E64D11A40375}"/>
    <cellStyle name="Normal 2 4 7 2 2 4" xfId="9342" xr:uid="{C234A539-C20B-4E74-9FE3-DC55CBFD94D6}"/>
    <cellStyle name="Normal 2 4 7 2 2 5" xfId="17780" xr:uid="{AC5BDA90-19E7-4274-84B0-0F5523629996}"/>
    <cellStyle name="Normal 2 4 7 2 2 6" xfId="26217" xr:uid="{1290F279-93EC-426E-8938-C2962F055F6C}"/>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CF86078C-59BE-4A7E-AB7B-81B85271B539}"/>
    <cellStyle name="Normal 2 4 7 2 3 2 2 3" xfId="24555" xr:uid="{6AFD950C-EE74-42FA-AEAF-E7876D1C5EF0}"/>
    <cellStyle name="Normal 2 4 7 2 3 2 2 4" xfId="32992" xr:uid="{F62FAB6C-C77D-45D3-8B81-B92CF3700781}"/>
    <cellStyle name="Normal 2 4 7 2 3 2 3" xfId="11900" xr:uid="{3EF41546-452A-4424-B3DE-C66B8A04BD4B}"/>
    <cellStyle name="Normal 2 4 7 2 3 2 4" xfId="20338" xr:uid="{3B1B158E-25DE-43F8-BC4C-94B04AE15064}"/>
    <cellStyle name="Normal 2 4 7 2 3 2 5" xfId="28775" xr:uid="{E1147FAA-D2BB-4FCE-BBA9-F7D689795B7D}"/>
    <cellStyle name="Normal 2 4 7 2 3 3" xfId="5531" xr:uid="{00000000-0005-0000-0000-0000DE100000}"/>
    <cellStyle name="Normal 2 4 7 2 3 3 2" xfId="13973" xr:uid="{FC14FC98-1DF9-4519-AD65-B9F1B2214970}"/>
    <cellStyle name="Normal 2 4 7 2 3 3 3" xfId="22410" xr:uid="{E3DEF68F-00CA-4CEE-84D1-06AC0F383096}"/>
    <cellStyle name="Normal 2 4 7 2 3 3 4" xfId="30847" xr:uid="{5B2F3F3C-091D-4960-8C62-E81487AF2BCA}"/>
    <cellStyle name="Normal 2 4 7 2 3 4" xfId="9755" xr:uid="{37DB4D56-F50B-4A9C-B79B-A6A2C7053A1C}"/>
    <cellStyle name="Normal 2 4 7 2 3 5" xfId="18193" xr:uid="{F0FA0555-C73C-45C8-B5C8-7ADF72DDEA81}"/>
    <cellStyle name="Normal 2 4 7 2 3 6" xfId="26630" xr:uid="{97499077-DD92-4724-BFAF-90BB01ED5DAB}"/>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CDD69429-2A55-4E6A-B691-7581C20582C5}"/>
    <cellStyle name="Normal 2 4 7 2 4 2 2 3" xfId="24968" xr:uid="{4D1FAEC2-6408-444F-B6EA-372BCCD98497}"/>
    <cellStyle name="Normal 2 4 7 2 4 2 2 4" xfId="33405" xr:uid="{B6011C48-2D94-45B2-9C2B-9407B01F312E}"/>
    <cellStyle name="Normal 2 4 7 2 4 2 3" xfId="12313" xr:uid="{846BC070-B314-4003-A634-5DEB36C3F3C5}"/>
    <cellStyle name="Normal 2 4 7 2 4 2 4" xfId="20751" xr:uid="{EF3CA812-70E8-4664-926B-AA437507F123}"/>
    <cellStyle name="Normal 2 4 7 2 4 2 5" xfId="29188" xr:uid="{A441D559-8212-4B41-B7CF-81186DB21E83}"/>
    <cellStyle name="Normal 2 4 7 2 4 3" xfId="5944" xr:uid="{00000000-0005-0000-0000-0000E2100000}"/>
    <cellStyle name="Normal 2 4 7 2 4 3 2" xfId="14386" xr:uid="{08403672-1D00-41F4-852E-5A2F95C7170D}"/>
    <cellStyle name="Normal 2 4 7 2 4 3 3" xfId="22823" xr:uid="{0EB65B86-6282-453F-BBB8-75DC8E61E04E}"/>
    <cellStyle name="Normal 2 4 7 2 4 3 4" xfId="31260" xr:uid="{2B97ED01-A175-43FB-AA42-00011FD9F8DC}"/>
    <cellStyle name="Normal 2 4 7 2 4 4" xfId="10168" xr:uid="{F8369E5C-9B9A-4F4E-841F-5E0A21FC20EB}"/>
    <cellStyle name="Normal 2 4 7 2 4 5" xfId="18606" xr:uid="{AC7F78ED-AA2D-464D-8888-E81080EEB101}"/>
    <cellStyle name="Normal 2 4 7 2 4 6" xfId="27043" xr:uid="{BBE39966-0410-4626-913E-B18BE97E95F7}"/>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6C05F587-9845-4210-BF26-B61FAC9DF3CB}"/>
    <cellStyle name="Normal 2 4 7 2 5 2 2 3" xfId="25381" xr:uid="{3EC6F577-F50E-4F0C-9218-539AEB22F0E2}"/>
    <cellStyle name="Normal 2 4 7 2 5 2 2 4" xfId="33818" xr:uid="{3268AD9F-19AD-4D3D-AC7A-48016F109EBF}"/>
    <cellStyle name="Normal 2 4 7 2 5 2 3" xfId="12726" xr:uid="{2E3D2C2B-99CF-4BFB-9BAB-CF17D066B2ED}"/>
    <cellStyle name="Normal 2 4 7 2 5 2 4" xfId="21164" xr:uid="{F4BAED36-46E2-414A-84B4-4036BC395255}"/>
    <cellStyle name="Normal 2 4 7 2 5 2 5" xfId="29601" xr:uid="{556054AD-0F36-4924-A344-BC3BB0490B39}"/>
    <cellStyle name="Normal 2 4 7 2 5 3" xfId="6357" xr:uid="{00000000-0005-0000-0000-0000E6100000}"/>
    <cellStyle name="Normal 2 4 7 2 5 3 2" xfId="14799" xr:uid="{26103D46-CC98-42C2-8812-3384C0DC031D}"/>
    <cellStyle name="Normal 2 4 7 2 5 3 3" xfId="23236" xr:uid="{B9E40DB2-CD11-416D-B7D0-C686B4CF20AF}"/>
    <cellStyle name="Normal 2 4 7 2 5 3 4" xfId="31673" xr:uid="{6E4933D8-6A5E-4A8E-AB67-6BD1AB5B73EA}"/>
    <cellStyle name="Normal 2 4 7 2 5 4" xfId="10581" xr:uid="{5BD77D51-CB95-4870-80ED-871A4BFEF611}"/>
    <cellStyle name="Normal 2 4 7 2 5 5" xfId="19019" xr:uid="{9F06AF52-643A-4AEB-A2C1-44EF7A6212BA}"/>
    <cellStyle name="Normal 2 4 7 2 5 6" xfId="27456" xr:uid="{E7851407-C979-44EA-BC44-03C22AD1E6AB}"/>
    <cellStyle name="Normal 2 4 7 2 6" xfId="2486" xr:uid="{00000000-0005-0000-0000-0000E7100000}"/>
    <cellStyle name="Normal 2 4 7 2 6 2" xfId="6770" xr:uid="{00000000-0005-0000-0000-0000E8100000}"/>
    <cellStyle name="Normal 2 4 7 2 6 2 2" xfId="15212" xr:uid="{178AB8A2-49ED-486F-91B4-293951A906EA}"/>
    <cellStyle name="Normal 2 4 7 2 6 2 3" xfId="23649" xr:uid="{9014FAE2-A424-4A7C-8032-5E595E0A8F1E}"/>
    <cellStyle name="Normal 2 4 7 2 6 2 4" xfId="32086" xr:uid="{AD6A5276-3896-4CB8-86E3-61376A9FFDFB}"/>
    <cellStyle name="Normal 2 4 7 2 6 3" xfId="10994" xr:uid="{600E85D9-5584-4152-98B3-7A4E949D4E0E}"/>
    <cellStyle name="Normal 2 4 7 2 6 4" xfId="19432" xr:uid="{5C95771C-4AFC-44D1-BE89-261A146992C8}"/>
    <cellStyle name="Normal 2 4 7 2 6 5" xfId="27869" xr:uid="{CD5790CF-4BD2-4EC0-B42D-D002228D7B65}"/>
    <cellStyle name="Normal 2 4 7 2 7" xfId="4704" xr:uid="{00000000-0005-0000-0000-0000E9100000}"/>
    <cellStyle name="Normal 2 4 7 2 7 2" xfId="13146" xr:uid="{08270EB1-BC99-43D9-BBAB-8E905F9B5057}"/>
    <cellStyle name="Normal 2 4 7 2 7 3" xfId="21583" xr:uid="{3DCCF80F-A216-4F76-8FAB-87EA6502F82A}"/>
    <cellStyle name="Normal 2 4 7 2 7 4" xfId="30020" xr:uid="{6FE91BE4-B7BA-46D3-9F07-7839FECE940A}"/>
    <cellStyle name="Normal 2 4 7 2 8" xfId="8928" xr:uid="{9ADB2784-4E3B-40DF-A5F0-0EC452BA946D}"/>
    <cellStyle name="Normal 2 4 7 2 9" xfId="17366" xr:uid="{448CC1EA-922F-41D4-8DC3-1BDB9F954869}"/>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27105546-0360-4C76-BE4F-63B4D79F0131}"/>
    <cellStyle name="Normal 2 4 7 3 2 2 3" xfId="24141" xr:uid="{58B3FB0B-95A8-4A5D-8B64-471893B2DA9C}"/>
    <cellStyle name="Normal 2 4 7 3 2 2 4" xfId="32578" xr:uid="{7B6AAB9F-16A1-4517-A787-4B156016F51C}"/>
    <cellStyle name="Normal 2 4 7 3 2 3" xfId="11486" xr:uid="{40849EEA-6F8D-4C73-87E2-7288FA2F5463}"/>
    <cellStyle name="Normal 2 4 7 3 2 4" xfId="19924" xr:uid="{3B7664EA-5E40-4AA0-B0D8-EB57840B66BD}"/>
    <cellStyle name="Normal 2 4 7 3 2 5" xfId="28361" xr:uid="{9259D570-AE15-4A23-91F5-1BFAFC3F72E3}"/>
    <cellStyle name="Normal 2 4 7 3 3" xfId="5117" xr:uid="{00000000-0005-0000-0000-0000ED100000}"/>
    <cellStyle name="Normal 2 4 7 3 3 2" xfId="13559" xr:uid="{3F6319BE-5405-4B98-A28C-16F61F5D1A33}"/>
    <cellStyle name="Normal 2 4 7 3 3 3" xfId="21996" xr:uid="{C1773428-2165-43DF-A961-47AD0D97A6C4}"/>
    <cellStyle name="Normal 2 4 7 3 3 4" xfId="30433" xr:uid="{583076A5-807C-4F59-AB2D-34E27E428AF9}"/>
    <cellStyle name="Normal 2 4 7 3 4" xfId="9341" xr:uid="{AA49C4B1-018E-43C8-8FE8-58A864622C17}"/>
    <cellStyle name="Normal 2 4 7 3 5" xfId="17779" xr:uid="{155C2BF7-23F3-4422-9263-0ED0BF55F12C}"/>
    <cellStyle name="Normal 2 4 7 3 6" xfId="26216" xr:uid="{34B3D8BC-DB91-48AB-B6C8-50C117672045}"/>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A2169807-907D-44C1-981F-4490132565BB}"/>
    <cellStyle name="Normal 2 4 7 4 2 2 3" xfId="24554" xr:uid="{F76B18B0-27D4-4929-94B0-AE479C1268D0}"/>
    <cellStyle name="Normal 2 4 7 4 2 2 4" xfId="32991" xr:uid="{4D2CF578-4572-4CA6-A13D-AC6B72766D0E}"/>
    <cellStyle name="Normal 2 4 7 4 2 3" xfId="11899" xr:uid="{5C3962AA-0213-4C73-A4E7-8EFD2A0CF49F}"/>
    <cellStyle name="Normal 2 4 7 4 2 4" xfId="20337" xr:uid="{1542804C-44F3-413C-B2CC-CFB0A96C40EE}"/>
    <cellStyle name="Normal 2 4 7 4 2 5" xfId="28774" xr:uid="{E9659744-EDD0-4316-8C2F-DEDDC7A4D09D}"/>
    <cellStyle name="Normal 2 4 7 4 3" xfId="5530" xr:uid="{00000000-0005-0000-0000-0000F1100000}"/>
    <cellStyle name="Normal 2 4 7 4 3 2" xfId="13972" xr:uid="{CAB707BC-57A9-447D-8FBB-02E14DB5DA57}"/>
    <cellStyle name="Normal 2 4 7 4 3 3" xfId="22409" xr:uid="{C2A1F7E8-4328-4D86-8CF2-ADFC50028A2A}"/>
    <cellStyle name="Normal 2 4 7 4 3 4" xfId="30846" xr:uid="{BDC2B5BF-CEEC-4AC8-B8E2-91915B8D61C2}"/>
    <cellStyle name="Normal 2 4 7 4 4" xfId="9754" xr:uid="{B4E7E5E3-0E54-4321-BF80-760160BB8E80}"/>
    <cellStyle name="Normal 2 4 7 4 5" xfId="18192" xr:uid="{92CAF202-4098-443B-88F2-F28429192296}"/>
    <cellStyle name="Normal 2 4 7 4 6" xfId="26629" xr:uid="{829728EB-1374-4E3F-9A20-F78659595766}"/>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5EDD19E3-6989-429E-9CAA-C0E1E87BCE89}"/>
    <cellStyle name="Normal 2 4 7 5 2 2 3" xfId="24967" xr:uid="{1DFD7358-CD55-4043-9DC6-83F21D45D1CF}"/>
    <cellStyle name="Normal 2 4 7 5 2 2 4" xfId="33404" xr:uid="{B22FA7EF-D2EC-4BC6-B5CE-4EFF52C0422D}"/>
    <cellStyle name="Normal 2 4 7 5 2 3" xfId="12312" xr:uid="{035D5788-65EF-43AF-A86B-C90F3B9DFCC8}"/>
    <cellStyle name="Normal 2 4 7 5 2 4" xfId="20750" xr:uid="{92C2DD6F-6893-42A7-97B5-7E9B85419ADB}"/>
    <cellStyle name="Normal 2 4 7 5 2 5" xfId="29187" xr:uid="{7D1E5223-EFA0-4733-8360-48B568208002}"/>
    <cellStyle name="Normal 2 4 7 5 3" xfId="5943" xr:uid="{00000000-0005-0000-0000-0000F5100000}"/>
    <cellStyle name="Normal 2 4 7 5 3 2" xfId="14385" xr:uid="{9A1C7738-5656-4A4E-9894-4E4872FCDB06}"/>
    <cellStyle name="Normal 2 4 7 5 3 3" xfId="22822" xr:uid="{6B710730-8012-48CC-B74F-791D865F5B70}"/>
    <cellStyle name="Normal 2 4 7 5 3 4" xfId="31259" xr:uid="{B3A8FE3C-60C7-4EC8-94A0-FCC67BE9A643}"/>
    <cellStyle name="Normal 2 4 7 5 4" xfId="10167" xr:uid="{3872EC0E-8B31-4444-8CD1-826520EC3C6A}"/>
    <cellStyle name="Normal 2 4 7 5 5" xfId="18605" xr:uid="{A72761C1-9E1B-43A0-A56A-9647B501736D}"/>
    <cellStyle name="Normal 2 4 7 5 6" xfId="27042" xr:uid="{CB69C184-28CE-444C-86F3-4FCDCAEA4E9A}"/>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65B31FD8-D5C6-472E-8C3A-6756B9B6C545}"/>
    <cellStyle name="Normal 2 4 7 6 2 2 3" xfId="25380" xr:uid="{4FBBB47F-4C97-4257-B61B-374D94FA097B}"/>
    <cellStyle name="Normal 2 4 7 6 2 2 4" xfId="33817" xr:uid="{0CC81AE3-A428-4EE9-94C5-71D57B5E02B5}"/>
    <cellStyle name="Normal 2 4 7 6 2 3" xfId="12725" xr:uid="{A26BE7DD-E4B0-4B96-BFA3-08E244FEE03D}"/>
    <cellStyle name="Normal 2 4 7 6 2 4" xfId="21163" xr:uid="{E4ABE080-E8A2-4EA7-800C-7BB0ADA3EBA2}"/>
    <cellStyle name="Normal 2 4 7 6 2 5" xfId="29600" xr:uid="{11FA0EE9-49E2-4B7D-A0FD-CA81C8A3D445}"/>
    <cellStyle name="Normal 2 4 7 6 3" xfId="6356" xr:uid="{00000000-0005-0000-0000-0000F9100000}"/>
    <cellStyle name="Normal 2 4 7 6 3 2" xfId="14798" xr:uid="{3DAE4959-2A50-4136-A228-DDD0B0F900CF}"/>
    <cellStyle name="Normal 2 4 7 6 3 3" xfId="23235" xr:uid="{2FDE0EC9-478E-410D-AE4B-98BF073C6221}"/>
    <cellStyle name="Normal 2 4 7 6 3 4" xfId="31672" xr:uid="{9BCE7D63-A00F-4A72-9CCC-B0F4A5B8AA13}"/>
    <cellStyle name="Normal 2 4 7 6 4" xfId="10580" xr:uid="{884E9F27-6185-4FD9-9813-A924481CBF9A}"/>
    <cellStyle name="Normal 2 4 7 6 5" xfId="19018" xr:uid="{C319CB60-DFFC-4313-8D48-34CD745B2890}"/>
    <cellStyle name="Normal 2 4 7 6 6" xfId="27455" xr:uid="{369EEDBE-88E1-4385-85D1-FF1C439FC8BF}"/>
    <cellStyle name="Normal 2 4 7 7" xfId="2485" xr:uid="{00000000-0005-0000-0000-0000FA100000}"/>
    <cellStyle name="Normal 2 4 7 7 2" xfId="6769" xr:uid="{00000000-0005-0000-0000-0000FB100000}"/>
    <cellStyle name="Normal 2 4 7 7 2 2" xfId="15211" xr:uid="{A184063D-32FA-4235-A92D-2856078690B3}"/>
    <cellStyle name="Normal 2 4 7 7 2 3" xfId="23648" xr:uid="{6A4432BC-FAE8-43FE-AAEC-5CF976FB0EFC}"/>
    <cellStyle name="Normal 2 4 7 7 2 4" xfId="32085" xr:uid="{EB8BE91E-D916-4B82-8070-6FAF58A9F946}"/>
    <cellStyle name="Normal 2 4 7 7 3" xfId="10993" xr:uid="{78B7A4E5-8660-4723-8EE8-378F4AD4D791}"/>
    <cellStyle name="Normal 2 4 7 7 4" xfId="19431" xr:uid="{434069B4-A1F4-46E3-9014-F3A6E78BF4F2}"/>
    <cellStyle name="Normal 2 4 7 7 5" xfId="27868" xr:uid="{3F9D7422-954A-46C7-9E0B-BC1D4C797256}"/>
    <cellStyle name="Normal 2 4 7 8" xfId="4703" xr:uid="{00000000-0005-0000-0000-0000FC100000}"/>
    <cellStyle name="Normal 2 4 7 8 2" xfId="13145" xr:uid="{345E57FA-44D0-484D-BA72-74CE79D5841A}"/>
    <cellStyle name="Normal 2 4 7 8 3" xfId="21582" xr:uid="{C94F6B81-86E3-4461-B2E1-6957E799FC79}"/>
    <cellStyle name="Normal 2 4 7 8 4" xfId="30019" xr:uid="{B3F3A6BB-DB2B-49B2-BAE7-27A71A3257EB}"/>
    <cellStyle name="Normal 2 4 7 9" xfId="8927" xr:uid="{BA66D5E5-8A51-4348-B159-815D2C06236A}"/>
    <cellStyle name="Normal 2 4 8" xfId="314" xr:uid="{00000000-0005-0000-0000-0000FD100000}"/>
    <cellStyle name="Normal 2 4 8 10" xfId="25804" xr:uid="{10B68C18-3097-4947-B4BE-BA8AD0918D5C}"/>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48C11B5B-F95D-4325-961F-AD65CECFA026}"/>
    <cellStyle name="Normal 2 4 8 2 2 2 3" xfId="24143" xr:uid="{29425E93-B5F4-4632-A426-91D011993E03}"/>
    <cellStyle name="Normal 2 4 8 2 2 2 4" xfId="32580" xr:uid="{F7F2E80B-7345-4BDC-A86D-085670478E24}"/>
    <cellStyle name="Normal 2 4 8 2 2 3" xfId="11488" xr:uid="{0B6B5A5F-DC6F-4F5E-BC7C-B605A1959CDB}"/>
    <cellStyle name="Normal 2 4 8 2 2 4" xfId="19926" xr:uid="{8A5DA93A-D635-4C44-A7CC-4265DC2D665C}"/>
    <cellStyle name="Normal 2 4 8 2 2 5" xfId="28363" xr:uid="{B4593D30-A0EE-4169-AF00-381BEBF82D5E}"/>
    <cellStyle name="Normal 2 4 8 2 3" xfId="5119" xr:uid="{00000000-0005-0000-0000-000001110000}"/>
    <cellStyle name="Normal 2 4 8 2 3 2" xfId="13561" xr:uid="{49004310-0C70-4100-9344-33F98B7C3917}"/>
    <cellStyle name="Normal 2 4 8 2 3 3" xfId="21998" xr:uid="{6942DB1B-963A-4DB0-8608-92972723919A}"/>
    <cellStyle name="Normal 2 4 8 2 3 4" xfId="30435" xr:uid="{E24AA5C9-9AB4-4699-9ADE-128235CE6331}"/>
    <cellStyle name="Normal 2 4 8 2 4" xfId="9343" xr:uid="{9D5AAD5E-84D8-4117-8F6F-D37284D1922D}"/>
    <cellStyle name="Normal 2 4 8 2 5" xfId="17781" xr:uid="{E7287668-42E7-4D66-AA1D-74129D24902F}"/>
    <cellStyle name="Normal 2 4 8 2 6" xfId="26218" xr:uid="{F0E17A0D-2CCB-4658-857A-94DE778B55BB}"/>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087C65F8-1F9B-4E3D-AF3F-B3101F97B295}"/>
    <cellStyle name="Normal 2 4 8 3 2 2 3" xfId="24556" xr:uid="{518F5494-CCC9-4EF9-BD01-C39348775804}"/>
    <cellStyle name="Normal 2 4 8 3 2 2 4" xfId="32993" xr:uid="{91600E5D-B555-47E5-BD29-E4F42C932DC8}"/>
    <cellStyle name="Normal 2 4 8 3 2 3" xfId="11901" xr:uid="{6DF5F153-681C-4B87-B24E-E4C3A01C4F64}"/>
    <cellStyle name="Normal 2 4 8 3 2 4" xfId="20339" xr:uid="{C9D9F3E2-0F2D-4512-949E-83F79FBAABD1}"/>
    <cellStyle name="Normal 2 4 8 3 2 5" xfId="28776" xr:uid="{EA4925C7-B504-486F-B293-C018F5A649E5}"/>
    <cellStyle name="Normal 2 4 8 3 3" xfId="5532" xr:uid="{00000000-0005-0000-0000-000005110000}"/>
    <cellStyle name="Normal 2 4 8 3 3 2" xfId="13974" xr:uid="{0DC48C2A-486D-4FF6-916A-CA0548918393}"/>
    <cellStyle name="Normal 2 4 8 3 3 3" xfId="22411" xr:uid="{5942614F-751D-4A70-8A36-B3BAA2D2EA17}"/>
    <cellStyle name="Normal 2 4 8 3 3 4" xfId="30848" xr:uid="{2527E7E0-CF0A-44BC-93F9-BDF7D8404D29}"/>
    <cellStyle name="Normal 2 4 8 3 4" xfId="9756" xr:uid="{F92CA296-4CB8-4593-8AF1-E81F0A2164CC}"/>
    <cellStyle name="Normal 2 4 8 3 5" xfId="18194" xr:uid="{8ABDC51E-49E0-49FD-B64E-23A450B03A29}"/>
    <cellStyle name="Normal 2 4 8 3 6" xfId="26631" xr:uid="{9F72D3C1-F30B-4112-B20C-64A649C24216}"/>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4FC10D5A-8781-4F92-BA8C-F7DE08DEE54F}"/>
    <cellStyle name="Normal 2 4 8 4 2 2 3" xfId="24969" xr:uid="{364FF095-C605-4651-9FCF-D446B9032FBD}"/>
    <cellStyle name="Normal 2 4 8 4 2 2 4" xfId="33406" xr:uid="{59D1F227-D50F-4499-9552-66B88D811704}"/>
    <cellStyle name="Normal 2 4 8 4 2 3" xfId="12314" xr:uid="{ADD1F0D1-0D3F-4ED8-86EB-5416386692E8}"/>
    <cellStyle name="Normal 2 4 8 4 2 4" xfId="20752" xr:uid="{78A34124-E9CF-4FD7-A210-6D920FC0D831}"/>
    <cellStyle name="Normal 2 4 8 4 2 5" xfId="29189" xr:uid="{F085D801-4DEF-4499-A891-566D5A51A45F}"/>
    <cellStyle name="Normal 2 4 8 4 3" xfId="5945" xr:uid="{00000000-0005-0000-0000-000009110000}"/>
    <cellStyle name="Normal 2 4 8 4 3 2" xfId="14387" xr:uid="{272D3906-B8F6-4853-B4B5-A7A8C57A6032}"/>
    <cellStyle name="Normal 2 4 8 4 3 3" xfId="22824" xr:uid="{6F0ACFC6-4F30-451F-9474-AEB4D47415ED}"/>
    <cellStyle name="Normal 2 4 8 4 3 4" xfId="31261" xr:uid="{95727640-24A8-4BEF-8001-4E04D1D13EDB}"/>
    <cellStyle name="Normal 2 4 8 4 4" xfId="10169" xr:uid="{F70D923E-B61A-4A3F-AC11-FB6D2EE286E9}"/>
    <cellStyle name="Normal 2 4 8 4 5" xfId="18607" xr:uid="{66F8E8BE-286E-4428-9CE3-EF97596B1A0B}"/>
    <cellStyle name="Normal 2 4 8 4 6" xfId="27044" xr:uid="{10C10422-5FC0-4941-84C3-F7B9350F33D1}"/>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93682B09-5130-4286-9681-D95E953CD837}"/>
    <cellStyle name="Normal 2 4 8 5 2 2 3" xfId="25382" xr:uid="{AAB746EE-B54A-44C1-A8E4-EA51A5212A51}"/>
    <cellStyle name="Normal 2 4 8 5 2 2 4" xfId="33819" xr:uid="{A0D6AA39-C97B-4031-AF97-6598D421034D}"/>
    <cellStyle name="Normal 2 4 8 5 2 3" xfId="12727" xr:uid="{15123E83-40C3-4CDD-A1F3-400D14DAE272}"/>
    <cellStyle name="Normal 2 4 8 5 2 4" xfId="21165" xr:uid="{7821F7D6-0600-4F26-A84D-32D6DD509E76}"/>
    <cellStyle name="Normal 2 4 8 5 2 5" xfId="29602" xr:uid="{B605ADE8-8F73-43C3-A88D-F5F8D5FD8A00}"/>
    <cellStyle name="Normal 2 4 8 5 3" xfId="6358" xr:uid="{00000000-0005-0000-0000-00000D110000}"/>
    <cellStyle name="Normal 2 4 8 5 3 2" xfId="14800" xr:uid="{33FF1F1D-6011-42CF-B7D1-4666B5C77B60}"/>
    <cellStyle name="Normal 2 4 8 5 3 3" xfId="23237" xr:uid="{1483D55F-A0C1-424D-9C86-7BB40AB6CB6E}"/>
    <cellStyle name="Normal 2 4 8 5 3 4" xfId="31674" xr:uid="{1E1EC41E-25CC-4E70-92A0-B8A58E15F068}"/>
    <cellStyle name="Normal 2 4 8 5 4" xfId="10582" xr:uid="{F9407B3B-079B-4F76-8643-5783CB25B931}"/>
    <cellStyle name="Normal 2 4 8 5 5" xfId="19020" xr:uid="{9442AC32-A83A-49E2-ADB7-2A96C926FD52}"/>
    <cellStyle name="Normal 2 4 8 5 6" xfId="27457" xr:uid="{B389FCF6-3CF3-4392-B6A3-12B3233F30F6}"/>
    <cellStyle name="Normal 2 4 8 6" xfId="2487" xr:uid="{00000000-0005-0000-0000-00000E110000}"/>
    <cellStyle name="Normal 2 4 8 6 2" xfId="6771" xr:uid="{00000000-0005-0000-0000-00000F110000}"/>
    <cellStyle name="Normal 2 4 8 6 2 2" xfId="15213" xr:uid="{E5E00CD2-35FF-4B62-A370-A958077A3EA5}"/>
    <cellStyle name="Normal 2 4 8 6 2 3" xfId="23650" xr:uid="{ED9EEB02-7473-41F3-BFF3-B4B4AA4C09E7}"/>
    <cellStyle name="Normal 2 4 8 6 2 4" xfId="32087" xr:uid="{4E58C539-DE2C-4686-B4EE-CBD92338251C}"/>
    <cellStyle name="Normal 2 4 8 6 3" xfId="10995" xr:uid="{83337E3C-F515-4927-88E3-6FD06A5A5711}"/>
    <cellStyle name="Normal 2 4 8 6 4" xfId="19433" xr:uid="{F1BBCBAD-0CB6-4B6D-954A-C3AB2C3FD7C4}"/>
    <cellStyle name="Normal 2 4 8 6 5" xfId="27870" xr:uid="{EC18AD16-C001-4E1D-893B-F80DF4519CF8}"/>
    <cellStyle name="Normal 2 4 8 7" xfId="4705" xr:uid="{00000000-0005-0000-0000-000010110000}"/>
    <cellStyle name="Normal 2 4 8 7 2" xfId="13147" xr:uid="{9E23CBF0-BE34-42EF-8DA7-7A507B6C7AC7}"/>
    <cellStyle name="Normal 2 4 8 7 3" xfId="21584" xr:uid="{1D906D6D-56A1-4758-A211-A852447865CD}"/>
    <cellStyle name="Normal 2 4 8 7 4" xfId="30021" xr:uid="{1CFA5E99-2F54-445F-8D70-BFA8051A81B4}"/>
    <cellStyle name="Normal 2 4 8 8" xfId="8929" xr:uid="{6695B974-8B8F-421D-8525-7D5B47287820}"/>
    <cellStyle name="Normal 2 4 8 9" xfId="17367" xr:uid="{C71BDB35-03C8-48DC-9344-A62B6912A315}"/>
    <cellStyle name="Normal 2 5" xfId="315" xr:uid="{00000000-0005-0000-0000-000011110000}"/>
    <cellStyle name="Normal 2 5 10" xfId="4706" xr:uid="{00000000-0005-0000-0000-000012110000}"/>
    <cellStyle name="Normal 2 5 10 2" xfId="13148" xr:uid="{947324AB-5E25-4AB3-8750-9C5996399760}"/>
    <cellStyle name="Normal 2 5 10 3" xfId="21585" xr:uid="{589BBD8C-C955-44D2-B498-50751F9438A8}"/>
    <cellStyle name="Normal 2 5 10 4" xfId="30022" xr:uid="{192A8A27-989B-4F3A-BED7-B4EE4D9C09F0}"/>
    <cellStyle name="Normal 2 5 11" xfId="8930" xr:uid="{BA638933-BD64-4032-A2D8-C8DB44FD076A}"/>
    <cellStyle name="Normal 2 5 12" xfId="17368" xr:uid="{1A68BBDE-130F-49CC-9F6D-A2920309766D}"/>
    <cellStyle name="Normal 2 5 13" xfId="25805" xr:uid="{5A7BA5F5-F6E9-43DD-9904-CF038EE3CADA}"/>
    <cellStyle name="Normal 2 5 2" xfId="316" xr:uid="{00000000-0005-0000-0000-000013110000}"/>
    <cellStyle name="Normal 2 5 3" xfId="317" xr:uid="{00000000-0005-0000-0000-000014110000}"/>
    <cellStyle name="Normal 2 5 4" xfId="318" xr:uid="{00000000-0005-0000-0000-000015110000}"/>
    <cellStyle name="Normal 2 5 4 10" xfId="8931" xr:uid="{9F8A2DDD-DE74-4277-9F61-F1662D497ABB}"/>
    <cellStyle name="Normal 2 5 4 11" xfId="17369" xr:uid="{4B0BA8D3-330A-4069-8FDD-A211DCA842CA}"/>
    <cellStyle name="Normal 2 5 4 12" xfId="25806" xr:uid="{97DB946A-D5E8-4E70-AE8F-99174BB932A8}"/>
    <cellStyle name="Normal 2 5 4 2" xfId="319" xr:uid="{00000000-0005-0000-0000-000016110000}"/>
    <cellStyle name="Normal 2 5 4 2 10" xfId="17370" xr:uid="{093262EF-9E6D-43FE-A334-050A8CA2BDF0}"/>
    <cellStyle name="Normal 2 5 4 2 11" xfId="25807" xr:uid="{6DF13AF0-3239-4065-935F-D45D19310ED0}"/>
    <cellStyle name="Normal 2 5 4 2 2" xfId="320" xr:uid="{00000000-0005-0000-0000-000017110000}"/>
    <cellStyle name="Normal 2 5 4 2 2 10" xfId="25808" xr:uid="{63414093-2683-4D7E-9234-404E45D011F1}"/>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2B8932D5-6AC7-4471-8606-26A53239CC10}"/>
    <cellStyle name="Normal 2 5 4 2 2 2 2 2 3" xfId="24147" xr:uid="{C3E5452F-384F-49EB-964C-DD444821F203}"/>
    <cellStyle name="Normal 2 5 4 2 2 2 2 2 4" xfId="32584" xr:uid="{454B7AB8-7740-4DC9-B3E7-90A281A6EDBB}"/>
    <cellStyle name="Normal 2 5 4 2 2 2 2 3" xfId="11492" xr:uid="{C499F6F5-618F-49E7-8006-C45A320F4C10}"/>
    <cellStyle name="Normal 2 5 4 2 2 2 2 4" xfId="19930" xr:uid="{7EC44DEA-B393-4808-97EE-1E3174E1BE59}"/>
    <cellStyle name="Normal 2 5 4 2 2 2 2 5" xfId="28367" xr:uid="{A69B4FD4-8B8A-4342-80F8-F0014F87EBBE}"/>
    <cellStyle name="Normal 2 5 4 2 2 2 3" xfId="5123" xr:uid="{00000000-0005-0000-0000-00001B110000}"/>
    <cellStyle name="Normal 2 5 4 2 2 2 3 2" xfId="13565" xr:uid="{8F7E7D54-D6F4-4DC2-8433-886B0287B567}"/>
    <cellStyle name="Normal 2 5 4 2 2 2 3 3" xfId="22002" xr:uid="{0471E764-2962-40F1-9399-173BF6918F38}"/>
    <cellStyle name="Normal 2 5 4 2 2 2 3 4" xfId="30439" xr:uid="{6953E5AD-C0D5-4DC3-A5A3-3E9DC18B636D}"/>
    <cellStyle name="Normal 2 5 4 2 2 2 4" xfId="9347" xr:uid="{A75CDFEB-776F-403D-BC0C-812671EC870C}"/>
    <cellStyle name="Normal 2 5 4 2 2 2 5" xfId="17785" xr:uid="{91DCC8D4-080E-4584-A00E-9AC1291F40B8}"/>
    <cellStyle name="Normal 2 5 4 2 2 2 6" xfId="26222" xr:uid="{A42B0F8E-2CE1-48B0-A504-CD8CE1B9670F}"/>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EB50DE94-C6AC-423E-B26B-C4CE40202C8E}"/>
    <cellStyle name="Normal 2 5 4 2 2 3 2 2 3" xfId="24560" xr:uid="{B3773C00-583D-4865-88BB-8BCABA184D84}"/>
    <cellStyle name="Normal 2 5 4 2 2 3 2 2 4" xfId="32997" xr:uid="{C37C432F-1525-43CF-B09C-7A6B59CE482E}"/>
    <cellStyle name="Normal 2 5 4 2 2 3 2 3" xfId="11905" xr:uid="{EDEF58B5-DB09-4D99-A471-F321D8E199C4}"/>
    <cellStyle name="Normal 2 5 4 2 2 3 2 4" xfId="20343" xr:uid="{79C9113D-40CF-43BB-B5E7-941FC59EE020}"/>
    <cellStyle name="Normal 2 5 4 2 2 3 2 5" xfId="28780" xr:uid="{ACD9F9CE-5324-4242-BEBD-E1338DF65DE8}"/>
    <cellStyle name="Normal 2 5 4 2 2 3 3" xfId="5536" xr:uid="{00000000-0005-0000-0000-00001F110000}"/>
    <cellStyle name="Normal 2 5 4 2 2 3 3 2" xfId="13978" xr:uid="{D47CCE22-2514-46B3-AC19-1DE08F1D65E3}"/>
    <cellStyle name="Normal 2 5 4 2 2 3 3 3" xfId="22415" xr:uid="{528FC5C8-F17F-4426-A228-DC2A909AF708}"/>
    <cellStyle name="Normal 2 5 4 2 2 3 3 4" xfId="30852" xr:uid="{56E3968D-571C-4C5C-87DE-63D38ADB3BA2}"/>
    <cellStyle name="Normal 2 5 4 2 2 3 4" xfId="9760" xr:uid="{D1E1330E-1F57-4E47-97C9-2F7A964A2094}"/>
    <cellStyle name="Normal 2 5 4 2 2 3 5" xfId="18198" xr:uid="{5A88CD6A-12E4-48B1-B6FC-C06BA46918C0}"/>
    <cellStyle name="Normal 2 5 4 2 2 3 6" xfId="26635" xr:uid="{83E5B49F-EDB4-41BD-BF8D-AF95FF1D7F8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FB4F7F57-4774-45EA-BA03-36E43F4B0FAF}"/>
    <cellStyle name="Normal 2 5 4 2 2 4 2 2 3" xfId="24973" xr:uid="{DB5C1F32-7958-4ABA-9EC6-89539A6D3459}"/>
    <cellStyle name="Normal 2 5 4 2 2 4 2 2 4" xfId="33410" xr:uid="{8180A2DD-9BB0-46FC-932C-61CB1D744946}"/>
    <cellStyle name="Normal 2 5 4 2 2 4 2 3" xfId="12318" xr:uid="{61F2BE20-6F8B-4057-B969-50CA04C5D8C2}"/>
    <cellStyle name="Normal 2 5 4 2 2 4 2 4" xfId="20756" xr:uid="{FC419EFF-69BE-49D3-B64C-1AF517935134}"/>
    <cellStyle name="Normal 2 5 4 2 2 4 2 5" xfId="29193" xr:uid="{13A98A77-DE73-4A05-B1FB-79589AD3FD32}"/>
    <cellStyle name="Normal 2 5 4 2 2 4 3" xfId="5949" xr:uid="{00000000-0005-0000-0000-000023110000}"/>
    <cellStyle name="Normal 2 5 4 2 2 4 3 2" xfId="14391" xr:uid="{D5F11BCF-7F0E-4495-8E4C-840C60CD0139}"/>
    <cellStyle name="Normal 2 5 4 2 2 4 3 3" xfId="22828" xr:uid="{163CE697-EC1F-4847-AA9F-B6721FF6BF46}"/>
    <cellStyle name="Normal 2 5 4 2 2 4 3 4" xfId="31265" xr:uid="{3EAF42EC-9FA5-465E-AD94-E91C7D3FC1CB}"/>
    <cellStyle name="Normal 2 5 4 2 2 4 4" xfId="10173" xr:uid="{16CCACC2-9CC4-4E5D-A8C8-6681894F4E7B}"/>
    <cellStyle name="Normal 2 5 4 2 2 4 5" xfId="18611" xr:uid="{C193C745-1325-4B2C-BDDB-1E9DC8900B73}"/>
    <cellStyle name="Normal 2 5 4 2 2 4 6" xfId="27048" xr:uid="{BDE336AE-7245-4489-87AB-6D3E1893BA69}"/>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5EC18CC3-C22F-473D-B4C7-AEF9EBC20121}"/>
    <cellStyle name="Normal 2 5 4 2 2 5 2 2 3" xfId="25386" xr:uid="{A7EA3162-D3EE-4210-8B8A-D18850545DDA}"/>
    <cellStyle name="Normal 2 5 4 2 2 5 2 2 4" xfId="33823" xr:uid="{03EE9020-A2D5-46EF-9F45-0FB361074B6B}"/>
    <cellStyle name="Normal 2 5 4 2 2 5 2 3" xfId="12731" xr:uid="{6E94DDC4-FEA2-4FED-96F2-FA3EEDDABF71}"/>
    <cellStyle name="Normal 2 5 4 2 2 5 2 4" xfId="21169" xr:uid="{D919503A-7CF0-424E-AEFB-2CCD3EDDBD17}"/>
    <cellStyle name="Normal 2 5 4 2 2 5 2 5" xfId="29606" xr:uid="{C99F9BB0-1B74-472E-96F8-DC08C88192B9}"/>
    <cellStyle name="Normal 2 5 4 2 2 5 3" xfId="6362" xr:uid="{00000000-0005-0000-0000-000027110000}"/>
    <cellStyle name="Normal 2 5 4 2 2 5 3 2" xfId="14804" xr:uid="{1531CC33-0B44-48E6-BC0F-E9891D9544A5}"/>
    <cellStyle name="Normal 2 5 4 2 2 5 3 3" xfId="23241" xr:uid="{EB70AF5D-E54A-42B9-9B53-0F6200E4F42D}"/>
    <cellStyle name="Normal 2 5 4 2 2 5 3 4" xfId="31678" xr:uid="{D25FD54E-6F94-4786-ABC2-F19095566AD5}"/>
    <cellStyle name="Normal 2 5 4 2 2 5 4" xfId="10586" xr:uid="{0C2F6E99-C4C7-460F-A184-713CA23040A0}"/>
    <cellStyle name="Normal 2 5 4 2 2 5 5" xfId="19024" xr:uid="{14D0CD60-5B6C-434D-9289-2275DBD1E88C}"/>
    <cellStyle name="Normal 2 5 4 2 2 5 6" xfId="27461" xr:uid="{22BA8867-31EE-4E02-AA02-6B4CA1185F33}"/>
    <cellStyle name="Normal 2 5 4 2 2 6" xfId="2491" xr:uid="{00000000-0005-0000-0000-000028110000}"/>
    <cellStyle name="Normal 2 5 4 2 2 6 2" xfId="6775" xr:uid="{00000000-0005-0000-0000-000029110000}"/>
    <cellStyle name="Normal 2 5 4 2 2 6 2 2" xfId="15217" xr:uid="{70FBF57D-34AF-4B8A-8F88-E8DA849948A9}"/>
    <cellStyle name="Normal 2 5 4 2 2 6 2 3" xfId="23654" xr:uid="{065948A3-5CBF-47F7-A19A-F899D878EDAF}"/>
    <cellStyle name="Normal 2 5 4 2 2 6 2 4" xfId="32091" xr:uid="{CC19E6C4-17C0-4CC5-AF67-9FAFBF6EAB6A}"/>
    <cellStyle name="Normal 2 5 4 2 2 6 3" xfId="10999" xr:uid="{269D972D-73C7-4F55-B0D7-45C52FF6E007}"/>
    <cellStyle name="Normal 2 5 4 2 2 6 4" xfId="19437" xr:uid="{91028647-DCEC-4DDC-97DA-B294897DE31A}"/>
    <cellStyle name="Normal 2 5 4 2 2 6 5" xfId="27874" xr:uid="{3444156A-B420-4DCA-BB98-6C01EB5C1CD6}"/>
    <cellStyle name="Normal 2 5 4 2 2 7" xfId="4709" xr:uid="{00000000-0005-0000-0000-00002A110000}"/>
    <cellStyle name="Normal 2 5 4 2 2 7 2" xfId="13151" xr:uid="{A3FBC7EF-8FC4-4915-8513-D95DC099A4E2}"/>
    <cellStyle name="Normal 2 5 4 2 2 7 3" xfId="21588" xr:uid="{47E9C64F-ECC3-4E9F-86AA-845B3942B1BA}"/>
    <cellStyle name="Normal 2 5 4 2 2 7 4" xfId="30025" xr:uid="{6D68C647-2002-4C8F-B458-5D848E85593A}"/>
    <cellStyle name="Normal 2 5 4 2 2 8" xfId="8933" xr:uid="{99A37863-6A65-4618-9B09-566B583E0308}"/>
    <cellStyle name="Normal 2 5 4 2 2 9" xfId="17371" xr:uid="{7E282D70-832E-421A-84B3-590E7E8698AD}"/>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327F0FD6-824C-44E4-8D63-1DEDB0E70332}"/>
    <cellStyle name="Normal 2 5 4 2 3 2 2 3" xfId="24146" xr:uid="{B9286A3D-619B-423E-8341-BB8A5EB03AEC}"/>
    <cellStyle name="Normal 2 5 4 2 3 2 2 4" xfId="32583" xr:uid="{276189F4-BF8C-47D0-A1A4-0F833E4C948E}"/>
    <cellStyle name="Normal 2 5 4 2 3 2 3" xfId="11491" xr:uid="{2DD2F6A1-CBF9-465C-907C-A974EDE0BA6E}"/>
    <cellStyle name="Normal 2 5 4 2 3 2 4" xfId="19929" xr:uid="{0D94FCDF-D9BE-418E-8437-88F63FDB5859}"/>
    <cellStyle name="Normal 2 5 4 2 3 2 5" xfId="28366" xr:uid="{80288B54-B1BE-4CD2-AD8A-FD0BC32CFE81}"/>
    <cellStyle name="Normal 2 5 4 2 3 3" xfId="5122" xr:uid="{00000000-0005-0000-0000-00002E110000}"/>
    <cellStyle name="Normal 2 5 4 2 3 3 2" xfId="13564" xr:uid="{7E2B30A1-D9C1-4FA9-9BE3-0739BEFA8E01}"/>
    <cellStyle name="Normal 2 5 4 2 3 3 3" xfId="22001" xr:uid="{AEAE1139-646D-4F0B-A734-1BC150C8BA16}"/>
    <cellStyle name="Normal 2 5 4 2 3 3 4" xfId="30438" xr:uid="{4D9B71B1-E3EF-4E4E-9260-93A35A9ACAC1}"/>
    <cellStyle name="Normal 2 5 4 2 3 4" xfId="9346" xr:uid="{AB1D8EF2-DE7A-4FE8-8B0D-CC70F2B18FAE}"/>
    <cellStyle name="Normal 2 5 4 2 3 5" xfId="17784" xr:uid="{C813646B-68E0-44A0-8FDB-E91B59BCBEC9}"/>
    <cellStyle name="Normal 2 5 4 2 3 6" xfId="26221" xr:uid="{95F53E30-C7FE-4168-9D17-A9503A9276B5}"/>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3F20BD20-6E19-46B9-8ED3-41E9CC38A72D}"/>
    <cellStyle name="Normal 2 5 4 2 4 2 2 3" xfId="24559" xr:uid="{883B5C6C-4A9C-49C1-B29B-E62E11F2D28F}"/>
    <cellStyle name="Normal 2 5 4 2 4 2 2 4" xfId="32996" xr:uid="{69BE8A35-9774-44B7-A9FF-32DCEE88B81C}"/>
    <cellStyle name="Normal 2 5 4 2 4 2 3" xfId="11904" xr:uid="{93A5091F-E997-450B-B3B8-D580EF666471}"/>
    <cellStyle name="Normal 2 5 4 2 4 2 4" xfId="20342" xr:uid="{2314935D-9590-47C4-B43E-46BA99286877}"/>
    <cellStyle name="Normal 2 5 4 2 4 2 5" xfId="28779" xr:uid="{772D44BB-DDB9-434B-8DB4-3537A5F51D34}"/>
    <cellStyle name="Normal 2 5 4 2 4 3" xfId="5535" xr:uid="{00000000-0005-0000-0000-000032110000}"/>
    <cellStyle name="Normal 2 5 4 2 4 3 2" xfId="13977" xr:uid="{0E82D62F-85EE-4435-A823-E5DB304CFA43}"/>
    <cellStyle name="Normal 2 5 4 2 4 3 3" xfId="22414" xr:uid="{732F0EC4-8E23-4976-BC5B-7DC16C546C93}"/>
    <cellStyle name="Normal 2 5 4 2 4 3 4" xfId="30851" xr:uid="{E0F1CD7B-0FBE-4150-8A62-865C78E3EB31}"/>
    <cellStyle name="Normal 2 5 4 2 4 4" xfId="9759" xr:uid="{ECFEE4FE-6095-4C1E-BBD9-D673D7740B3F}"/>
    <cellStyle name="Normal 2 5 4 2 4 5" xfId="18197" xr:uid="{FB9F153D-506B-4F65-B661-157B92595631}"/>
    <cellStyle name="Normal 2 5 4 2 4 6" xfId="26634" xr:uid="{86CC0F7B-E90E-4BA6-91D9-9223ED61EF87}"/>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DBE9037F-8C8D-498B-A0DA-31931615A706}"/>
    <cellStyle name="Normal 2 5 4 2 5 2 2 3" xfId="24972" xr:uid="{8D665090-C4DF-4360-AEF4-93EC90F68475}"/>
    <cellStyle name="Normal 2 5 4 2 5 2 2 4" xfId="33409" xr:uid="{B8F314C6-79E7-4026-83B5-25B76C1AB302}"/>
    <cellStyle name="Normal 2 5 4 2 5 2 3" xfId="12317" xr:uid="{43005466-50AF-41E1-A406-CB227053049E}"/>
    <cellStyle name="Normal 2 5 4 2 5 2 4" xfId="20755" xr:uid="{432423EE-4F98-49FE-938F-77940CED683F}"/>
    <cellStyle name="Normal 2 5 4 2 5 2 5" xfId="29192" xr:uid="{C429FD05-4C19-4584-9817-9908D8041A97}"/>
    <cellStyle name="Normal 2 5 4 2 5 3" xfId="5948" xr:uid="{00000000-0005-0000-0000-000036110000}"/>
    <cellStyle name="Normal 2 5 4 2 5 3 2" xfId="14390" xr:uid="{F62B5C86-89FD-47F7-8F47-A96C3072744D}"/>
    <cellStyle name="Normal 2 5 4 2 5 3 3" xfId="22827" xr:uid="{2C45BFDA-33A7-49E0-B984-552B2EA100D6}"/>
    <cellStyle name="Normal 2 5 4 2 5 3 4" xfId="31264" xr:uid="{03EC2477-07BF-437F-AFBE-5443188E2DCF}"/>
    <cellStyle name="Normal 2 5 4 2 5 4" xfId="10172" xr:uid="{C30648EB-4CD1-4ED8-A417-070F0CE2C762}"/>
    <cellStyle name="Normal 2 5 4 2 5 5" xfId="18610" xr:uid="{97CA99F5-C461-440E-9878-6922D04F5B26}"/>
    <cellStyle name="Normal 2 5 4 2 5 6" xfId="27047" xr:uid="{6A287F9A-D358-4825-91DB-B5A187DC83A0}"/>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BDEE96CE-3E8B-4B45-8DF8-794937B94AF9}"/>
    <cellStyle name="Normal 2 5 4 2 6 2 2 3" xfId="25385" xr:uid="{39DA8785-04AF-4082-BDBF-1DD7B9FA706F}"/>
    <cellStyle name="Normal 2 5 4 2 6 2 2 4" xfId="33822" xr:uid="{07FF4FF9-E64A-4F19-B103-4BE02C386B61}"/>
    <cellStyle name="Normal 2 5 4 2 6 2 3" xfId="12730" xr:uid="{9F149982-208A-4540-98EF-BA6C9424C99E}"/>
    <cellStyle name="Normal 2 5 4 2 6 2 4" xfId="21168" xr:uid="{C23AAA92-DC25-46EF-8E65-C135CC65D72D}"/>
    <cellStyle name="Normal 2 5 4 2 6 2 5" xfId="29605" xr:uid="{9143DF1A-4455-4610-A80B-9F2F9AFF7978}"/>
    <cellStyle name="Normal 2 5 4 2 6 3" xfId="6361" xr:uid="{00000000-0005-0000-0000-00003A110000}"/>
    <cellStyle name="Normal 2 5 4 2 6 3 2" xfId="14803" xr:uid="{13A3FFDB-1BC6-4BFD-B954-B26038C41580}"/>
    <cellStyle name="Normal 2 5 4 2 6 3 3" xfId="23240" xr:uid="{286A5A1C-A81A-4E2C-A285-DD7610473DC8}"/>
    <cellStyle name="Normal 2 5 4 2 6 3 4" xfId="31677" xr:uid="{4C63AB85-A366-4647-9C2B-70BA98081A70}"/>
    <cellStyle name="Normal 2 5 4 2 6 4" xfId="10585" xr:uid="{C27B6392-832C-469B-8892-D8AAFE5D27FF}"/>
    <cellStyle name="Normal 2 5 4 2 6 5" xfId="19023" xr:uid="{3A4890D2-C2D1-4D7B-8DCA-FA90647844AB}"/>
    <cellStyle name="Normal 2 5 4 2 6 6" xfId="27460" xr:uid="{AE56023A-C1F6-4F61-A4DE-BEE41D168531}"/>
    <cellStyle name="Normal 2 5 4 2 7" xfId="2490" xr:uid="{00000000-0005-0000-0000-00003B110000}"/>
    <cellStyle name="Normal 2 5 4 2 7 2" xfId="6774" xr:uid="{00000000-0005-0000-0000-00003C110000}"/>
    <cellStyle name="Normal 2 5 4 2 7 2 2" xfId="15216" xr:uid="{71A27B7F-A635-47D4-986F-D5FE26C9C7D2}"/>
    <cellStyle name="Normal 2 5 4 2 7 2 3" xfId="23653" xr:uid="{6277F733-1EB6-4C7A-AF3E-17FF706C2386}"/>
    <cellStyle name="Normal 2 5 4 2 7 2 4" xfId="32090" xr:uid="{75F28E83-0D42-45A6-AF23-2FA6576B11B5}"/>
    <cellStyle name="Normal 2 5 4 2 7 3" xfId="10998" xr:uid="{6F31001A-05C5-4383-8B16-26E8FB0FB2D5}"/>
    <cellStyle name="Normal 2 5 4 2 7 4" xfId="19436" xr:uid="{8BBBDA4A-58DD-45D3-B671-F2A144DAB5BD}"/>
    <cellStyle name="Normal 2 5 4 2 7 5" xfId="27873" xr:uid="{B44C8EE9-7ED0-45B8-A09C-7F30CAE878FC}"/>
    <cellStyle name="Normal 2 5 4 2 8" xfId="4708" xr:uid="{00000000-0005-0000-0000-00003D110000}"/>
    <cellStyle name="Normal 2 5 4 2 8 2" xfId="13150" xr:uid="{C3C36EDF-CFD1-43E2-82E2-4C6592644D6C}"/>
    <cellStyle name="Normal 2 5 4 2 8 3" xfId="21587" xr:uid="{8FB3E088-E695-4FA1-98A9-132B4E2EC1F9}"/>
    <cellStyle name="Normal 2 5 4 2 8 4" xfId="30024" xr:uid="{976B8BCE-693B-46BD-BCAB-F07D2AC576AD}"/>
    <cellStyle name="Normal 2 5 4 2 9" xfId="8932" xr:uid="{490020C1-114B-4D19-A2B7-4F81402A7414}"/>
    <cellStyle name="Normal 2 5 4 3" xfId="321" xr:uid="{00000000-0005-0000-0000-00003E110000}"/>
    <cellStyle name="Normal 2 5 4 3 10" xfId="25809" xr:uid="{75F8DD96-E0A7-4B00-BFA9-DDC710EA9F0E}"/>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43B85B33-13B8-41C8-8696-3AB944B71202}"/>
    <cellStyle name="Normal 2 5 4 3 2 2 2 3" xfId="24148" xr:uid="{47BE31FA-8731-4666-A715-C8A372390E24}"/>
    <cellStyle name="Normal 2 5 4 3 2 2 2 4" xfId="32585" xr:uid="{DC599799-D350-48AE-937E-A08923E7C5F5}"/>
    <cellStyle name="Normal 2 5 4 3 2 2 3" xfId="11493" xr:uid="{6765C4EC-8474-4F5F-8C7B-6D83ADFFE075}"/>
    <cellStyle name="Normal 2 5 4 3 2 2 4" xfId="19931" xr:uid="{DDFD5196-CDE1-4EFC-ABCD-5DEFC6A9BB37}"/>
    <cellStyle name="Normal 2 5 4 3 2 2 5" xfId="28368" xr:uid="{261E65D7-1581-4746-89AE-9279393D49A8}"/>
    <cellStyle name="Normal 2 5 4 3 2 3" xfId="5124" xr:uid="{00000000-0005-0000-0000-000042110000}"/>
    <cellStyle name="Normal 2 5 4 3 2 3 2" xfId="13566" xr:uid="{02E92374-6F7E-48AB-8106-B71AB68443DF}"/>
    <cellStyle name="Normal 2 5 4 3 2 3 3" xfId="22003" xr:uid="{F3F88821-F9E2-4BDF-9F8B-170A00895A21}"/>
    <cellStyle name="Normal 2 5 4 3 2 3 4" xfId="30440" xr:uid="{9B4F7E0D-CEED-4EED-B0ED-07CD70D60152}"/>
    <cellStyle name="Normal 2 5 4 3 2 4" xfId="9348" xr:uid="{E7181A31-BE36-46CB-8F0B-524A4B119BAF}"/>
    <cellStyle name="Normal 2 5 4 3 2 5" xfId="17786" xr:uid="{314E81B8-AD19-45E7-A6F3-3D915178466A}"/>
    <cellStyle name="Normal 2 5 4 3 2 6" xfId="26223" xr:uid="{4B6E765A-AE3A-4135-ACA2-86977617E210}"/>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370959B7-291F-4580-BCF2-782A07529143}"/>
    <cellStyle name="Normal 2 5 4 3 3 2 2 3" xfId="24561" xr:uid="{B6C8D7C0-9309-44BA-BC67-203FD0A7734B}"/>
    <cellStyle name="Normal 2 5 4 3 3 2 2 4" xfId="32998" xr:uid="{033E9AD6-1878-4E67-84FF-895B24D01A53}"/>
    <cellStyle name="Normal 2 5 4 3 3 2 3" xfId="11906" xr:uid="{4228079F-4F0A-4982-821C-BC772F590CA4}"/>
    <cellStyle name="Normal 2 5 4 3 3 2 4" xfId="20344" xr:uid="{D884896E-66AD-4FD3-B5F4-3A93415EEF9F}"/>
    <cellStyle name="Normal 2 5 4 3 3 2 5" xfId="28781" xr:uid="{23FA905D-46D2-45B7-9FB8-D3AC6996AAF4}"/>
    <cellStyle name="Normal 2 5 4 3 3 3" xfId="5537" xr:uid="{00000000-0005-0000-0000-000046110000}"/>
    <cellStyle name="Normal 2 5 4 3 3 3 2" xfId="13979" xr:uid="{2A375FD9-577B-468B-90B6-78A05F43412F}"/>
    <cellStyle name="Normal 2 5 4 3 3 3 3" xfId="22416" xr:uid="{34E8A36E-6F67-4173-9AA8-B1AB01F095F2}"/>
    <cellStyle name="Normal 2 5 4 3 3 3 4" xfId="30853" xr:uid="{CB9CD77A-DB10-4D30-8A45-EA32EC255534}"/>
    <cellStyle name="Normal 2 5 4 3 3 4" xfId="9761" xr:uid="{C28385C0-77CE-4956-8384-01D4BD5C1F7A}"/>
    <cellStyle name="Normal 2 5 4 3 3 5" xfId="18199" xr:uid="{4D19EA03-BB7F-4336-A7AA-512655C53771}"/>
    <cellStyle name="Normal 2 5 4 3 3 6" xfId="26636" xr:uid="{B14D0CDC-129B-493D-8CB5-61DCDD40D725}"/>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6180E65E-B398-4287-B326-21130D66A72D}"/>
    <cellStyle name="Normal 2 5 4 3 4 2 2 3" xfId="24974" xr:uid="{E4871D5F-CC06-43CF-A73B-4F83497DAA03}"/>
    <cellStyle name="Normal 2 5 4 3 4 2 2 4" xfId="33411" xr:uid="{8924FEB5-7419-4DA6-A615-447B514D6F74}"/>
    <cellStyle name="Normal 2 5 4 3 4 2 3" xfId="12319" xr:uid="{381E4434-4AB6-4B2F-835F-D2C4D2C2D4BE}"/>
    <cellStyle name="Normal 2 5 4 3 4 2 4" xfId="20757" xr:uid="{A5AC2FB1-4FF7-4A59-BFC1-0B7F701C58FF}"/>
    <cellStyle name="Normal 2 5 4 3 4 2 5" xfId="29194" xr:uid="{1EE5716F-E559-4C89-8FBC-24CBB2C1C12F}"/>
    <cellStyle name="Normal 2 5 4 3 4 3" xfId="5950" xr:uid="{00000000-0005-0000-0000-00004A110000}"/>
    <cellStyle name="Normal 2 5 4 3 4 3 2" xfId="14392" xr:uid="{4BF4C917-AD07-4CD2-AEC5-9D5CFA61CE60}"/>
    <cellStyle name="Normal 2 5 4 3 4 3 3" xfId="22829" xr:uid="{6EADE5D3-4061-4DB0-8365-B9BC5AF53CC0}"/>
    <cellStyle name="Normal 2 5 4 3 4 3 4" xfId="31266" xr:uid="{50C116A6-EE9F-4D6C-A6A5-D0A67DF3057A}"/>
    <cellStyle name="Normal 2 5 4 3 4 4" xfId="10174" xr:uid="{6A6BDD05-DDD9-4925-9234-6318B342DB3F}"/>
    <cellStyle name="Normal 2 5 4 3 4 5" xfId="18612" xr:uid="{87C8522E-8759-4E31-B897-2C9D3EC17514}"/>
    <cellStyle name="Normal 2 5 4 3 4 6" xfId="27049" xr:uid="{8EBB93A4-A001-4AFD-A575-C89616F0C643}"/>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9C32D5AE-2B76-4F31-A1A5-7391F59376AA}"/>
    <cellStyle name="Normal 2 5 4 3 5 2 2 3" xfId="25387" xr:uid="{46521A50-3C9B-4FA9-8989-40880D1DD8BD}"/>
    <cellStyle name="Normal 2 5 4 3 5 2 2 4" xfId="33824" xr:uid="{9D584D52-925C-4F25-A921-438FD65F3C88}"/>
    <cellStyle name="Normal 2 5 4 3 5 2 3" xfId="12732" xr:uid="{2E0F4F99-4B50-42B1-9279-0AF28482171A}"/>
    <cellStyle name="Normal 2 5 4 3 5 2 4" xfId="21170" xr:uid="{3DCCE1DA-6625-49CD-A628-F55F034A8BC6}"/>
    <cellStyle name="Normal 2 5 4 3 5 2 5" xfId="29607" xr:uid="{00DD9088-92C5-436C-9C4A-9B2A6C9E8784}"/>
    <cellStyle name="Normal 2 5 4 3 5 3" xfId="6363" xr:uid="{00000000-0005-0000-0000-00004E110000}"/>
    <cellStyle name="Normal 2 5 4 3 5 3 2" xfId="14805" xr:uid="{D7DDF5F5-F378-4A71-A831-79EE0CDD8E7F}"/>
    <cellStyle name="Normal 2 5 4 3 5 3 3" xfId="23242" xr:uid="{7BBEF2ED-82AB-4C2F-AC93-AFA0D88F2BE9}"/>
    <cellStyle name="Normal 2 5 4 3 5 3 4" xfId="31679" xr:uid="{CD8B6CB9-6014-4C49-AF1A-EC752AD9F8C5}"/>
    <cellStyle name="Normal 2 5 4 3 5 4" xfId="10587" xr:uid="{4D528564-B7C7-47E9-BAB9-DB8C16990CCF}"/>
    <cellStyle name="Normal 2 5 4 3 5 5" xfId="19025" xr:uid="{FA363A51-BEE2-45F0-9F09-3BC48C9BF362}"/>
    <cellStyle name="Normal 2 5 4 3 5 6" xfId="27462" xr:uid="{BE142F9A-52B0-459F-9174-21F34D698E84}"/>
    <cellStyle name="Normal 2 5 4 3 6" xfId="2492" xr:uid="{00000000-0005-0000-0000-00004F110000}"/>
    <cellStyle name="Normal 2 5 4 3 6 2" xfId="6776" xr:uid="{00000000-0005-0000-0000-000050110000}"/>
    <cellStyle name="Normal 2 5 4 3 6 2 2" xfId="15218" xr:uid="{FCD841D3-F645-4DBB-A76B-98BCBC90BB8D}"/>
    <cellStyle name="Normal 2 5 4 3 6 2 3" xfId="23655" xr:uid="{0F119B78-288D-439E-BFA4-6294F3EC1D7D}"/>
    <cellStyle name="Normal 2 5 4 3 6 2 4" xfId="32092" xr:uid="{57B5AE8D-EBC7-42D7-9AD2-BA494BC41B8A}"/>
    <cellStyle name="Normal 2 5 4 3 6 3" xfId="11000" xr:uid="{CB12F85F-4962-4456-A702-37DC4AC6AE18}"/>
    <cellStyle name="Normal 2 5 4 3 6 4" xfId="19438" xr:uid="{AF152779-A1E7-4A0C-9A61-35C9FD568584}"/>
    <cellStyle name="Normal 2 5 4 3 6 5" xfId="27875" xr:uid="{FCC74876-43E7-49F6-B06F-5C74B531E80C}"/>
    <cellStyle name="Normal 2 5 4 3 7" xfId="4710" xr:uid="{00000000-0005-0000-0000-000051110000}"/>
    <cellStyle name="Normal 2 5 4 3 7 2" xfId="13152" xr:uid="{EED171F1-D426-40C6-947E-F78C455AFE0E}"/>
    <cellStyle name="Normal 2 5 4 3 7 3" xfId="21589" xr:uid="{F9DD1666-012D-4666-90D2-2EF6D1416FBA}"/>
    <cellStyle name="Normal 2 5 4 3 7 4" xfId="30026" xr:uid="{08F6070A-65F2-4B9D-8934-93E643FB703D}"/>
    <cellStyle name="Normal 2 5 4 3 8" xfId="8934" xr:uid="{73CEE207-F65B-4647-AC27-6BE16AE46B15}"/>
    <cellStyle name="Normal 2 5 4 3 9" xfId="17372" xr:uid="{6C9659CF-45FB-41AA-98F0-3D9A369EB4C4}"/>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40B68982-8E7C-478E-8B47-E7BBCD7C68DB}"/>
    <cellStyle name="Normal 2 5 4 4 2 2 3" xfId="24145" xr:uid="{A0872DD9-D282-4F38-B2A0-9A66305F2E6F}"/>
    <cellStyle name="Normal 2 5 4 4 2 2 4" xfId="32582" xr:uid="{3C7AA51F-CF35-4EAF-A1BE-43BABC2943A5}"/>
    <cellStyle name="Normal 2 5 4 4 2 3" xfId="11490" xr:uid="{23E741F1-11A5-4109-BA6A-20684EF127FA}"/>
    <cellStyle name="Normal 2 5 4 4 2 4" xfId="19928" xr:uid="{5E0167F0-21F2-4A6E-A908-92E711080DE2}"/>
    <cellStyle name="Normal 2 5 4 4 2 5" xfId="28365" xr:uid="{89F23515-5A2C-4DDA-A59A-A1C8A5A1A519}"/>
    <cellStyle name="Normal 2 5 4 4 3" xfId="5121" xr:uid="{00000000-0005-0000-0000-000055110000}"/>
    <cellStyle name="Normal 2 5 4 4 3 2" xfId="13563" xr:uid="{C6CBCB37-FD58-4563-BAB6-8D1C175FBC1A}"/>
    <cellStyle name="Normal 2 5 4 4 3 3" xfId="22000" xr:uid="{15B9B77D-B4B9-4B93-B7AB-CA553EFB1061}"/>
    <cellStyle name="Normal 2 5 4 4 3 4" xfId="30437" xr:uid="{204F17C5-8F79-4740-AD3E-8B13547B10FA}"/>
    <cellStyle name="Normal 2 5 4 4 4" xfId="9345" xr:uid="{516106AC-CDA1-4075-827F-E6AD7E621447}"/>
    <cellStyle name="Normal 2 5 4 4 5" xfId="17783" xr:uid="{FE3D5B5E-CE2D-4A3A-BBDF-8125773A77E5}"/>
    <cellStyle name="Normal 2 5 4 4 6" xfId="26220" xr:uid="{F48A372A-307E-422E-8A3A-97AAF2E9FB7A}"/>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1145AA81-1F14-44E5-95B6-BB77F691F244}"/>
    <cellStyle name="Normal 2 5 4 5 2 2 3" xfId="24558" xr:uid="{616CD347-03CD-4EF7-8C27-74B2BF09FBCE}"/>
    <cellStyle name="Normal 2 5 4 5 2 2 4" xfId="32995" xr:uid="{E6ABACF1-7083-4944-82E3-BEB17C24E1BA}"/>
    <cellStyle name="Normal 2 5 4 5 2 3" xfId="11903" xr:uid="{A5664279-2ACB-44D2-B72B-B7B12E577781}"/>
    <cellStyle name="Normal 2 5 4 5 2 4" xfId="20341" xr:uid="{B8AD8717-FA1B-427C-A0E9-9E8F96A133EA}"/>
    <cellStyle name="Normal 2 5 4 5 2 5" xfId="28778" xr:uid="{0BCD2930-542B-4F72-BEAC-43E7111A5B2B}"/>
    <cellStyle name="Normal 2 5 4 5 3" xfId="5534" xr:uid="{00000000-0005-0000-0000-000059110000}"/>
    <cellStyle name="Normal 2 5 4 5 3 2" xfId="13976" xr:uid="{9BC4E288-E9D7-49E2-B35F-AB6F819F9292}"/>
    <cellStyle name="Normal 2 5 4 5 3 3" xfId="22413" xr:uid="{EFE28959-9108-4F82-8C5F-7C5AFD21BF3C}"/>
    <cellStyle name="Normal 2 5 4 5 3 4" xfId="30850" xr:uid="{85A63013-69D3-4163-9427-57BE51C49D15}"/>
    <cellStyle name="Normal 2 5 4 5 4" xfId="9758" xr:uid="{BC955B27-FD54-42B6-886D-A1FBBDA759E4}"/>
    <cellStyle name="Normal 2 5 4 5 5" xfId="18196" xr:uid="{C5510FB4-B2E2-46EE-BA31-BF7C7D2B056A}"/>
    <cellStyle name="Normal 2 5 4 5 6" xfId="26633" xr:uid="{1800AE51-9542-44C4-B3F4-251566185AFE}"/>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5ACAB334-803F-4D85-A721-A54DEBABA6A6}"/>
    <cellStyle name="Normal 2 5 4 6 2 2 3" xfId="24971" xr:uid="{25397576-614D-482B-86D4-783BB58E6EEA}"/>
    <cellStyle name="Normal 2 5 4 6 2 2 4" xfId="33408" xr:uid="{B03C808E-29E5-4F6B-9627-C0130D7713C0}"/>
    <cellStyle name="Normal 2 5 4 6 2 3" xfId="12316" xr:uid="{315D0576-6E30-4E63-873C-3E73106629BE}"/>
    <cellStyle name="Normal 2 5 4 6 2 4" xfId="20754" xr:uid="{9073AAF4-C0B0-4453-8C9C-264544A1CF7B}"/>
    <cellStyle name="Normal 2 5 4 6 2 5" xfId="29191" xr:uid="{B465B943-2AB2-4905-8369-CC6486381781}"/>
    <cellStyle name="Normal 2 5 4 6 3" xfId="5947" xr:uid="{00000000-0005-0000-0000-00005D110000}"/>
    <cellStyle name="Normal 2 5 4 6 3 2" xfId="14389" xr:uid="{2CF7961C-F443-43B8-8E80-E5F3897A2B16}"/>
    <cellStyle name="Normal 2 5 4 6 3 3" xfId="22826" xr:uid="{C895DC70-9ED9-40F7-A5BE-5D6B70D7479F}"/>
    <cellStyle name="Normal 2 5 4 6 3 4" xfId="31263" xr:uid="{01E67C1D-F2E8-47E2-8711-8C554FF876F2}"/>
    <cellStyle name="Normal 2 5 4 6 4" xfId="10171" xr:uid="{E6818962-28DE-4A98-B5BF-8DC0918D0313}"/>
    <cellStyle name="Normal 2 5 4 6 5" xfId="18609" xr:uid="{9BC3BC31-D80C-4F22-AFAA-5D8FEFFA4A32}"/>
    <cellStyle name="Normal 2 5 4 6 6" xfId="27046" xr:uid="{41ECEF2F-4303-4441-9336-9FD95284F6B2}"/>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4BCF4E3B-D189-4CE5-ACC8-54E2B3FE5835}"/>
    <cellStyle name="Normal 2 5 4 7 2 2 3" xfId="25384" xr:uid="{E41039AF-59DB-4C47-8386-0F7B09EE6AAF}"/>
    <cellStyle name="Normal 2 5 4 7 2 2 4" xfId="33821" xr:uid="{974A61D5-8601-4514-8A48-702ABD937EFD}"/>
    <cellStyle name="Normal 2 5 4 7 2 3" xfId="12729" xr:uid="{20FC275C-C290-4C00-819D-08839A6A06B3}"/>
    <cellStyle name="Normal 2 5 4 7 2 4" xfId="21167" xr:uid="{AA244418-04B4-4DEE-A27A-32F0BE5BBB01}"/>
    <cellStyle name="Normal 2 5 4 7 2 5" xfId="29604" xr:uid="{E44F9BC2-49C6-436E-9822-D0C28B9BAD1C}"/>
    <cellStyle name="Normal 2 5 4 7 3" xfId="6360" xr:uid="{00000000-0005-0000-0000-000061110000}"/>
    <cellStyle name="Normal 2 5 4 7 3 2" xfId="14802" xr:uid="{9DFA2548-36CF-4E94-864D-BC865034CADD}"/>
    <cellStyle name="Normal 2 5 4 7 3 3" xfId="23239" xr:uid="{AE640788-87BB-4F4D-9DBE-23DEC9BFED84}"/>
    <cellStyle name="Normal 2 5 4 7 3 4" xfId="31676" xr:uid="{4CB940B0-D6A0-4C71-B53D-D9DB0FF59E4E}"/>
    <cellStyle name="Normal 2 5 4 7 4" xfId="10584" xr:uid="{ABF6E41F-6701-4856-9934-9A14105DDF24}"/>
    <cellStyle name="Normal 2 5 4 7 5" xfId="19022" xr:uid="{CF9AFC67-1A48-486B-9154-96CFBFB205A9}"/>
    <cellStyle name="Normal 2 5 4 7 6" xfId="27459" xr:uid="{ECF0F3EF-0BBA-4C0F-B160-5E99D599AEB4}"/>
    <cellStyle name="Normal 2 5 4 8" xfId="2489" xr:uid="{00000000-0005-0000-0000-000062110000}"/>
    <cellStyle name="Normal 2 5 4 8 2" xfId="6773" xr:uid="{00000000-0005-0000-0000-000063110000}"/>
    <cellStyle name="Normal 2 5 4 8 2 2" xfId="15215" xr:uid="{A9A6A97C-0821-4691-AF55-EE889F5C3B19}"/>
    <cellStyle name="Normal 2 5 4 8 2 3" xfId="23652" xr:uid="{1CF2D1FC-80F8-4A64-8C95-C99E31151277}"/>
    <cellStyle name="Normal 2 5 4 8 2 4" xfId="32089" xr:uid="{60D63E67-6611-4D2D-BBB0-68D434C90B1A}"/>
    <cellStyle name="Normal 2 5 4 8 3" xfId="10997" xr:uid="{90FD4059-634B-49BA-9A4E-141FE394EBE7}"/>
    <cellStyle name="Normal 2 5 4 8 4" xfId="19435" xr:uid="{569CBD5D-EE69-4560-BDDF-E3E0019277BA}"/>
    <cellStyle name="Normal 2 5 4 8 5" xfId="27872" xr:uid="{43FE5ACE-8B1B-4503-8FEF-19DDF9620E45}"/>
    <cellStyle name="Normal 2 5 4 9" xfId="4707" xr:uid="{00000000-0005-0000-0000-000064110000}"/>
    <cellStyle name="Normal 2 5 4 9 2" xfId="13149" xr:uid="{B11ABA59-304A-40DC-928D-27E38352E3A1}"/>
    <cellStyle name="Normal 2 5 4 9 3" xfId="21586" xr:uid="{A1A0E505-ACB3-4341-B264-BDBCFE30ED02}"/>
    <cellStyle name="Normal 2 5 4 9 4" xfId="30023" xr:uid="{2588A733-32AD-42C9-8121-74CA4F4D1DB1}"/>
    <cellStyle name="Normal 2 5 5" xfId="803" xr:uid="{00000000-0005-0000-0000-000065110000}"/>
    <cellStyle name="Normal 2 5 5 2" xfId="3042" xr:uid="{00000000-0005-0000-0000-000066110000}"/>
    <cellStyle name="Normal 2 5 5 2 2" xfId="7265" xr:uid="{00000000-0005-0000-0000-000067110000}"/>
    <cellStyle name="Normal 2 5 5 2 2 2" xfId="15707" xr:uid="{5F872019-9E1A-41F3-A436-6CC6EA3C76F0}"/>
    <cellStyle name="Normal 2 5 5 2 2 3" xfId="24144" xr:uid="{BB577E07-D3C3-411F-BAC8-52FB6BF23AD4}"/>
    <cellStyle name="Normal 2 5 5 2 2 4" xfId="32581" xr:uid="{EE62A230-7EA6-41EB-B1E7-C994C6DA18CA}"/>
    <cellStyle name="Normal 2 5 5 2 3" xfId="11489" xr:uid="{14588CFB-554B-45B9-B8CA-5E86BD26B309}"/>
    <cellStyle name="Normal 2 5 5 2 4" xfId="19927" xr:uid="{07FE8F63-3E0B-41E8-A732-CFCEF54289A6}"/>
    <cellStyle name="Normal 2 5 5 2 5" xfId="28364" xr:uid="{C6655D91-7CD1-45F9-A7B0-029410B74640}"/>
    <cellStyle name="Normal 2 5 5 3" xfId="5120" xr:uid="{00000000-0005-0000-0000-000068110000}"/>
    <cellStyle name="Normal 2 5 5 3 2" xfId="13562" xr:uid="{E7621D53-E68D-4497-ADED-E22CE3B5E6D3}"/>
    <cellStyle name="Normal 2 5 5 3 3" xfId="21999" xr:uid="{5B5E21FB-90F5-44D0-8083-6ED1B7150E32}"/>
    <cellStyle name="Normal 2 5 5 3 4" xfId="30436" xr:uid="{9497ABA6-2350-4C43-B777-F2A904AD45F2}"/>
    <cellStyle name="Normal 2 5 5 4" xfId="9344" xr:uid="{4E01F0CE-3E43-4A69-B201-14AD1DB89966}"/>
    <cellStyle name="Normal 2 5 5 5" xfId="17782" xr:uid="{B14B84C0-79CC-4452-A9E1-1F1BBA7544D3}"/>
    <cellStyle name="Normal 2 5 5 6" xfId="26219" xr:uid="{E08F0262-D258-4CFA-AE8E-BBBE01874490}"/>
    <cellStyle name="Normal 2 5 6" xfId="1225" xr:uid="{00000000-0005-0000-0000-000069110000}"/>
    <cellStyle name="Normal 2 5 6 2" xfId="3455" xr:uid="{00000000-0005-0000-0000-00006A110000}"/>
    <cellStyle name="Normal 2 5 6 2 2" xfId="7678" xr:uid="{00000000-0005-0000-0000-00006B110000}"/>
    <cellStyle name="Normal 2 5 6 2 2 2" xfId="16120" xr:uid="{787D68C7-ED62-4C90-9BE2-2BC0B27D836C}"/>
    <cellStyle name="Normal 2 5 6 2 2 3" xfId="24557" xr:uid="{35C40757-CF6C-4859-AE12-86A4DFE30671}"/>
    <cellStyle name="Normal 2 5 6 2 2 4" xfId="32994" xr:uid="{E72E4F3B-0041-406E-A713-2E6F329A71D0}"/>
    <cellStyle name="Normal 2 5 6 2 3" xfId="11902" xr:uid="{4F472582-1351-4E55-B617-7EE483114CBC}"/>
    <cellStyle name="Normal 2 5 6 2 4" xfId="20340" xr:uid="{EA3F824D-40C2-4CC5-B097-A0F33BECAECE}"/>
    <cellStyle name="Normal 2 5 6 2 5" xfId="28777" xr:uid="{6B5EEF20-6BE4-4AFF-801C-D746CAD63885}"/>
    <cellStyle name="Normal 2 5 6 3" xfId="5533" xr:uid="{00000000-0005-0000-0000-00006C110000}"/>
    <cellStyle name="Normal 2 5 6 3 2" xfId="13975" xr:uid="{E4B91160-9784-45B2-8A67-732413607265}"/>
    <cellStyle name="Normal 2 5 6 3 3" xfId="22412" xr:uid="{FE443325-AE60-4360-A628-671181DB7B34}"/>
    <cellStyle name="Normal 2 5 6 3 4" xfId="30849" xr:uid="{7E746C48-CA70-4637-A960-66782E860208}"/>
    <cellStyle name="Normal 2 5 6 4" xfId="9757" xr:uid="{1996F990-AA07-49A7-A7FC-DC9A509FF1FB}"/>
    <cellStyle name="Normal 2 5 6 5" xfId="18195" xr:uid="{197EFA5A-DFC0-4E99-B0E8-5C1FCFCA923F}"/>
    <cellStyle name="Normal 2 5 6 6" xfId="26632" xr:uid="{715D71BB-36ED-4784-9009-F5662A414996}"/>
    <cellStyle name="Normal 2 5 7" xfId="1638" xr:uid="{00000000-0005-0000-0000-00006D110000}"/>
    <cellStyle name="Normal 2 5 7 2" xfId="3868" xr:uid="{00000000-0005-0000-0000-00006E110000}"/>
    <cellStyle name="Normal 2 5 7 2 2" xfId="8091" xr:uid="{00000000-0005-0000-0000-00006F110000}"/>
    <cellStyle name="Normal 2 5 7 2 2 2" xfId="16533" xr:uid="{DD0DBB09-EB70-4A66-A6DA-409D0356A0C9}"/>
    <cellStyle name="Normal 2 5 7 2 2 3" xfId="24970" xr:uid="{22B6DD84-4C86-4BB3-944D-CAE6664531EA}"/>
    <cellStyle name="Normal 2 5 7 2 2 4" xfId="33407" xr:uid="{23D30CC4-7AA9-4FAB-B997-0D35B92364CE}"/>
    <cellStyle name="Normal 2 5 7 2 3" xfId="12315" xr:uid="{BAAD2D77-0E6C-470B-A88D-433773CA28AD}"/>
    <cellStyle name="Normal 2 5 7 2 4" xfId="20753" xr:uid="{474E2C2B-8E50-4128-A132-F2FDC04A4DEE}"/>
    <cellStyle name="Normal 2 5 7 2 5" xfId="29190" xr:uid="{530CE43A-CF19-422F-A8E0-BFD27DB53CA0}"/>
    <cellStyle name="Normal 2 5 7 3" xfId="5946" xr:uid="{00000000-0005-0000-0000-000070110000}"/>
    <cellStyle name="Normal 2 5 7 3 2" xfId="14388" xr:uid="{B75118EE-36CA-450D-99AD-6561DAE8773F}"/>
    <cellStyle name="Normal 2 5 7 3 3" xfId="22825" xr:uid="{450F3E83-C590-4570-8B16-B27C23FF6470}"/>
    <cellStyle name="Normal 2 5 7 3 4" xfId="31262" xr:uid="{7F19A6CF-E325-4292-863D-7938569D4746}"/>
    <cellStyle name="Normal 2 5 7 4" xfId="10170" xr:uid="{F3B533F4-B5A4-430D-82A9-15EC8D00E54F}"/>
    <cellStyle name="Normal 2 5 7 5" xfId="18608" xr:uid="{4F23A09F-E74F-4820-BBE5-491894C33C2C}"/>
    <cellStyle name="Normal 2 5 7 6" xfId="27045" xr:uid="{99550ACD-BF50-45A0-96F2-51FCBC648B6C}"/>
    <cellStyle name="Normal 2 5 8" xfId="2052" xr:uid="{00000000-0005-0000-0000-000071110000}"/>
    <cellStyle name="Normal 2 5 8 2" xfId="4281" xr:uid="{00000000-0005-0000-0000-000072110000}"/>
    <cellStyle name="Normal 2 5 8 2 2" xfId="8504" xr:uid="{00000000-0005-0000-0000-000073110000}"/>
    <cellStyle name="Normal 2 5 8 2 2 2" xfId="16946" xr:uid="{972D09D9-A17F-4A63-B32A-087A1F4A3ED2}"/>
    <cellStyle name="Normal 2 5 8 2 2 3" xfId="25383" xr:uid="{F69CB8C7-C2D7-4FBC-BFF4-7068AA5E9FF4}"/>
    <cellStyle name="Normal 2 5 8 2 2 4" xfId="33820" xr:uid="{DD7FA50C-3347-484A-B40A-4F4CC92829E3}"/>
    <cellStyle name="Normal 2 5 8 2 3" xfId="12728" xr:uid="{D5AAA927-805C-4910-BFBB-C115E4590715}"/>
    <cellStyle name="Normal 2 5 8 2 4" xfId="21166" xr:uid="{0AA98F37-AB7B-469D-97D9-6DEEC4D35D0C}"/>
    <cellStyle name="Normal 2 5 8 2 5" xfId="29603" xr:uid="{C767F82A-7508-4CA3-8B37-D2BCD78648B3}"/>
    <cellStyle name="Normal 2 5 8 3" xfId="6359" xr:uid="{00000000-0005-0000-0000-000074110000}"/>
    <cellStyle name="Normal 2 5 8 3 2" xfId="14801" xr:uid="{B32F5604-C4E2-4FC7-9D97-6E3A4DF85F18}"/>
    <cellStyle name="Normal 2 5 8 3 3" xfId="23238" xr:uid="{6A73F8D2-D5A0-4F2B-A5B2-142CF494717A}"/>
    <cellStyle name="Normal 2 5 8 3 4" xfId="31675" xr:uid="{E2F8131F-8D54-4CFF-9616-C38C9DC2A45D}"/>
    <cellStyle name="Normal 2 5 8 4" xfId="10583" xr:uid="{2FFE512E-191A-4B08-BADE-3F11A5D2A1DB}"/>
    <cellStyle name="Normal 2 5 8 5" xfId="19021" xr:uid="{A3315673-6A98-40C4-882F-72324F909C50}"/>
    <cellStyle name="Normal 2 5 8 6" xfId="27458" xr:uid="{AA746DA0-B8F1-4D2E-925E-D5B04D8A9075}"/>
    <cellStyle name="Normal 2 5 9" xfId="2488" xr:uid="{00000000-0005-0000-0000-000075110000}"/>
    <cellStyle name="Normal 2 5 9 2" xfId="6772" xr:uid="{00000000-0005-0000-0000-000076110000}"/>
    <cellStyle name="Normal 2 5 9 2 2" xfId="15214" xr:uid="{AC459A92-B577-448C-8C54-D4BD6F33E9DA}"/>
    <cellStyle name="Normal 2 5 9 2 3" xfId="23651" xr:uid="{133FD5F2-9C8F-4932-A388-B80F7C2C21A4}"/>
    <cellStyle name="Normal 2 5 9 2 4" xfId="32088" xr:uid="{7E653C0F-1351-415A-A09C-23F2F3D92E3E}"/>
    <cellStyle name="Normal 2 5 9 3" xfId="10996" xr:uid="{0735E91F-8F84-4527-A222-146C6AF1ECF8}"/>
    <cellStyle name="Normal 2 5 9 4" xfId="19434" xr:uid="{887C568B-37BB-4EFA-9C7F-AC81428248DD}"/>
    <cellStyle name="Normal 2 5 9 5" xfId="27871" xr:uid="{2C4FBCBA-CCA1-48E0-BBE2-A2B0F46BF19A}"/>
    <cellStyle name="Normal 2 6" xfId="322" xr:uid="{00000000-0005-0000-0000-000077110000}"/>
    <cellStyle name="Normal 2 7" xfId="769" xr:uid="{00000000-0005-0000-0000-000078110000}"/>
    <cellStyle name="Normal 2 8" xfId="4495" xr:uid="{00000000-0005-0000-0000-000079110000}"/>
    <cellStyle name="Normal 2 8 2" xfId="12940" xr:uid="{04D718D1-07C8-480C-B688-1C60A07D26B5}"/>
    <cellStyle name="Normal 3" xfId="323" xr:uid="{00000000-0005-0000-0000-00007A110000}"/>
    <cellStyle name="Normal 3 2" xfId="324" xr:uid="{00000000-0005-0000-0000-00007B110000}"/>
    <cellStyle name="Normal 3 2 10" xfId="8935" xr:uid="{365CB82F-D68D-48BA-B2B4-6169A582F1A3}"/>
    <cellStyle name="Normal 3 2 11" xfId="17373" xr:uid="{46E2957E-B297-4BA1-A659-B1E0F23D3C66}"/>
    <cellStyle name="Normal 3 2 12" xfId="25810" xr:uid="{454147D2-73B5-41CB-BDB8-D72AC16215B3}"/>
    <cellStyle name="Normal 3 2 2" xfId="325" xr:uid="{00000000-0005-0000-0000-00007C110000}"/>
    <cellStyle name="Normal 3 2 2 2" xfId="810" xr:uid="{00000000-0005-0000-0000-00007D110000}"/>
    <cellStyle name="Normal 3 2 3" xfId="326" xr:uid="{00000000-0005-0000-0000-00007E110000}"/>
    <cellStyle name="Normal 3 2 3 10" xfId="8936" xr:uid="{85E82A7E-CBC2-4220-8F5E-747F5B3C4F7B}"/>
    <cellStyle name="Normal 3 2 3 11" xfId="17374" xr:uid="{B55859F3-E81A-40F4-8DFC-C90ADFF46068}"/>
    <cellStyle name="Normal 3 2 3 12" xfId="25811" xr:uid="{771C173A-D76F-4CB0-9428-576CAD9C1B20}"/>
    <cellStyle name="Normal 3 2 3 2" xfId="327" xr:uid="{00000000-0005-0000-0000-00007F110000}"/>
    <cellStyle name="Normal 3 2 3 2 10" xfId="17375" xr:uid="{10385DC8-609C-4010-96B9-D51BB4099BAF}"/>
    <cellStyle name="Normal 3 2 3 2 11" xfId="25812" xr:uid="{A6B86A2D-9447-4FE2-8C69-D695D7DCE713}"/>
    <cellStyle name="Normal 3 2 3 2 2" xfId="328" xr:uid="{00000000-0005-0000-0000-000080110000}"/>
    <cellStyle name="Normal 3 2 3 2 2 10" xfId="25813" xr:uid="{7906D5D9-6DDC-492F-A69D-EA724A6DCD41}"/>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D454C8E9-DD67-4722-ADB7-560D3D51723A}"/>
    <cellStyle name="Normal 3 2 3 2 2 2 2 2 3" xfId="24152" xr:uid="{9F6D4272-1958-46C4-81D5-F35B379385F2}"/>
    <cellStyle name="Normal 3 2 3 2 2 2 2 2 4" xfId="32589" xr:uid="{49E23767-725E-4E9A-8D63-ED8608CED05B}"/>
    <cellStyle name="Normal 3 2 3 2 2 2 2 3" xfId="11497" xr:uid="{2DFB02E4-7D89-494E-AC3B-701EAB184A67}"/>
    <cellStyle name="Normal 3 2 3 2 2 2 2 4" xfId="19935" xr:uid="{8E3135E6-6A2B-412A-8643-C4374F66F337}"/>
    <cellStyle name="Normal 3 2 3 2 2 2 2 5" xfId="28372" xr:uid="{55E84A55-CD82-4A80-AA48-CA2C977EB886}"/>
    <cellStyle name="Normal 3 2 3 2 2 2 3" xfId="5128" xr:uid="{00000000-0005-0000-0000-000084110000}"/>
    <cellStyle name="Normal 3 2 3 2 2 2 3 2" xfId="13570" xr:uid="{5834F40A-68C1-45B7-B5F6-9840A83D95A0}"/>
    <cellStyle name="Normal 3 2 3 2 2 2 3 3" xfId="22007" xr:uid="{F09E6540-7330-438B-B84B-798F6B6DA08A}"/>
    <cellStyle name="Normal 3 2 3 2 2 2 3 4" xfId="30444" xr:uid="{E28BAED6-7282-4C7B-A718-AF0AD3EEF9FF}"/>
    <cellStyle name="Normal 3 2 3 2 2 2 4" xfId="9352" xr:uid="{2991702D-68E7-4B66-9697-E1EB21F8081E}"/>
    <cellStyle name="Normal 3 2 3 2 2 2 5" xfId="17790" xr:uid="{E2358A17-678E-4AAF-9450-9E1251A941C6}"/>
    <cellStyle name="Normal 3 2 3 2 2 2 6" xfId="26227" xr:uid="{C3AE37E0-2BBE-43A9-993D-DD7111AE401C}"/>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3946A100-E96A-47A8-BA71-19B97E3EEEDA}"/>
    <cellStyle name="Normal 3 2 3 2 2 3 2 2 3" xfId="24565" xr:uid="{60A96196-10A9-43FB-8594-9F9D47C07D19}"/>
    <cellStyle name="Normal 3 2 3 2 2 3 2 2 4" xfId="33002" xr:uid="{D0F69D0E-F3D4-417E-83FE-F6FC048F326A}"/>
    <cellStyle name="Normal 3 2 3 2 2 3 2 3" xfId="11910" xr:uid="{DDD24413-C683-4C27-9986-FFCEE815CADB}"/>
    <cellStyle name="Normal 3 2 3 2 2 3 2 4" xfId="20348" xr:uid="{4FB1446D-A693-4443-BDBA-CC4E036DF5AC}"/>
    <cellStyle name="Normal 3 2 3 2 2 3 2 5" xfId="28785" xr:uid="{EC897C5C-21D5-44C4-9C13-031C48356130}"/>
    <cellStyle name="Normal 3 2 3 2 2 3 3" xfId="5541" xr:uid="{00000000-0005-0000-0000-000088110000}"/>
    <cellStyle name="Normal 3 2 3 2 2 3 3 2" xfId="13983" xr:uid="{892E641A-5425-44D7-A923-63EA0A92F989}"/>
    <cellStyle name="Normal 3 2 3 2 2 3 3 3" xfId="22420" xr:uid="{1C41BC2D-36A3-4330-9210-B9ED6E95711B}"/>
    <cellStyle name="Normal 3 2 3 2 2 3 3 4" xfId="30857" xr:uid="{9B3B44B2-03D9-4239-8A7D-E0EBF5D9EE1E}"/>
    <cellStyle name="Normal 3 2 3 2 2 3 4" xfId="9765" xr:uid="{017F8254-806D-4827-9AF6-AB778676FC53}"/>
    <cellStyle name="Normal 3 2 3 2 2 3 5" xfId="18203" xr:uid="{07602471-E80A-473C-B606-D5918174487B}"/>
    <cellStyle name="Normal 3 2 3 2 2 3 6" xfId="26640" xr:uid="{C28C158A-3AF4-44AB-9401-29C25BFD1493}"/>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91FEBB28-1C7A-4321-ACB6-55D21CA45202}"/>
    <cellStyle name="Normal 3 2 3 2 2 4 2 2 3" xfId="24978" xr:uid="{FE16996C-2D1E-40BB-BC95-7879E01E1BFC}"/>
    <cellStyle name="Normal 3 2 3 2 2 4 2 2 4" xfId="33415" xr:uid="{6582D58A-68BB-44B6-A1AA-197B29D6DD01}"/>
    <cellStyle name="Normal 3 2 3 2 2 4 2 3" xfId="12323" xr:uid="{E306D567-50E4-43DE-953D-93CCEC038BDB}"/>
    <cellStyle name="Normal 3 2 3 2 2 4 2 4" xfId="20761" xr:uid="{4B8B5555-7AFA-4C76-B5B9-644B6DBD322C}"/>
    <cellStyle name="Normal 3 2 3 2 2 4 2 5" xfId="29198" xr:uid="{2F133B82-B21E-46C5-BEDE-08F81DBD686F}"/>
    <cellStyle name="Normal 3 2 3 2 2 4 3" xfId="5954" xr:uid="{00000000-0005-0000-0000-00008C110000}"/>
    <cellStyle name="Normal 3 2 3 2 2 4 3 2" xfId="14396" xr:uid="{CBE81359-3B04-4C95-A67A-885767DB3350}"/>
    <cellStyle name="Normal 3 2 3 2 2 4 3 3" xfId="22833" xr:uid="{94B97D65-8CF7-4210-B5A3-72CA7F31AAEC}"/>
    <cellStyle name="Normal 3 2 3 2 2 4 3 4" xfId="31270" xr:uid="{65CBFF86-9E99-4543-92F0-ACF88333CE60}"/>
    <cellStyle name="Normal 3 2 3 2 2 4 4" xfId="10178" xr:uid="{F66AB5CB-9379-4C49-841B-D94769BA7FE5}"/>
    <cellStyle name="Normal 3 2 3 2 2 4 5" xfId="18616" xr:uid="{89F11BB2-DE17-4EF2-A1C6-D987A209E04E}"/>
    <cellStyle name="Normal 3 2 3 2 2 4 6" xfId="27053" xr:uid="{B3497E3B-4848-4172-B24F-FA47458A1AB6}"/>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5618934E-7F85-4334-B3CF-2CDB31F51FF5}"/>
    <cellStyle name="Normal 3 2 3 2 2 5 2 2 3" xfId="25391" xr:uid="{C44146F5-BB8B-49B6-9C08-C3E7E6BB9E01}"/>
    <cellStyle name="Normal 3 2 3 2 2 5 2 2 4" xfId="33828" xr:uid="{F2943CF8-35FC-4FE3-ADF5-0B8218A6B98C}"/>
    <cellStyle name="Normal 3 2 3 2 2 5 2 3" xfId="12736" xr:uid="{BB9207B3-DB9E-4282-A4C7-1004A515B98C}"/>
    <cellStyle name="Normal 3 2 3 2 2 5 2 4" xfId="21174" xr:uid="{0E2772CD-DF8D-45C5-B341-430C80DE0741}"/>
    <cellStyle name="Normal 3 2 3 2 2 5 2 5" xfId="29611" xr:uid="{D778BC84-0040-4E6E-B5F8-0A287E27FFA9}"/>
    <cellStyle name="Normal 3 2 3 2 2 5 3" xfId="6367" xr:uid="{00000000-0005-0000-0000-000090110000}"/>
    <cellStyle name="Normal 3 2 3 2 2 5 3 2" xfId="14809" xr:uid="{DA73EE82-E514-45F1-8F79-CB2D1CAA00D4}"/>
    <cellStyle name="Normal 3 2 3 2 2 5 3 3" xfId="23246" xr:uid="{1467E152-A4A2-48C2-9FC7-72E6EAA14B19}"/>
    <cellStyle name="Normal 3 2 3 2 2 5 3 4" xfId="31683" xr:uid="{987C33B2-6347-4F78-A5CF-80961F542338}"/>
    <cellStyle name="Normal 3 2 3 2 2 5 4" xfId="10591" xr:uid="{600A6A00-1822-4AF7-ADDF-E9750354B471}"/>
    <cellStyle name="Normal 3 2 3 2 2 5 5" xfId="19029" xr:uid="{10A8695A-D55E-4389-809A-36BC72FEF06A}"/>
    <cellStyle name="Normal 3 2 3 2 2 5 6" xfId="27466" xr:uid="{EA57D53B-2C5E-4D96-BC14-C72B55CA96E8}"/>
    <cellStyle name="Normal 3 2 3 2 2 6" xfId="2496" xr:uid="{00000000-0005-0000-0000-000091110000}"/>
    <cellStyle name="Normal 3 2 3 2 2 6 2" xfId="6780" xr:uid="{00000000-0005-0000-0000-000092110000}"/>
    <cellStyle name="Normal 3 2 3 2 2 6 2 2" xfId="15222" xr:uid="{A3A8DFC4-6090-4F39-BB1A-85EB83365618}"/>
    <cellStyle name="Normal 3 2 3 2 2 6 2 3" xfId="23659" xr:uid="{E994BA29-ACDB-4504-AC13-ED6457018C23}"/>
    <cellStyle name="Normal 3 2 3 2 2 6 2 4" xfId="32096" xr:uid="{C1086DC2-FC16-417B-AA78-7799AF0CF81C}"/>
    <cellStyle name="Normal 3 2 3 2 2 6 3" xfId="11004" xr:uid="{CEDB7154-AE83-4D9D-BF4C-C017DE784AB9}"/>
    <cellStyle name="Normal 3 2 3 2 2 6 4" xfId="19442" xr:uid="{895F2E4A-642B-478B-BD20-3A4DEDF43517}"/>
    <cellStyle name="Normal 3 2 3 2 2 6 5" xfId="27879" xr:uid="{7BEED821-9371-4AEA-BC4E-C784C4BC88E0}"/>
    <cellStyle name="Normal 3 2 3 2 2 7" xfId="4714" xr:uid="{00000000-0005-0000-0000-000093110000}"/>
    <cellStyle name="Normal 3 2 3 2 2 7 2" xfId="13156" xr:uid="{790F0BF7-DB98-4210-ADDC-880F6CAF97EC}"/>
    <cellStyle name="Normal 3 2 3 2 2 7 3" xfId="21593" xr:uid="{66C1C542-A284-4391-9078-0F369AADF696}"/>
    <cellStyle name="Normal 3 2 3 2 2 7 4" xfId="30030" xr:uid="{65D69CB3-B6F5-423C-9157-742714115CB8}"/>
    <cellStyle name="Normal 3 2 3 2 2 8" xfId="8938" xr:uid="{B78521CF-6D23-4F30-92AD-4C0E688BE62C}"/>
    <cellStyle name="Normal 3 2 3 2 2 9" xfId="17376" xr:uid="{8B6C003F-C4B1-4E55-8AFC-35F254054D5D}"/>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4B4991A9-1985-42F0-A182-80608D986CAD}"/>
    <cellStyle name="Normal 3 2 3 2 3 2 2 3" xfId="24151" xr:uid="{950F2C72-9133-45B1-ADA9-AB23D5F541F3}"/>
    <cellStyle name="Normal 3 2 3 2 3 2 2 4" xfId="32588" xr:uid="{65699948-AE42-4B2A-9C47-9C4FDD1C7515}"/>
    <cellStyle name="Normal 3 2 3 2 3 2 3" xfId="11496" xr:uid="{C01ACF64-68C3-4804-92C5-3F36F56FC497}"/>
    <cellStyle name="Normal 3 2 3 2 3 2 4" xfId="19934" xr:uid="{2528E5F8-9A20-44A4-AA21-DE98EF912FF5}"/>
    <cellStyle name="Normal 3 2 3 2 3 2 5" xfId="28371" xr:uid="{2D8A0DAD-1097-4501-8042-A2A3448B47E1}"/>
    <cellStyle name="Normal 3 2 3 2 3 3" xfId="5127" xr:uid="{00000000-0005-0000-0000-000097110000}"/>
    <cellStyle name="Normal 3 2 3 2 3 3 2" xfId="13569" xr:uid="{55B490A5-5BF1-4744-834A-BA9636D9DF5C}"/>
    <cellStyle name="Normal 3 2 3 2 3 3 3" xfId="22006" xr:uid="{2B836FDB-ABE3-4E05-A56E-90E84A2A673E}"/>
    <cellStyle name="Normal 3 2 3 2 3 3 4" xfId="30443" xr:uid="{6EC906A8-2153-469C-9E6A-EFE062A5EDDA}"/>
    <cellStyle name="Normal 3 2 3 2 3 4" xfId="9351" xr:uid="{9E8EDCA5-96F0-48F0-9220-0AE4E7EAF27F}"/>
    <cellStyle name="Normal 3 2 3 2 3 5" xfId="17789" xr:uid="{4D3677C5-EF3B-4193-8152-75952107AE30}"/>
    <cellStyle name="Normal 3 2 3 2 3 6" xfId="26226" xr:uid="{2292A45C-B2AB-46BD-BF20-DAA15EE4A422}"/>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A6B4BA40-8597-437C-B3B1-BE9FA751796D}"/>
    <cellStyle name="Normal 3 2 3 2 4 2 2 3" xfId="24564" xr:uid="{CF630E88-8954-4E76-84D8-A60FFBEC3811}"/>
    <cellStyle name="Normal 3 2 3 2 4 2 2 4" xfId="33001" xr:uid="{2FFC1925-1FCB-41FD-9DD2-CD7241258205}"/>
    <cellStyle name="Normal 3 2 3 2 4 2 3" xfId="11909" xr:uid="{6AE14AB9-1B66-479F-B9E3-B55E3B2FE320}"/>
    <cellStyle name="Normal 3 2 3 2 4 2 4" xfId="20347" xr:uid="{3A6AD43A-F197-4F6F-BCFC-C276E9D2E0B7}"/>
    <cellStyle name="Normal 3 2 3 2 4 2 5" xfId="28784" xr:uid="{98CD9416-21A9-4ACE-BA87-45F999584137}"/>
    <cellStyle name="Normal 3 2 3 2 4 3" xfId="5540" xr:uid="{00000000-0005-0000-0000-00009B110000}"/>
    <cellStyle name="Normal 3 2 3 2 4 3 2" xfId="13982" xr:uid="{5C8D9970-8060-4FFC-901C-350C9A65D80B}"/>
    <cellStyle name="Normal 3 2 3 2 4 3 3" xfId="22419" xr:uid="{2D3F3B03-47EF-4C05-B885-998818824DD2}"/>
    <cellStyle name="Normal 3 2 3 2 4 3 4" xfId="30856" xr:uid="{6975830C-6EC3-45F5-8A93-96FF996E86E3}"/>
    <cellStyle name="Normal 3 2 3 2 4 4" xfId="9764" xr:uid="{53AC9444-E976-4E87-A20D-4D00E93B6343}"/>
    <cellStyle name="Normal 3 2 3 2 4 5" xfId="18202" xr:uid="{B18DBFE0-B59D-404E-BC24-126B70B5AAD0}"/>
    <cellStyle name="Normal 3 2 3 2 4 6" xfId="26639" xr:uid="{12D64241-61BF-489A-9711-AB0AC687C80E}"/>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0C94D977-9537-4F8F-A136-F7ADDFA11AD1}"/>
    <cellStyle name="Normal 3 2 3 2 5 2 2 3" xfId="24977" xr:uid="{BD03662E-E874-45C8-AF94-5E36D0CFB13F}"/>
    <cellStyle name="Normal 3 2 3 2 5 2 2 4" xfId="33414" xr:uid="{A67FCCDA-C752-4C47-9DD0-DFF3A12EAA49}"/>
    <cellStyle name="Normal 3 2 3 2 5 2 3" xfId="12322" xr:uid="{72448958-01A1-454E-B24F-C8EF69078ABF}"/>
    <cellStyle name="Normal 3 2 3 2 5 2 4" xfId="20760" xr:uid="{4DD5E102-5690-425F-A4D0-A65149FC7A83}"/>
    <cellStyle name="Normal 3 2 3 2 5 2 5" xfId="29197" xr:uid="{CA038FB4-59AF-4BE4-B34D-1EAA34EABA36}"/>
    <cellStyle name="Normal 3 2 3 2 5 3" xfId="5953" xr:uid="{00000000-0005-0000-0000-00009F110000}"/>
    <cellStyle name="Normal 3 2 3 2 5 3 2" xfId="14395" xr:uid="{1FE84BB7-3647-495B-A789-5DCE82B4CD17}"/>
    <cellStyle name="Normal 3 2 3 2 5 3 3" xfId="22832" xr:uid="{ED626040-1B72-4391-826E-664430B7CE51}"/>
    <cellStyle name="Normal 3 2 3 2 5 3 4" xfId="31269" xr:uid="{F0472D49-5CB0-4B1D-989A-E48465F31411}"/>
    <cellStyle name="Normal 3 2 3 2 5 4" xfId="10177" xr:uid="{0606B792-DF30-4159-AF11-29CECAD4D9B5}"/>
    <cellStyle name="Normal 3 2 3 2 5 5" xfId="18615" xr:uid="{688B28CB-DCB5-4B96-AE67-1AB3C25AC6F2}"/>
    <cellStyle name="Normal 3 2 3 2 5 6" xfId="27052" xr:uid="{354BE65F-0CA9-449D-8806-DF41E435CF82}"/>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E9105061-2CC1-4647-AD66-6444E3F6A406}"/>
    <cellStyle name="Normal 3 2 3 2 6 2 2 3" xfId="25390" xr:uid="{5919FD5A-0F6F-4E8A-BD94-DE628E62D96B}"/>
    <cellStyle name="Normal 3 2 3 2 6 2 2 4" xfId="33827" xr:uid="{5F6D7851-DDBD-4125-9CDF-710E480A09F6}"/>
    <cellStyle name="Normal 3 2 3 2 6 2 3" xfId="12735" xr:uid="{C8DF69F6-D9B2-46CC-A518-49615C246770}"/>
    <cellStyle name="Normal 3 2 3 2 6 2 4" xfId="21173" xr:uid="{22E26AD7-E208-49A9-82D0-13345FE58E25}"/>
    <cellStyle name="Normal 3 2 3 2 6 2 5" xfId="29610" xr:uid="{1F11B1D4-678D-4E4A-96DC-C2C850100447}"/>
    <cellStyle name="Normal 3 2 3 2 6 3" xfId="6366" xr:uid="{00000000-0005-0000-0000-0000A3110000}"/>
    <cellStyle name="Normal 3 2 3 2 6 3 2" xfId="14808" xr:uid="{D9ADA1BF-D09C-403D-A216-EA26C2DC5439}"/>
    <cellStyle name="Normal 3 2 3 2 6 3 3" xfId="23245" xr:uid="{755139FF-BD00-4822-9E36-2345E088EC56}"/>
    <cellStyle name="Normal 3 2 3 2 6 3 4" xfId="31682" xr:uid="{72DF39A4-D247-4990-804C-244809AED78D}"/>
    <cellStyle name="Normal 3 2 3 2 6 4" xfId="10590" xr:uid="{A98DC9FB-D940-4BB8-AD94-5970A0C3D66A}"/>
    <cellStyle name="Normal 3 2 3 2 6 5" xfId="19028" xr:uid="{2198558F-2DBC-4412-85EC-340AF2B1846E}"/>
    <cellStyle name="Normal 3 2 3 2 6 6" xfId="27465" xr:uid="{45B64489-85AA-4FFF-BC31-6693EE2202DD}"/>
    <cellStyle name="Normal 3 2 3 2 7" xfId="2495" xr:uid="{00000000-0005-0000-0000-0000A4110000}"/>
    <cellStyle name="Normal 3 2 3 2 7 2" xfId="6779" xr:uid="{00000000-0005-0000-0000-0000A5110000}"/>
    <cellStyle name="Normal 3 2 3 2 7 2 2" xfId="15221" xr:uid="{0E1DFD1B-5F02-4525-9733-6F40C0BA574F}"/>
    <cellStyle name="Normal 3 2 3 2 7 2 3" xfId="23658" xr:uid="{1833B1F7-4C27-4EFF-B268-1BE37CD26C24}"/>
    <cellStyle name="Normal 3 2 3 2 7 2 4" xfId="32095" xr:uid="{FF471185-3B39-4618-A5FE-94050661D42B}"/>
    <cellStyle name="Normal 3 2 3 2 7 3" xfId="11003" xr:uid="{2B249702-E78B-46AC-96C8-EF9DFD61322B}"/>
    <cellStyle name="Normal 3 2 3 2 7 4" xfId="19441" xr:uid="{197F3ADC-740D-4EF6-B4D9-7E2568671316}"/>
    <cellStyle name="Normal 3 2 3 2 7 5" xfId="27878" xr:uid="{8DCE2568-F482-4951-A2EA-45C7AD934E58}"/>
    <cellStyle name="Normal 3 2 3 2 8" xfId="4713" xr:uid="{00000000-0005-0000-0000-0000A6110000}"/>
    <cellStyle name="Normal 3 2 3 2 8 2" xfId="13155" xr:uid="{600CBF06-300C-4B19-9BB5-F6385C1A1103}"/>
    <cellStyle name="Normal 3 2 3 2 8 3" xfId="21592" xr:uid="{822B7F52-BAE8-4EC8-BC32-4ECA0E874346}"/>
    <cellStyle name="Normal 3 2 3 2 8 4" xfId="30029" xr:uid="{61C6D66E-EE74-4BDD-AD62-957FBFA7EA92}"/>
    <cellStyle name="Normal 3 2 3 2 9" xfId="8937" xr:uid="{F69F06BB-9F65-4418-BB2F-2A3AA33CC65B}"/>
    <cellStyle name="Normal 3 2 3 3" xfId="329" xr:uid="{00000000-0005-0000-0000-0000A7110000}"/>
    <cellStyle name="Normal 3 2 3 3 10" xfId="25814" xr:uid="{E9849BEA-E5F5-41FA-80B7-6FC07A491DFF}"/>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88590BDB-A49C-4DED-BE3C-E60A9FAB5B72}"/>
    <cellStyle name="Normal 3 2 3 3 2 2 2 3" xfId="24153" xr:uid="{FB8ACFC0-E63C-4604-8520-3300A2436BC1}"/>
    <cellStyle name="Normal 3 2 3 3 2 2 2 4" xfId="32590" xr:uid="{795CE618-ADC4-4084-8EAB-C990603D3AD0}"/>
    <cellStyle name="Normal 3 2 3 3 2 2 3" xfId="11498" xr:uid="{0602A262-ADE5-4AAC-B865-18316FDF1D1A}"/>
    <cellStyle name="Normal 3 2 3 3 2 2 4" xfId="19936" xr:uid="{12F755CE-58FE-464A-AB2B-31252D0D9FA9}"/>
    <cellStyle name="Normal 3 2 3 3 2 2 5" xfId="28373" xr:uid="{DBCCBA1F-1C6D-4712-BC2A-363A29221001}"/>
    <cellStyle name="Normal 3 2 3 3 2 3" xfId="5129" xr:uid="{00000000-0005-0000-0000-0000AB110000}"/>
    <cellStyle name="Normal 3 2 3 3 2 3 2" xfId="13571" xr:uid="{A335C059-160D-43B4-8E0B-A235DBCE3E3C}"/>
    <cellStyle name="Normal 3 2 3 3 2 3 3" xfId="22008" xr:uid="{0E9FCB76-B149-4FBE-ACE3-F256F85FBD10}"/>
    <cellStyle name="Normal 3 2 3 3 2 3 4" xfId="30445" xr:uid="{1DACE9D4-E426-437B-97E9-C724F3596E3F}"/>
    <cellStyle name="Normal 3 2 3 3 2 4" xfId="9353" xr:uid="{23B740FC-A621-49BA-978A-BCD23F7FD904}"/>
    <cellStyle name="Normal 3 2 3 3 2 5" xfId="17791" xr:uid="{A3C032E7-9EB5-4CAB-997F-E54BD5AC9C52}"/>
    <cellStyle name="Normal 3 2 3 3 2 6" xfId="26228" xr:uid="{CC38FD32-0854-4F4C-A8AA-9997F2D64490}"/>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BA323797-EB5F-479A-924A-612F91F282C5}"/>
    <cellStyle name="Normal 3 2 3 3 3 2 2 3" xfId="24566" xr:uid="{4D44C5BC-93D7-48B0-B726-14E2D8521413}"/>
    <cellStyle name="Normal 3 2 3 3 3 2 2 4" xfId="33003" xr:uid="{7E236963-23E3-417F-9C39-B122CBDA7794}"/>
    <cellStyle name="Normal 3 2 3 3 3 2 3" xfId="11911" xr:uid="{2153E8F0-7574-4846-AEA7-DB64111509CD}"/>
    <cellStyle name="Normal 3 2 3 3 3 2 4" xfId="20349" xr:uid="{4CF2A2F2-CE06-46FF-8BF3-E3E4F17A2200}"/>
    <cellStyle name="Normal 3 2 3 3 3 2 5" xfId="28786" xr:uid="{7969D778-8F8C-4838-BDB4-A28CC96133CC}"/>
    <cellStyle name="Normal 3 2 3 3 3 3" xfId="5542" xr:uid="{00000000-0005-0000-0000-0000AF110000}"/>
    <cellStyle name="Normal 3 2 3 3 3 3 2" xfId="13984" xr:uid="{D6F55880-153F-4256-A53B-16A5F25D8FA5}"/>
    <cellStyle name="Normal 3 2 3 3 3 3 3" xfId="22421" xr:uid="{DAACBECF-AFE1-475D-A701-EF9BE77E6F25}"/>
    <cellStyle name="Normal 3 2 3 3 3 3 4" xfId="30858" xr:uid="{F017CE35-3E58-4C86-B63C-1876D8E28493}"/>
    <cellStyle name="Normal 3 2 3 3 3 4" xfId="9766" xr:uid="{C107956C-A377-4500-8FD4-8D6E918E7BEC}"/>
    <cellStyle name="Normal 3 2 3 3 3 5" xfId="18204" xr:uid="{432E2493-1058-44F7-86D0-079631BDC6F8}"/>
    <cellStyle name="Normal 3 2 3 3 3 6" xfId="26641" xr:uid="{C6C5A1ED-20CB-455F-B876-0E82BD1B4494}"/>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9DE431CF-ED47-4619-9153-0B3130FC8445}"/>
    <cellStyle name="Normal 3 2 3 3 4 2 2 3" xfId="24979" xr:uid="{3C068EB0-FCC9-46FB-9A15-E6A5C2DF7607}"/>
    <cellStyle name="Normal 3 2 3 3 4 2 2 4" xfId="33416" xr:uid="{5E3C7DC9-9A6E-4885-9BE1-B19FFD527453}"/>
    <cellStyle name="Normal 3 2 3 3 4 2 3" xfId="12324" xr:uid="{72DC6A52-536E-45C8-BEB3-69F9B0A51B17}"/>
    <cellStyle name="Normal 3 2 3 3 4 2 4" xfId="20762" xr:uid="{163120DD-F31E-4AD0-8262-178AFC9AA468}"/>
    <cellStyle name="Normal 3 2 3 3 4 2 5" xfId="29199" xr:uid="{1E11D22F-3F5D-4468-AB35-3AE218C47092}"/>
    <cellStyle name="Normal 3 2 3 3 4 3" xfId="5955" xr:uid="{00000000-0005-0000-0000-0000B3110000}"/>
    <cellStyle name="Normal 3 2 3 3 4 3 2" xfId="14397" xr:uid="{97A56BD4-87D8-48E8-A7A5-50FB3A4281DF}"/>
    <cellStyle name="Normal 3 2 3 3 4 3 3" xfId="22834" xr:uid="{EBA739ED-81B3-4BE7-BC89-ED41F0E97099}"/>
    <cellStyle name="Normal 3 2 3 3 4 3 4" xfId="31271" xr:uid="{0AA7A2EB-70CA-4385-AC6B-7EEE393EE23F}"/>
    <cellStyle name="Normal 3 2 3 3 4 4" xfId="10179" xr:uid="{10A68DE3-A27A-4C54-B812-A874B2FCA240}"/>
    <cellStyle name="Normal 3 2 3 3 4 5" xfId="18617" xr:uid="{2D1D8EBF-2FB1-4A3D-A10F-F8D9B217A82D}"/>
    <cellStyle name="Normal 3 2 3 3 4 6" xfId="27054" xr:uid="{10274FE2-90F1-4277-8F38-F29C2E79893F}"/>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A60B43E1-81D7-4AAB-819B-0E7E846DFA74}"/>
    <cellStyle name="Normal 3 2 3 3 5 2 2 3" xfId="25392" xr:uid="{491048CD-0320-4096-9CD9-C5CEBA8E5646}"/>
    <cellStyle name="Normal 3 2 3 3 5 2 2 4" xfId="33829" xr:uid="{5EFB5355-EB98-4181-AFF3-A46D2BF15BD8}"/>
    <cellStyle name="Normal 3 2 3 3 5 2 3" xfId="12737" xr:uid="{E4243721-6D0F-4701-9DE9-CAEB58275159}"/>
    <cellStyle name="Normal 3 2 3 3 5 2 4" xfId="21175" xr:uid="{6267329D-B017-4E58-B9DB-13212DC03E50}"/>
    <cellStyle name="Normal 3 2 3 3 5 2 5" xfId="29612" xr:uid="{876D1ECD-C3B3-4204-9E8C-AAFEC2CF48E0}"/>
    <cellStyle name="Normal 3 2 3 3 5 3" xfId="6368" xr:uid="{00000000-0005-0000-0000-0000B7110000}"/>
    <cellStyle name="Normal 3 2 3 3 5 3 2" xfId="14810" xr:uid="{4805C7C4-0A77-479E-B894-8295A0A57D47}"/>
    <cellStyle name="Normal 3 2 3 3 5 3 3" xfId="23247" xr:uid="{17438D8A-467D-43CA-BD5E-C1D12A9D63F3}"/>
    <cellStyle name="Normal 3 2 3 3 5 3 4" xfId="31684" xr:uid="{D33D7CAC-38C2-458F-99F3-AD24E5234879}"/>
    <cellStyle name="Normal 3 2 3 3 5 4" xfId="10592" xr:uid="{1DE507F7-B163-4462-AF13-7710928BEF35}"/>
    <cellStyle name="Normal 3 2 3 3 5 5" xfId="19030" xr:uid="{873E3E21-F558-4E58-A12C-51B0BCC0CA87}"/>
    <cellStyle name="Normal 3 2 3 3 5 6" xfId="27467" xr:uid="{FAFD083F-BEB7-428F-B1A9-91A3A534479B}"/>
    <cellStyle name="Normal 3 2 3 3 6" xfId="2497" xr:uid="{00000000-0005-0000-0000-0000B8110000}"/>
    <cellStyle name="Normal 3 2 3 3 6 2" xfId="6781" xr:uid="{00000000-0005-0000-0000-0000B9110000}"/>
    <cellStyle name="Normal 3 2 3 3 6 2 2" xfId="15223" xr:uid="{B82CFAB1-4220-46E0-8CEE-E8309EC56F96}"/>
    <cellStyle name="Normal 3 2 3 3 6 2 3" xfId="23660" xr:uid="{A0561874-C1D5-45C9-8353-F114DCE999B1}"/>
    <cellStyle name="Normal 3 2 3 3 6 2 4" xfId="32097" xr:uid="{2B156731-F2C9-4F5A-98F5-857F0B386C77}"/>
    <cellStyle name="Normal 3 2 3 3 6 3" xfId="11005" xr:uid="{10413D6E-BE64-4C10-876E-B40B4BADC30C}"/>
    <cellStyle name="Normal 3 2 3 3 6 4" xfId="19443" xr:uid="{5C60E071-232F-4C33-85D8-8FC4B85C4AA6}"/>
    <cellStyle name="Normal 3 2 3 3 6 5" xfId="27880" xr:uid="{13D2F3E7-E0E3-43FC-8CD7-6BB679FBC401}"/>
    <cellStyle name="Normal 3 2 3 3 7" xfId="4715" xr:uid="{00000000-0005-0000-0000-0000BA110000}"/>
    <cellStyle name="Normal 3 2 3 3 7 2" xfId="13157" xr:uid="{A9996611-EF8C-41F4-84EF-0821F1A65BC5}"/>
    <cellStyle name="Normal 3 2 3 3 7 3" xfId="21594" xr:uid="{A9772938-84A3-40AA-9C2D-789A8B4B3F4A}"/>
    <cellStyle name="Normal 3 2 3 3 7 4" xfId="30031" xr:uid="{A4A12745-0AE0-4890-8CCE-58C915197EB7}"/>
    <cellStyle name="Normal 3 2 3 3 8" xfId="8939" xr:uid="{1E1D9481-C56E-4509-8659-F316676CE73A}"/>
    <cellStyle name="Normal 3 2 3 3 9" xfId="17377" xr:uid="{9C72C0A4-1C46-4606-9040-269933EFB6CB}"/>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D629F196-FEA6-49BB-B192-2C904E7FED97}"/>
    <cellStyle name="Normal 3 2 3 4 2 2 3" xfId="24150" xr:uid="{C9146D35-D6A2-44AD-A18C-B66063FEC01A}"/>
    <cellStyle name="Normal 3 2 3 4 2 2 4" xfId="32587" xr:uid="{A2936228-6DE9-4924-B611-A39D37C2E28F}"/>
    <cellStyle name="Normal 3 2 3 4 2 3" xfId="11495" xr:uid="{75D04D31-73C6-403A-AF87-07864A611297}"/>
    <cellStyle name="Normal 3 2 3 4 2 4" xfId="19933" xr:uid="{94F336B8-42A8-40D6-B3E3-C889AB076166}"/>
    <cellStyle name="Normal 3 2 3 4 2 5" xfId="28370" xr:uid="{AAE17848-D168-48C8-982F-F25060645849}"/>
    <cellStyle name="Normal 3 2 3 4 3" xfId="5126" xr:uid="{00000000-0005-0000-0000-0000BE110000}"/>
    <cellStyle name="Normal 3 2 3 4 3 2" xfId="13568" xr:uid="{21507C7A-9175-4E06-B0BA-F7978A1B0C3A}"/>
    <cellStyle name="Normal 3 2 3 4 3 3" xfId="22005" xr:uid="{3FE046C6-E995-49A5-8473-66DED99F625B}"/>
    <cellStyle name="Normal 3 2 3 4 3 4" xfId="30442" xr:uid="{F1BAA2C5-4B87-4E05-95AD-88D585525792}"/>
    <cellStyle name="Normal 3 2 3 4 4" xfId="9350" xr:uid="{35BAF5F7-735D-42D7-80AC-BFB12F530864}"/>
    <cellStyle name="Normal 3 2 3 4 5" xfId="17788" xr:uid="{05E160EF-C1A6-439B-8D67-062B418D85E5}"/>
    <cellStyle name="Normal 3 2 3 4 6" xfId="26225" xr:uid="{A29C4212-BCB5-49C9-9207-CD781B8A1F6F}"/>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22797151-3428-4BD5-8D58-F3E4474E6C0A}"/>
    <cellStyle name="Normal 3 2 3 5 2 2 3" xfId="24563" xr:uid="{1EC75D8A-B987-46F2-96F5-2AA876B2F425}"/>
    <cellStyle name="Normal 3 2 3 5 2 2 4" xfId="33000" xr:uid="{45DB4E26-27E9-4928-BF81-5EEAD694F091}"/>
    <cellStyle name="Normal 3 2 3 5 2 3" xfId="11908" xr:uid="{560617A3-35C5-477D-93EF-95B1FDF3A805}"/>
    <cellStyle name="Normal 3 2 3 5 2 4" xfId="20346" xr:uid="{11578FAB-3198-46E7-A6DE-E378EFA2E231}"/>
    <cellStyle name="Normal 3 2 3 5 2 5" xfId="28783" xr:uid="{B6F3C370-AFC9-4788-96C8-66D73B1C2843}"/>
    <cellStyle name="Normal 3 2 3 5 3" xfId="5539" xr:uid="{00000000-0005-0000-0000-0000C2110000}"/>
    <cellStyle name="Normal 3 2 3 5 3 2" xfId="13981" xr:uid="{614E7145-3CE1-4116-9B9F-2950F0B12F9C}"/>
    <cellStyle name="Normal 3 2 3 5 3 3" xfId="22418" xr:uid="{BB609F42-FF88-453C-AD60-AEBBEB54BB65}"/>
    <cellStyle name="Normal 3 2 3 5 3 4" xfId="30855" xr:uid="{BEA7639A-D78A-4919-A03E-67470030154E}"/>
    <cellStyle name="Normal 3 2 3 5 4" xfId="9763" xr:uid="{EE5BD2FF-A4C8-46A6-A4EE-BC696005165C}"/>
    <cellStyle name="Normal 3 2 3 5 5" xfId="18201" xr:uid="{5A63DC26-4278-4D80-BC4B-B6B6E0A2E261}"/>
    <cellStyle name="Normal 3 2 3 5 6" xfId="26638" xr:uid="{F3030B2F-96FB-4F97-A3A7-D6B8EB033B5F}"/>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4FA4AB07-53F3-4D55-AB21-00BBF9983BE9}"/>
    <cellStyle name="Normal 3 2 3 6 2 2 3" xfId="24976" xr:uid="{26D6FCE0-0CF7-4150-8D84-4DD738F91AE9}"/>
    <cellStyle name="Normal 3 2 3 6 2 2 4" xfId="33413" xr:uid="{89AD53C2-9AE6-4286-AECC-2F1DFF9A2DDA}"/>
    <cellStyle name="Normal 3 2 3 6 2 3" xfId="12321" xr:uid="{EBD13416-7747-473B-B219-377574D5E4CC}"/>
    <cellStyle name="Normal 3 2 3 6 2 4" xfId="20759" xr:uid="{84A09F81-EB50-4273-81DA-AAA46BC7A0E4}"/>
    <cellStyle name="Normal 3 2 3 6 2 5" xfId="29196" xr:uid="{9B348F07-2975-4DFB-8E19-9976AFE4C5A2}"/>
    <cellStyle name="Normal 3 2 3 6 3" xfId="5952" xr:uid="{00000000-0005-0000-0000-0000C6110000}"/>
    <cellStyle name="Normal 3 2 3 6 3 2" xfId="14394" xr:uid="{FF96FAB0-DBE2-4667-A6B1-2E7ECB883EE4}"/>
    <cellStyle name="Normal 3 2 3 6 3 3" xfId="22831" xr:uid="{ADB47915-5F99-41D9-AF07-55EA1F41C7BF}"/>
    <cellStyle name="Normal 3 2 3 6 3 4" xfId="31268" xr:uid="{90573992-D236-4856-ABDA-D879384D38C0}"/>
    <cellStyle name="Normal 3 2 3 6 4" xfId="10176" xr:uid="{C7BBC17E-62C8-4D53-8124-86130EE75D06}"/>
    <cellStyle name="Normal 3 2 3 6 5" xfId="18614" xr:uid="{DA889D54-6304-4143-A18B-25BF83F1DFAC}"/>
    <cellStyle name="Normal 3 2 3 6 6" xfId="27051" xr:uid="{C61F67B6-F1BE-4DB3-B050-F91E6B22000B}"/>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E6C06A53-069B-45A1-BB0F-E2A64102BE60}"/>
    <cellStyle name="Normal 3 2 3 7 2 2 3" xfId="25389" xr:uid="{75AF930A-9112-46EB-81A6-ED4F870300B0}"/>
    <cellStyle name="Normal 3 2 3 7 2 2 4" xfId="33826" xr:uid="{4AE888A3-8282-4BE4-96B6-79C564F06FBE}"/>
    <cellStyle name="Normal 3 2 3 7 2 3" xfId="12734" xr:uid="{B111659D-EC2C-47E0-AE3B-7686A61C3A64}"/>
    <cellStyle name="Normal 3 2 3 7 2 4" xfId="21172" xr:uid="{AFBC30F0-C216-47E7-B307-C08E1CAD6924}"/>
    <cellStyle name="Normal 3 2 3 7 2 5" xfId="29609" xr:uid="{58C38FCB-6396-41C2-A018-44BC5C7803E1}"/>
    <cellStyle name="Normal 3 2 3 7 3" xfId="6365" xr:uid="{00000000-0005-0000-0000-0000CA110000}"/>
    <cellStyle name="Normal 3 2 3 7 3 2" xfId="14807" xr:uid="{8E6D1FE4-373E-4AE9-9921-E3E6240F9110}"/>
    <cellStyle name="Normal 3 2 3 7 3 3" xfId="23244" xr:uid="{DFF9906F-F4D0-4D55-89F4-AEBB1302330F}"/>
    <cellStyle name="Normal 3 2 3 7 3 4" xfId="31681" xr:uid="{F7AD2A3A-9F85-4F21-9EDA-04369D797272}"/>
    <cellStyle name="Normal 3 2 3 7 4" xfId="10589" xr:uid="{CC53F5C1-93C9-4A13-83DB-31C8B67914FE}"/>
    <cellStyle name="Normal 3 2 3 7 5" xfId="19027" xr:uid="{4A2EEAC1-C5EF-47EA-838E-0305E4CE4299}"/>
    <cellStyle name="Normal 3 2 3 7 6" xfId="27464" xr:uid="{FF35EE6C-752D-4A5F-8266-FAD2A2008ED6}"/>
    <cellStyle name="Normal 3 2 3 8" xfId="2494" xr:uid="{00000000-0005-0000-0000-0000CB110000}"/>
    <cellStyle name="Normal 3 2 3 8 2" xfId="6778" xr:uid="{00000000-0005-0000-0000-0000CC110000}"/>
    <cellStyle name="Normal 3 2 3 8 2 2" xfId="15220" xr:uid="{699846B9-B064-47AC-85FA-5387382096FC}"/>
    <cellStyle name="Normal 3 2 3 8 2 3" xfId="23657" xr:uid="{D5203B36-96F9-4826-A39F-9B5C2013DC04}"/>
    <cellStyle name="Normal 3 2 3 8 2 4" xfId="32094" xr:uid="{3BD73C78-2E3A-462D-A6C4-7C4C2176AE90}"/>
    <cellStyle name="Normal 3 2 3 8 3" xfId="11002" xr:uid="{60CA39BA-36CC-4BF8-83A9-4340FAC34383}"/>
    <cellStyle name="Normal 3 2 3 8 4" xfId="19440" xr:uid="{DBFB190F-C326-4A53-AC7B-4466B3C362C0}"/>
    <cellStyle name="Normal 3 2 3 8 5" xfId="27877" xr:uid="{D855669A-9952-4267-ABD5-AC2AD049800D}"/>
    <cellStyle name="Normal 3 2 3 9" xfId="4712" xr:uid="{00000000-0005-0000-0000-0000CD110000}"/>
    <cellStyle name="Normal 3 2 3 9 2" xfId="13154" xr:uid="{745A1218-D8A2-4E48-982F-C07817FDFCE2}"/>
    <cellStyle name="Normal 3 2 3 9 3" xfId="21591" xr:uid="{5E658354-D510-4B71-8E50-9365C78A2AFF}"/>
    <cellStyle name="Normal 3 2 3 9 4" xfId="30028" xr:uid="{5937CFC7-C5D1-4A8E-A004-C24C5912CABE}"/>
    <cellStyle name="Normal 3 2 4" xfId="809" xr:uid="{00000000-0005-0000-0000-0000CE110000}"/>
    <cellStyle name="Normal 3 2 4 2" xfId="3047" xr:uid="{00000000-0005-0000-0000-0000CF110000}"/>
    <cellStyle name="Normal 3 2 4 2 2" xfId="7270" xr:uid="{00000000-0005-0000-0000-0000D0110000}"/>
    <cellStyle name="Normal 3 2 4 2 2 2" xfId="15712" xr:uid="{B92F3983-8E88-4346-95C5-392DFDC437EE}"/>
    <cellStyle name="Normal 3 2 4 2 2 3" xfId="24149" xr:uid="{2C512D56-FA84-4CE3-B264-500229E1A37C}"/>
    <cellStyle name="Normal 3 2 4 2 2 4" xfId="32586" xr:uid="{41838F4F-1CEF-4126-BFFA-1998DDF035D8}"/>
    <cellStyle name="Normal 3 2 4 2 3" xfId="11494" xr:uid="{7B3095D2-0827-4761-BCEB-7C340B30F597}"/>
    <cellStyle name="Normal 3 2 4 2 4" xfId="19932" xr:uid="{AAF62029-8C5F-4E7E-BDD9-23139DAEC36A}"/>
    <cellStyle name="Normal 3 2 4 2 5" xfId="28369" xr:uid="{5A12D634-3576-4072-9E0C-7AD6A0A82D39}"/>
    <cellStyle name="Normal 3 2 4 3" xfId="5125" xr:uid="{00000000-0005-0000-0000-0000D1110000}"/>
    <cellStyle name="Normal 3 2 4 3 2" xfId="13567" xr:uid="{5F602EEA-8836-4656-BEA8-7A3B5678CEA0}"/>
    <cellStyle name="Normal 3 2 4 3 3" xfId="22004" xr:uid="{E7278FF1-E15D-4AFD-BB3D-561EE150C65A}"/>
    <cellStyle name="Normal 3 2 4 3 4" xfId="30441" xr:uid="{18BBCABB-4AED-42D0-A5E0-2A612046E546}"/>
    <cellStyle name="Normal 3 2 4 4" xfId="9349" xr:uid="{0BE87A82-6260-4FD2-97FF-78A95D8ABBE7}"/>
    <cellStyle name="Normal 3 2 4 5" xfId="17787" xr:uid="{C9BEC4AC-69BF-4E1E-BD3F-5A92BD0B6ECA}"/>
    <cellStyle name="Normal 3 2 4 6" xfId="26224" xr:uid="{38EDCCF1-65E7-4E3C-BC46-9D7CFB03A4EF}"/>
    <cellStyle name="Normal 3 2 5" xfId="1230" xr:uid="{00000000-0005-0000-0000-0000D2110000}"/>
    <cellStyle name="Normal 3 2 5 2" xfId="3460" xr:uid="{00000000-0005-0000-0000-0000D3110000}"/>
    <cellStyle name="Normal 3 2 5 2 2" xfId="7683" xr:uid="{00000000-0005-0000-0000-0000D4110000}"/>
    <cellStyle name="Normal 3 2 5 2 2 2" xfId="16125" xr:uid="{83FE722E-3A66-4DE9-BB8A-50B8527FBA65}"/>
    <cellStyle name="Normal 3 2 5 2 2 3" xfId="24562" xr:uid="{15E2A294-836F-4F1A-9F87-E6FBEA63726A}"/>
    <cellStyle name="Normal 3 2 5 2 2 4" xfId="32999" xr:uid="{CC08A491-FB5F-49FB-8B60-00C0F5F2572F}"/>
    <cellStyle name="Normal 3 2 5 2 3" xfId="11907" xr:uid="{06460D57-4139-4B74-9155-F785666F6F22}"/>
    <cellStyle name="Normal 3 2 5 2 4" xfId="20345" xr:uid="{FE9243F8-8509-4FA7-AC19-265496074202}"/>
    <cellStyle name="Normal 3 2 5 2 5" xfId="28782" xr:uid="{87AFC9A5-CE7F-4DB2-AAC6-466233757D5F}"/>
    <cellStyle name="Normal 3 2 5 3" xfId="5538" xr:uid="{00000000-0005-0000-0000-0000D5110000}"/>
    <cellStyle name="Normal 3 2 5 3 2" xfId="13980" xr:uid="{D01EEE7D-706C-4188-B452-1B6A728FEFBA}"/>
    <cellStyle name="Normal 3 2 5 3 3" xfId="22417" xr:uid="{ABF6B71B-5065-4012-A338-0FA73C01B875}"/>
    <cellStyle name="Normal 3 2 5 3 4" xfId="30854" xr:uid="{4FCD59D0-0EFB-4975-923C-3CD552C70609}"/>
    <cellStyle name="Normal 3 2 5 4" xfId="9762" xr:uid="{BEA71B1E-DB27-4587-AEF6-5F5011214066}"/>
    <cellStyle name="Normal 3 2 5 5" xfId="18200" xr:uid="{2D0276F9-3E4C-48BB-95B1-07E0F6AC4CCB}"/>
    <cellStyle name="Normal 3 2 5 6" xfId="26637" xr:uid="{6D678B0B-D98E-4D13-8EFA-091FCBAFC67F}"/>
    <cellStyle name="Normal 3 2 6" xfId="1643" xr:uid="{00000000-0005-0000-0000-0000D6110000}"/>
    <cellStyle name="Normal 3 2 6 2" xfId="3873" xr:uid="{00000000-0005-0000-0000-0000D7110000}"/>
    <cellStyle name="Normal 3 2 6 2 2" xfId="8096" xr:uid="{00000000-0005-0000-0000-0000D8110000}"/>
    <cellStyle name="Normal 3 2 6 2 2 2" xfId="16538" xr:uid="{D752A86C-8F47-4855-9CF0-B90A0B6BB76B}"/>
    <cellStyle name="Normal 3 2 6 2 2 3" xfId="24975" xr:uid="{7CD7A599-7F07-49C4-A1EB-6D676C71DAEF}"/>
    <cellStyle name="Normal 3 2 6 2 2 4" xfId="33412" xr:uid="{B83418EF-7C08-4916-99E9-CE6C57B8574D}"/>
    <cellStyle name="Normal 3 2 6 2 3" xfId="12320" xr:uid="{529AD109-3C55-42D7-9B65-93A2CD15419E}"/>
    <cellStyle name="Normal 3 2 6 2 4" xfId="20758" xr:uid="{E4B0E75F-FBFB-4838-8609-60BA0800FB89}"/>
    <cellStyle name="Normal 3 2 6 2 5" xfId="29195" xr:uid="{E95A0D5D-40D1-4E3F-A6F5-149362789EC4}"/>
    <cellStyle name="Normal 3 2 6 3" xfId="5951" xr:uid="{00000000-0005-0000-0000-0000D9110000}"/>
    <cellStyle name="Normal 3 2 6 3 2" xfId="14393" xr:uid="{B7A04B8B-706E-4442-ABAF-D0E276EF35EA}"/>
    <cellStyle name="Normal 3 2 6 3 3" xfId="22830" xr:uid="{C3470062-CEC2-4478-9C44-9747809B9953}"/>
    <cellStyle name="Normal 3 2 6 3 4" xfId="31267" xr:uid="{05B5B893-C92A-4CFC-8578-268C0F5E455F}"/>
    <cellStyle name="Normal 3 2 6 4" xfId="10175" xr:uid="{360BD893-DBCE-4BA5-9284-172EB8559ED0}"/>
    <cellStyle name="Normal 3 2 6 5" xfId="18613" xr:uid="{66652742-9F97-4F87-82A6-10E675383F73}"/>
    <cellStyle name="Normal 3 2 6 6" xfId="27050" xr:uid="{D02412D0-045F-42D0-99AF-857F1C717901}"/>
    <cellStyle name="Normal 3 2 7" xfId="2057" xr:uid="{00000000-0005-0000-0000-0000DA110000}"/>
    <cellStyle name="Normal 3 2 7 2" xfId="4286" xr:uid="{00000000-0005-0000-0000-0000DB110000}"/>
    <cellStyle name="Normal 3 2 7 2 2" xfId="8509" xr:uid="{00000000-0005-0000-0000-0000DC110000}"/>
    <cellStyle name="Normal 3 2 7 2 2 2" xfId="16951" xr:uid="{EFD984C9-BAA3-427E-B782-DA287657EB44}"/>
    <cellStyle name="Normal 3 2 7 2 2 3" xfId="25388" xr:uid="{3992E24C-40DD-4C8A-AF3D-D0843C8FD6A9}"/>
    <cellStyle name="Normal 3 2 7 2 2 4" xfId="33825" xr:uid="{532E233B-279C-4C7E-81D7-18D12423A15A}"/>
    <cellStyle name="Normal 3 2 7 2 3" xfId="12733" xr:uid="{6EC9D88D-49B2-46E1-AD1E-B68F302C7C2C}"/>
    <cellStyle name="Normal 3 2 7 2 4" xfId="21171" xr:uid="{FA849456-FF58-4A69-8064-009B96E7E69D}"/>
    <cellStyle name="Normal 3 2 7 2 5" xfId="29608" xr:uid="{59AA2AA1-D27B-4534-9AC7-AAE88EBAE9F3}"/>
    <cellStyle name="Normal 3 2 7 3" xfId="6364" xr:uid="{00000000-0005-0000-0000-0000DD110000}"/>
    <cellStyle name="Normal 3 2 7 3 2" xfId="14806" xr:uid="{68DFBCA9-1B1F-4019-B308-A699E48BC606}"/>
    <cellStyle name="Normal 3 2 7 3 3" xfId="23243" xr:uid="{992F8908-DE4D-4596-850B-F9D71796FA2F}"/>
    <cellStyle name="Normal 3 2 7 3 4" xfId="31680" xr:uid="{ABEB2150-A589-400F-958B-145B95CD4235}"/>
    <cellStyle name="Normal 3 2 7 4" xfId="10588" xr:uid="{0BABA264-411E-4977-A2F4-6795ABD577F9}"/>
    <cellStyle name="Normal 3 2 7 5" xfId="19026" xr:uid="{412F8B20-CCB8-4BD0-8EA7-E203D7439104}"/>
    <cellStyle name="Normal 3 2 7 6" xfId="27463" xr:uid="{6CF6DAB9-003E-4F30-AA08-2C0D4CEFB57E}"/>
    <cellStyle name="Normal 3 2 8" xfId="2493" xr:uid="{00000000-0005-0000-0000-0000DE110000}"/>
    <cellStyle name="Normal 3 2 8 2" xfId="6777" xr:uid="{00000000-0005-0000-0000-0000DF110000}"/>
    <cellStyle name="Normal 3 2 8 2 2" xfId="15219" xr:uid="{C92B23DF-C8F2-46D5-A5EA-EC27F6237855}"/>
    <cellStyle name="Normal 3 2 8 2 3" xfId="23656" xr:uid="{887900F4-2D20-45A1-84E7-E47C5A644B28}"/>
    <cellStyle name="Normal 3 2 8 2 4" xfId="32093" xr:uid="{016BE03A-63B6-4F9E-8227-FE6BAB44AB3D}"/>
    <cellStyle name="Normal 3 2 8 3" xfId="11001" xr:uid="{27B9F8D3-C7D6-4766-AD4C-7F63C83512A6}"/>
    <cellStyle name="Normal 3 2 8 4" xfId="19439" xr:uid="{722ED2F8-4E80-466E-903A-90297EB182FB}"/>
    <cellStyle name="Normal 3 2 8 5" xfId="27876" xr:uid="{66CB252B-4581-4A85-805E-D6F94724FFE3}"/>
    <cellStyle name="Normal 3 2 9" xfId="4711" xr:uid="{00000000-0005-0000-0000-0000E0110000}"/>
    <cellStyle name="Normal 3 2 9 2" xfId="13153" xr:uid="{5812B82D-A0CE-4B3C-A513-C7572AA5581C}"/>
    <cellStyle name="Normal 3 2 9 3" xfId="21590" xr:uid="{E9EC13F5-92AE-4F29-8DCA-9D1B7C105DE7}"/>
    <cellStyle name="Normal 3 2 9 4" xfId="30027" xr:uid="{421C1EEA-59DE-44B3-8F8F-F560FE54B68C}"/>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741C913C-2DD1-4AFD-B7F3-C4EFF833C1D7}"/>
    <cellStyle name="Normal 4 11" xfId="17378" xr:uid="{6FDB27CD-6D36-499F-8D3E-A8F6BBDEF869}"/>
    <cellStyle name="Normal 4 12" xfId="25815" xr:uid="{4AE74787-A34A-4E90-A259-DF1DA61B88D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4AD541AA-6A29-4C66-A5CF-FACF6DB21DC3}"/>
    <cellStyle name="Normal 4 2 2 10 2 2 3" xfId="25393" xr:uid="{4BC7406D-3C9E-4813-913D-BADB4D284133}"/>
    <cellStyle name="Normal 4 2 2 10 2 2 4" xfId="33830" xr:uid="{1CF921FF-336A-4892-BEB4-8B1C9E4354BC}"/>
    <cellStyle name="Normal 4 2 2 10 2 3" xfId="12738" xr:uid="{47E77C88-9823-4EE5-80F2-A8009533A5F8}"/>
    <cellStyle name="Normal 4 2 2 10 2 4" xfId="21176" xr:uid="{E82DA4AA-FA16-403B-8012-BAE4A3EC554F}"/>
    <cellStyle name="Normal 4 2 2 10 2 5" xfId="29613" xr:uid="{06A4558C-123F-404F-903F-5393075C4829}"/>
    <cellStyle name="Normal 4 2 2 10 3" xfId="6369" xr:uid="{00000000-0005-0000-0000-0000ED110000}"/>
    <cellStyle name="Normal 4 2 2 10 3 2" xfId="14811" xr:uid="{BAFEF052-A13F-4F8B-9118-25B1BA94555F}"/>
    <cellStyle name="Normal 4 2 2 10 3 3" xfId="23248" xr:uid="{11771992-5106-4A9F-906D-725F91FE353E}"/>
    <cellStyle name="Normal 4 2 2 10 3 4" xfId="31685" xr:uid="{3E784078-7BC0-4057-9169-8F9B3898AB72}"/>
    <cellStyle name="Normal 4 2 2 10 4" xfId="10593" xr:uid="{30F248C2-6C81-452E-BDED-AD6EC94EB324}"/>
    <cellStyle name="Normal 4 2 2 10 5" xfId="19031" xr:uid="{ACCF3D62-5A94-4C18-AA24-F13760B371B3}"/>
    <cellStyle name="Normal 4 2 2 10 6" xfId="27468" xr:uid="{49028F62-57EA-4CBA-BC64-2C6F0876782B}"/>
    <cellStyle name="Normal 4 2 2 11" xfId="2498" xr:uid="{00000000-0005-0000-0000-0000EE110000}"/>
    <cellStyle name="Normal 4 2 2 11 2" xfId="6782" xr:uid="{00000000-0005-0000-0000-0000EF110000}"/>
    <cellStyle name="Normal 4 2 2 11 2 2" xfId="15224" xr:uid="{8DF48DE1-5390-433B-82BE-2FD21AB4951C}"/>
    <cellStyle name="Normal 4 2 2 11 2 3" xfId="23661" xr:uid="{D043F9DD-B2C4-45C8-AA50-434A224074A1}"/>
    <cellStyle name="Normal 4 2 2 11 2 4" xfId="32098" xr:uid="{BFBC73D1-D124-4067-A31B-3E171088CAF5}"/>
    <cellStyle name="Normal 4 2 2 11 3" xfId="11006" xr:uid="{DF46F662-A3E6-46E1-B067-DBFBFDF669AA}"/>
    <cellStyle name="Normal 4 2 2 11 4" xfId="19444" xr:uid="{5FF443C2-730F-422B-BC58-6D5AEC4F54F9}"/>
    <cellStyle name="Normal 4 2 2 11 5" xfId="27881" xr:uid="{549DD9DD-54D5-42E6-B94D-0E4BFEE6C4CF}"/>
    <cellStyle name="Normal 4 2 2 12" xfId="4717" xr:uid="{00000000-0005-0000-0000-0000F0110000}"/>
    <cellStyle name="Normal 4 2 2 12 2" xfId="13159" xr:uid="{BB5DD210-E9A7-4C6D-ACCE-E5B02570169E}"/>
    <cellStyle name="Normal 4 2 2 12 3" xfId="21596" xr:uid="{F4FCC996-FF44-44D8-A138-D0C95913A044}"/>
    <cellStyle name="Normal 4 2 2 12 4" xfId="30033" xr:uid="{E1981856-F8C5-400B-9C9A-B1A332C1F67B}"/>
    <cellStyle name="Normal 4 2 2 13" xfId="8941" xr:uid="{9469DA2D-BAB6-42C5-B600-91DB06A3B0BA}"/>
    <cellStyle name="Normal 4 2 2 14" xfId="17379" xr:uid="{3D7AAFC9-FDED-4984-BCD6-583A313EEE52}"/>
    <cellStyle name="Normal 4 2 2 15" xfId="25816" xr:uid="{3A086D9A-2E20-4C43-A0E1-8C767644DB29}"/>
    <cellStyle name="Normal 4 2 2 2" xfId="338" xr:uid="{00000000-0005-0000-0000-0000F1110000}"/>
    <cellStyle name="Normal 4 2 2 3" xfId="339" xr:uid="{00000000-0005-0000-0000-0000F2110000}"/>
    <cellStyle name="Normal 4 2 2 3 10" xfId="4718" xr:uid="{00000000-0005-0000-0000-0000F3110000}"/>
    <cellStyle name="Normal 4 2 2 3 10 2" xfId="13160" xr:uid="{9F5F0EA0-E66C-4481-951B-2329B2439E56}"/>
    <cellStyle name="Normal 4 2 2 3 10 3" xfId="21597" xr:uid="{C27FB80C-5A90-4203-9C76-78E2A67B1401}"/>
    <cellStyle name="Normal 4 2 2 3 10 4" xfId="30034" xr:uid="{C8EB06BC-21C3-46F6-9F20-99D8A3FEE0CF}"/>
    <cellStyle name="Normal 4 2 2 3 11" xfId="8942" xr:uid="{C20F2AE2-7D89-42B2-8E9F-7BF2FA8A755E}"/>
    <cellStyle name="Normal 4 2 2 3 12" xfId="17380" xr:uid="{A51696CA-A47D-4FDC-907C-81B787983882}"/>
    <cellStyle name="Normal 4 2 2 3 13" xfId="25817" xr:uid="{9DDCFDE7-2F4A-467E-87C3-203BFEDC8ECF}"/>
    <cellStyle name="Normal 4 2 2 3 2" xfId="340" xr:uid="{00000000-0005-0000-0000-0000F4110000}"/>
    <cellStyle name="Normal 4 2 2 3 2 10" xfId="8943" xr:uid="{4B286858-83A2-44CF-91A5-E940A1F913FE}"/>
    <cellStyle name="Normal 4 2 2 3 2 11" xfId="17381" xr:uid="{7D043E1B-FE67-4F74-ACA3-E78EA75F1022}"/>
    <cellStyle name="Normal 4 2 2 3 2 12" xfId="25818" xr:uid="{C0E6D448-0BE4-4865-B081-89B66618C294}"/>
    <cellStyle name="Normal 4 2 2 3 2 2" xfId="341" xr:uid="{00000000-0005-0000-0000-0000F5110000}"/>
    <cellStyle name="Normal 4 2 2 3 2 2 10" xfId="17382" xr:uid="{41075346-B669-46B9-AAF8-A5DFCCC0DD74}"/>
    <cellStyle name="Normal 4 2 2 3 2 2 11" xfId="25819" xr:uid="{42CE3E33-087F-449E-8A0B-4E59CB4A84E4}"/>
    <cellStyle name="Normal 4 2 2 3 2 2 2" xfId="342" xr:uid="{00000000-0005-0000-0000-0000F6110000}"/>
    <cellStyle name="Normal 4 2 2 3 2 2 2 10" xfId="25820" xr:uid="{F6B16AEB-4C4A-47B5-A944-8B5F68A053A2}"/>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F867ABD4-86CF-433B-93D9-B4C16BC9DA21}"/>
    <cellStyle name="Normal 4 2 2 3 2 2 2 2 2 2 3" xfId="24158" xr:uid="{05E313B7-2259-49AD-9BD5-50AD725C1D5D}"/>
    <cellStyle name="Normal 4 2 2 3 2 2 2 2 2 2 4" xfId="32595" xr:uid="{560C0D46-4787-4277-9166-095E5D815644}"/>
    <cellStyle name="Normal 4 2 2 3 2 2 2 2 2 3" xfId="11503" xr:uid="{F086A653-1AD0-4FA2-B833-A0CB0254E1FE}"/>
    <cellStyle name="Normal 4 2 2 3 2 2 2 2 2 4" xfId="19941" xr:uid="{62A8BF33-2559-4C03-913A-9B8A63B9AE0F}"/>
    <cellStyle name="Normal 4 2 2 3 2 2 2 2 2 5" xfId="28378" xr:uid="{D5602A6B-50C3-457C-855E-A861B4F31D9B}"/>
    <cellStyle name="Normal 4 2 2 3 2 2 2 2 3" xfId="5134" xr:uid="{00000000-0005-0000-0000-0000FA110000}"/>
    <cellStyle name="Normal 4 2 2 3 2 2 2 2 3 2" xfId="13576" xr:uid="{8444B5E6-7B53-4563-BA5E-6CCBC2EDD3CD}"/>
    <cellStyle name="Normal 4 2 2 3 2 2 2 2 3 3" xfId="22013" xr:uid="{9A551B98-74C6-4584-9E1A-8412057E3DCE}"/>
    <cellStyle name="Normal 4 2 2 3 2 2 2 2 3 4" xfId="30450" xr:uid="{CC82172F-DA33-45D7-8CD7-B82930F863AA}"/>
    <cellStyle name="Normal 4 2 2 3 2 2 2 2 4" xfId="9358" xr:uid="{883D6997-8094-4122-8F28-14076B5CC7BF}"/>
    <cellStyle name="Normal 4 2 2 3 2 2 2 2 5" xfId="17796" xr:uid="{B1F20BAB-6340-4577-89F8-66EC73D0BE42}"/>
    <cellStyle name="Normal 4 2 2 3 2 2 2 2 6" xfId="26233" xr:uid="{5CD667E5-BCE0-4CC6-958D-609F74F22AF6}"/>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721372F2-457B-4CB2-A466-744A7476383C}"/>
    <cellStyle name="Normal 4 2 2 3 2 2 2 3 2 2 3" xfId="24571" xr:uid="{5852F99E-E176-47E9-BD44-24010E960DE9}"/>
    <cellStyle name="Normal 4 2 2 3 2 2 2 3 2 2 4" xfId="33008" xr:uid="{DAF86302-8EA0-4DE2-B752-910D47C76C28}"/>
    <cellStyle name="Normal 4 2 2 3 2 2 2 3 2 3" xfId="11916" xr:uid="{A4B17F9D-7213-4184-BB31-4F50FD69F1F7}"/>
    <cellStyle name="Normal 4 2 2 3 2 2 2 3 2 4" xfId="20354" xr:uid="{B7FCA836-9A9D-4191-9737-D6210098FF52}"/>
    <cellStyle name="Normal 4 2 2 3 2 2 2 3 2 5" xfId="28791" xr:uid="{3C2CAD66-6A45-4CC0-AA80-CC7CABCEE42C}"/>
    <cellStyle name="Normal 4 2 2 3 2 2 2 3 3" xfId="5547" xr:uid="{00000000-0005-0000-0000-0000FE110000}"/>
    <cellStyle name="Normal 4 2 2 3 2 2 2 3 3 2" xfId="13989" xr:uid="{4EE4E6AC-BAE0-4707-B577-955105287BCE}"/>
    <cellStyle name="Normal 4 2 2 3 2 2 2 3 3 3" xfId="22426" xr:uid="{92053A18-1A32-4E34-BDE4-BB2D4FCC64EB}"/>
    <cellStyle name="Normal 4 2 2 3 2 2 2 3 3 4" xfId="30863" xr:uid="{8D2D77B8-FF4E-47E2-8D23-E5A51CC6F318}"/>
    <cellStyle name="Normal 4 2 2 3 2 2 2 3 4" xfId="9771" xr:uid="{CC521790-6D59-4E8A-946C-2069454E7D6F}"/>
    <cellStyle name="Normal 4 2 2 3 2 2 2 3 5" xfId="18209" xr:uid="{BC1B73F5-8101-4FD8-8042-237303530D42}"/>
    <cellStyle name="Normal 4 2 2 3 2 2 2 3 6" xfId="26646" xr:uid="{B2BDBBB7-B00B-4BE9-93A6-0AB2F14E5BDD}"/>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C11CF907-33DA-402F-A94B-6A0D01607FDE}"/>
    <cellStyle name="Normal 4 2 2 3 2 2 2 4 2 2 3" xfId="24984" xr:uid="{F4877957-1173-409F-A2D0-599ECA017BC6}"/>
    <cellStyle name="Normal 4 2 2 3 2 2 2 4 2 2 4" xfId="33421" xr:uid="{DAFDB266-4C82-4A95-9839-FEA2A77B5E0C}"/>
    <cellStyle name="Normal 4 2 2 3 2 2 2 4 2 3" xfId="12329" xr:uid="{C16D9F10-1A91-44DA-BF31-96FD03FD81C7}"/>
    <cellStyle name="Normal 4 2 2 3 2 2 2 4 2 4" xfId="20767" xr:uid="{35F0B806-005E-40E7-90C8-B9BE9E1D9A97}"/>
    <cellStyle name="Normal 4 2 2 3 2 2 2 4 2 5" xfId="29204" xr:uid="{B3242CBF-C8E9-44C4-8628-F64957EBA19A}"/>
    <cellStyle name="Normal 4 2 2 3 2 2 2 4 3" xfId="5960" xr:uid="{00000000-0005-0000-0000-000002120000}"/>
    <cellStyle name="Normal 4 2 2 3 2 2 2 4 3 2" xfId="14402" xr:uid="{372AD19F-458E-41E3-8222-DE426AAD7935}"/>
    <cellStyle name="Normal 4 2 2 3 2 2 2 4 3 3" xfId="22839" xr:uid="{D4B63439-8064-45D7-89F7-DF75761625D2}"/>
    <cellStyle name="Normal 4 2 2 3 2 2 2 4 3 4" xfId="31276" xr:uid="{44BC4A2B-A28F-47D9-9ED0-ED2401937962}"/>
    <cellStyle name="Normal 4 2 2 3 2 2 2 4 4" xfId="10184" xr:uid="{9341FBFF-780B-4090-BA4A-00F6C489B442}"/>
    <cellStyle name="Normal 4 2 2 3 2 2 2 4 5" xfId="18622" xr:uid="{B5C33F19-BA3A-4F79-BF07-D65D22E264FD}"/>
    <cellStyle name="Normal 4 2 2 3 2 2 2 4 6" xfId="27059" xr:uid="{EFBE5315-D704-48D7-97B6-07C320339957}"/>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06014D10-3ED8-4750-85CD-3268A8FC8E0F}"/>
    <cellStyle name="Normal 4 2 2 3 2 2 2 5 2 2 3" xfId="25397" xr:uid="{C87EB604-FBE2-4684-BDBA-4397768B34A4}"/>
    <cellStyle name="Normal 4 2 2 3 2 2 2 5 2 2 4" xfId="33834" xr:uid="{C5C2C919-2482-4EB6-9E7F-4A27934E045B}"/>
    <cellStyle name="Normal 4 2 2 3 2 2 2 5 2 3" xfId="12742" xr:uid="{BB64D5F2-4467-47A1-B316-8F003568D45A}"/>
    <cellStyle name="Normal 4 2 2 3 2 2 2 5 2 4" xfId="21180" xr:uid="{280B1456-5C01-4A8B-B7FC-5BFC2D15C095}"/>
    <cellStyle name="Normal 4 2 2 3 2 2 2 5 2 5" xfId="29617" xr:uid="{5B1C9A2B-27EA-409A-941F-243E7198E495}"/>
    <cellStyle name="Normal 4 2 2 3 2 2 2 5 3" xfId="6373" xr:uid="{00000000-0005-0000-0000-000006120000}"/>
    <cellStyle name="Normal 4 2 2 3 2 2 2 5 3 2" xfId="14815" xr:uid="{57E20B21-F891-4D55-B0B8-58D960DC1BD0}"/>
    <cellStyle name="Normal 4 2 2 3 2 2 2 5 3 3" xfId="23252" xr:uid="{507AAF9E-9C49-4698-B452-2D5E434E1E15}"/>
    <cellStyle name="Normal 4 2 2 3 2 2 2 5 3 4" xfId="31689" xr:uid="{C122631E-C758-474C-AAEF-ACEFF6C9C13F}"/>
    <cellStyle name="Normal 4 2 2 3 2 2 2 5 4" xfId="10597" xr:uid="{749C6E6A-139B-4E4E-BC40-FD0C11B4040D}"/>
    <cellStyle name="Normal 4 2 2 3 2 2 2 5 5" xfId="19035" xr:uid="{53E8CF69-EE84-47B2-9FA5-1944AC24FB57}"/>
    <cellStyle name="Normal 4 2 2 3 2 2 2 5 6" xfId="27472" xr:uid="{07C0B400-55CA-4486-ADCF-1263FD2F99DC}"/>
    <cellStyle name="Normal 4 2 2 3 2 2 2 6" xfId="2502" xr:uid="{00000000-0005-0000-0000-000007120000}"/>
    <cellStyle name="Normal 4 2 2 3 2 2 2 6 2" xfId="6786" xr:uid="{00000000-0005-0000-0000-000008120000}"/>
    <cellStyle name="Normal 4 2 2 3 2 2 2 6 2 2" xfId="15228" xr:uid="{8B75F7C9-02AC-4082-BECC-AAF4BD190DD6}"/>
    <cellStyle name="Normal 4 2 2 3 2 2 2 6 2 3" xfId="23665" xr:uid="{C493C44F-F361-4DE2-954F-661F206DD17E}"/>
    <cellStyle name="Normal 4 2 2 3 2 2 2 6 2 4" xfId="32102" xr:uid="{8521D1B2-AFC1-4C22-8F8F-D4BE29785A07}"/>
    <cellStyle name="Normal 4 2 2 3 2 2 2 6 3" xfId="11010" xr:uid="{A215F7BF-00AD-48C8-805D-4A4369DA88B8}"/>
    <cellStyle name="Normal 4 2 2 3 2 2 2 6 4" xfId="19448" xr:uid="{6B6B9984-CF89-4EDF-86C5-2B697989CC44}"/>
    <cellStyle name="Normal 4 2 2 3 2 2 2 6 5" xfId="27885" xr:uid="{97700E64-F09C-44ED-A486-66387F3E1100}"/>
    <cellStyle name="Normal 4 2 2 3 2 2 2 7" xfId="4721" xr:uid="{00000000-0005-0000-0000-000009120000}"/>
    <cellStyle name="Normal 4 2 2 3 2 2 2 7 2" xfId="13163" xr:uid="{93B9FE2C-A419-4765-9BA9-515506271167}"/>
    <cellStyle name="Normal 4 2 2 3 2 2 2 7 3" xfId="21600" xr:uid="{2C2B5BB6-A091-450E-ADC0-85AE597D3636}"/>
    <cellStyle name="Normal 4 2 2 3 2 2 2 7 4" xfId="30037" xr:uid="{B5D919C8-D9EC-4F9F-82BB-DD75DBEABCEF}"/>
    <cellStyle name="Normal 4 2 2 3 2 2 2 8" xfId="8945" xr:uid="{A506FCB4-0B80-4715-B89E-76D4ABC048E4}"/>
    <cellStyle name="Normal 4 2 2 3 2 2 2 9" xfId="17383" xr:uid="{BE85F1D1-72B9-4D9F-A2B9-3CFB913901E7}"/>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B478C7B9-85BC-46D4-B937-11FCADD84B15}"/>
    <cellStyle name="Normal 4 2 2 3 2 2 3 2 2 3" xfId="24157" xr:uid="{89BB4476-66D7-4F94-B9FB-6162473C58C8}"/>
    <cellStyle name="Normal 4 2 2 3 2 2 3 2 2 4" xfId="32594" xr:uid="{94B95AB3-6AE6-4E6F-A690-481CBB46DE6E}"/>
    <cellStyle name="Normal 4 2 2 3 2 2 3 2 3" xfId="11502" xr:uid="{AA783CBA-0335-47B0-9FD6-4068EAEA9B76}"/>
    <cellStyle name="Normal 4 2 2 3 2 2 3 2 4" xfId="19940" xr:uid="{14305E24-2816-4457-A4E7-DDC85BAE4B11}"/>
    <cellStyle name="Normal 4 2 2 3 2 2 3 2 5" xfId="28377" xr:uid="{97C9F893-B90E-4CFF-B2F8-9E83922484ED}"/>
    <cellStyle name="Normal 4 2 2 3 2 2 3 3" xfId="5133" xr:uid="{00000000-0005-0000-0000-00000D120000}"/>
    <cellStyle name="Normal 4 2 2 3 2 2 3 3 2" xfId="13575" xr:uid="{A2D2F644-8060-4E4A-B647-6495BA01D924}"/>
    <cellStyle name="Normal 4 2 2 3 2 2 3 3 3" xfId="22012" xr:uid="{5938936B-AFDF-441C-A456-CCEF89C1D195}"/>
    <cellStyle name="Normal 4 2 2 3 2 2 3 3 4" xfId="30449" xr:uid="{71C74D34-6DF7-4900-A4AF-D56EB50B927F}"/>
    <cellStyle name="Normal 4 2 2 3 2 2 3 4" xfId="9357" xr:uid="{382C413C-858D-4DE3-A60A-9A724C481136}"/>
    <cellStyle name="Normal 4 2 2 3 2 2 3 5" xfId="17795" xr:uid="{9480A054-A98C-460E-8514-EF333A9B864E}"/>
    <cellStyle name="Normal 4 2 2 3 2 2 3 6" xfId="26232" xr:uid="{53E23733-4326-4ED8-AB7A-487EF51A2E81}"/>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9492AB25-553B-499C-B78C-0B014F024C80}"/>
    <cellStyle name="Normal 4 2 2 3 2 2 4 2 2 3" xfId="24570" xr:uid="{6AF7FF78-9954-4A09-91C1-9B87C12504EA}"/>
    <cellStyle name="Normal 4 2 2 3 2 2 4 2 2 4" xfId="33007" xr:uid="{30ED81A3-CE73-4CBF-B333-32A9F6F329AF}"/>
    <cellStyle name="Normal 4 2 2 3 2 2 4 2 3" xfId="11915" xr:uid="{7850FC9A-1F64-4F92-AD86-47BAB32B1F3F}"/>
    <cellStyle name="Normal 4 2 2 3 2 2 4 2 4" xfId="20353" xr:uid="{9A0EF000-0988-4668-A7D3-19D8721D28BE}"/>
    <cellStyle name="Normal 4 2 2 3 2 2 4 2 5" xfId="28790" xr:uid="{2B48E58A-689A-41E6-AA22-7BCC50170B85}"/>
    <cellStyle name="Normal 4 2 2 3 2 2 4 3" xfId="5546" xr:uid="{00000000-0005-0000-0000-000011120000}"/>
    <cellStyle name="Normal 4 2 2 3 2 2 4 3 2" xfId="13988" xr:uid="{D0BD550F-B090-44BB-BA00-99EB6A4ED069}"/>
    <cellStyle name="Normal 4 2 2 3 2 2 4 3 3" xfId="22425" xr:uid="{9EE8FAAF-3559-48CF-AAC2-759AD8908ABA}"/>
    <cellStyle name="Normal 4 2 2 3 2 2 4 3 4" xfId="30862" xr:uid="{3DA7B02E-846D-4A42-A0FE-E6A1B9F1D8D7}"/>
    <cellStyle name="Normal 4 2 2 3 2 2 4 4" xfId="9770" xr:uid="{A8674DF6-843B-425B-A33D-7B0BF92DD08C}"/>
    <cellStyle name="Normal 4 2 2 3 2 2 4 5" xfId="18208" xr:uid="{05C98891-66E0-4DD4-8208-DF36CE59BAC1}"/>
    <cellStyle name="Normal 4 2 2 3 2 2 4 6" xfId="26645" xr:uid="{D3E17AE3-BD1D-467D-AF80-9365B8B9ED88}"/>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688CD12B-DA36-4EC0-9C0A-6BC45188BD73}"/>
    <cellStyle name="Normal 4 2 2 3 2 2 5 2 2 3" xfId="24983" xr:uid="{27D6CD57-262B-4B0A-BF0E-09DE7872B6EB}"/>
    <cellStyle name="Normal 4 2 2 3 2 2 5 2 2 4" xfId="33420" xr:uid="{DC956FA4-960F-401C-87B0-DB3B4F990F1D}"/>
    <cellStyle name="Normal 4 2 2 3 2 2 5 2 3" xfId="12328" xr:uid="{3A83E8F9-0D54-4631-8547-8862483D544B}"/>
    <cellStyle name="Normal 4 2 2 3 2 2 5 2 4" xfId="20766" xr:uid="{9CD1023E-8BE1-4294-90C9-8C8DC237CFF6}"/>
    <cellStyle name="Normal 4 2 2 3 2 2 5 2 5" xfId="29203" xr:uid="{D7EAFAD2-FBBC-4CFD-92DF-ADCBBC124E9F}"/>
    <cellStyle name="Normal 4 2 2 3 2 2 5 3" xfId="5959" xr:uid="{00000000-0005-0000-0000-000015120000}"/>
    <cellStyle name="Normal 4 2 2 3 2 2 5 3 2" xfId="14401" xr:uid="{F10A1DA7-CE6F-4280-BD41-6934B1F5B690}"/>
    <cellStyle name="Normal 4 2 2 3 2 2 5 3 3" xfId="22838" xr:uid="{C4ED50FF-1EF3-4D84-87EB-FB1BAB034346}"/>
    <cellStyle name="Normal 4 2 2 3 2 2 5 3 4" xfId="31275" xr:uid="{E15AD095-F96C-47B5-B763-F5374F69B69E}"/>
    <cellStyle name="Normal 4 2 2 3 2 2 5 4" xfId="10183" xr:uid="{D6DBA2FE-E02B-494F-A039-6A55B69731C5}"/>
    <cellStyle name="Normal 4 2 2 3 2 2 5 5" xfId="18621" xr:uid="{AF17B447-5799-42BA-AFCE-5E390DF7DA7B}"/>
    <cellStyle name="Normal 4 2 2 3 2 2 5 6" xfId="27058" xr:uid="{27E93DB8-8CCD-4A0C-9DB3-86775BD59CFF}"/>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94DBF5D1-B9AC-4FC4-A18D-CA93AD4AF422}"/>
    <cellStyle name="Normal 4 2 2 3 2 2 6 2 2 3" xfId="25396" xr:uid="{BE089E10-054B-4ECB-907E-1B3D171DC2A7}"/>
    <cellStyle name="Normal 4 2 2 3 2 2 6 2 2 4" xfId="33833" xr:uid="{A9DF7C6C-1CFF-42DB-A24D-298176D437A2}"/>
    <cellStyle name="Normal 4 2 2 3 2 2 6 2 3" xfId="12741" xr:uid="{BB2575F9-48A5-4856-9AC8-9351CD3E5142}"/>
    <cellStyle name="Normal 4 2 2 3 2 2 6 2 4" xfId="21179" xr:uid="{2F106CE2-E792-4850-9312-6D4D7B6E7CCC}"/>
    <cellStyle name="Normal 4 2 2 3 2 2 6 2 5" xfId="29616" xr:uid="{8C9E7232-928B-4BE1-9E55-03AF497BF884}"/>
    <cellStyle name="Normal 4 2 2 3 2 2 6 3" xfId="6372" xr:uid="{00000000-0005-0000-0000-000019120000}"/>
    <cellStyle name="Normal 4 2 2 3 2 2 6 3 2" xfId="14814" xr:uid="{FCDDBA71-04EE-4605-B058-13BAD589C4C6}"/>
    <cellStyle name="Normal 4 2 2 3 2 2 6 3 3" xfId="23251" xr:uid="{4A045E46-C443-42E6-8793-34B20ED3E287}"/>
    <cellStyle name="Normal 4 2 2 3 2 2 6 3 4" xfId="31688" xr:uid="{691C3C74-A01D-4215-8594-BD6545CCDB4D}"/>
    <cellStyle name="Normal 4 2 2 3 2 2 6 4" xfId="10596" xr:uid="{D82D8804-8CF2-400C-9D93-215DDD3278A6}"/>
    <cellStyle name="Normal 4 2 2 3 2 2 6 5" xfId="19034" xr:uid="{6C7E0209-E233-4F7A-B2DA-79B5D830B69F}"/>
    <cellStyle name="Normal 4 2 2 3 2 2 6 6" xfId="27471" xr:uid="{7C0EAA19-9CB3-4E43-BFC6-C176A5BCA414}"/>
    <cellStyle name="Normal 4 2 2 3 2 2 7" xfId="2501" xr:uid="{00000000-0005-0000-0000-00001A120000}"/>
    <cellStyle name="Normal 4 2 2 3 2 2 7 2" xfId="6785" xr:uid="{00000000-0005-0000-0000-00001B120000}"/>
    <cellStyle name="Normal 4 2 2 3 2 2 7 2 2" xfId="15227" xr:uid="{299F4D42-31AE-44A1-8E54-E4D724404187}"/>
    <cellStyle name="Normal 4 2 2 3 2 2 7 2 3" xfId="23664" xr:uid="{387844EF-4B37-4311-88A5-342799F29060}"/>
    <cellStyle name="Normal 4 2 2 3 2 2 7 2 4" xfId="32101" xr:uid="{2D160604-E1B7-4DA5-9F9C-E7220E5EAC79}"/>
    <cellStyle name="Normal 4 2 2 3 2 2 7 3" xfId="11009" xr:uid="{47EB0D58-C1E6-4566-A3D2-576D4901E01E}"/>
    <cellStyle name="Normal 4 2 2 3 2 2 7 4" xfId="19447" xr:uid="{F75CEE14-87BE-4673-8130-98277F8C5EDF}"/>
    <cellStyle name="Normal 4 2 2 3 2 2 7 5" xfId="27884" xr:uid="{D3238866-7CEB-4E6F-B66F-AF496E641C6E}"/>
    <cellStyle name="Normal 4 2 2 3 2 2 8" xfId="4720" xr:uid="{00000000-0005-0000-0000-00001C120000}"/>
    <cellStyle name="Normal 4 2 2 3 2 2 8 2" xfId="13162" xr:uid="{B7F13FC7-701B-4AB5-BD34-189C91AC1C80}"/>
    <cellStyle name="Normal 4 2 2 3 2 2 8 3" xfId="21599" xr:uid="{F090ECF4-422F-4C4B-B81C-20B06FB4BECE}"/>
    <cellStyle name="Normal 4 2 2 3 2 2 8 4" xfId="30036" xr:uid="{15BA97CA-42FA-45BE-AB82-10A422FF3F5A}"/>
    <cellStyle name="Normal 4 2 2 3 2 2 9" xfId="8944" xr:uid="{FD991608-01AD-4983-A37C-AC5F6558400A}"/>
    <cellStyle name="Normal 4 2 2 3 2 3" xfId="343" xr:uid="{00000000-0005-0000-0000-00001D120000}"/>
    <cellStyle name="Normal 4 2 2 3 2 3 10" xfId="25821" xr:uid="{B2C3D24C-56EE-4D4A-B2E6-D9687354B217}"/>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17830314-AD26-4183-8196-BB70B0B3819E}"/>
    <cellStyle name="Normal 4 2 2 3 2 3 2 2 2 3" xfId="24159" xr:uid="{6988BF67-48BE-46B7-8F79-179A4FCDB6C0}"/>
    <cellStyle name="Normal 4 2 2 3 2 3 2 2 2 4" xfId="32596" xr:uid="{5DF74B7F-632E-43E9-8EA6-DD08116B0B2C}"/>
    <cellStyle name="Normal 4 2 2 3 2 3 2 2 3" xfId="11504" xr:uid="{EF20F8C4-358C-48CA-A0DB-1AB5FF6DCA12}"/>
    <cellStyle name="Normal 4 2 2 3 2 3 2 2 4" xfId="19942" xr:uid="{3A587C28-C293-4C42-ADAA-A0682558614F}"/>
    <cellStyle name="Normal 4 2 2 3 2 3 2 2 5" xfId="28379" xr:uid="{CE12F30C-4C6E-4AAA-96E9-51E6AA97D385}"/>
    <cellStyle name="Normal 4 2 2 3 2 3 2 3" xfId="5135" xr:uid="{00000000-0005-0000-0000-000021120000}"/>
    <cellStyle name="Normal 4 2 2 3 2 3 2 3 2" xfId="13577" xr:uid="{EA416E53-9B49-4A93-AE43-FA6974988E22}"/>
    <cellStyle name="Normal 4 2 2 3 2 3 2 3 3" xfId="22014" xr:uid="{4CFD502F-7086-4273-A8AD-25C0C8369FCD}"/>
    <cellStyle name="Normal 4 2 2 3 2 3 2 3 4" xfId="30451" xr:uid="{2BC0AA9B-9D82-4CC4-AC6A-79799D2BEB67}"/>
    <cellStyle name="Normal 4 2 2 3 2 3 2 4" xfId="9359" xr:uid="{7054D17A-C23D-4B1E-A2D8-3910B3FBF872}"/>
    <cellStyle name="Normal 4 2 2 3 2 3 2 5" xfId="17797" xr:uid="{4F95AAA3-F9A1-4EA3-B6F4-C212565E4B5E}"/>
    <cellStyle name="Normal 4 2 2 3 2 3 2 6" xfId="26234" xr:uid="{68AF7BCF-6F3F-44D4-B501-80CCBB6056AF}"/>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EE6F770F-0CD9-4FF6-9F8D-0E80BC2E8373}"/>
    <cellStyle name="Normal 4 2 2 3 2 3 3 2 2 3" xfId="24572" xr:uid="{A80F1479-17A8-4734-A977-0C2F6A2BD3AE}"/>
    <cellStyle name="Normal 4 2 2 3 2 3 3 2 2 4" xfId="33009" xr:uid="{8ED736A3-CB67-447A-84BA-BAFD21FF120C}"/>
    <cellStyle name="Normal 4 2 2 3 2 3 3 2 3" xfId="11917" xr:uid="{0DE71CB3-AA02-4192-819E-472C02F01F11}"/>
    <cellStyle name="Normal 4 2 2 3 2 3 3 2 4" xfId="20355" xr:uid="{58F37AD7-E064-4241-8E92-077460A27D6D}"/>
    <cellStyle name="Normal 4 2 2 3 2 3 3 2 5" xfId="28792" xr:uid="{A07C984D-0755-4047-B9B6-135DB447EAF8}"/>
    <cellStyle name="Normal 4 2 2 3 2 3 3 3" xfId="5548" xr:uid="{00000000-0005-0000-0000-000025120000}"/>
    <cellStyle name="Normal 4 2 2 3 2 3 3 3 2" xfId="13990" xr:uid="{DC8F9D3D-78DB-4517-8B08-56487EBAEF69}"/>
    <cellStyle name="Normal 4 2 2 3 2 3 3 3 3" xfId="22427" xr:uid="{1B7FAFDC-70E4-4FE4-B76C-AEAA315ECEB5}"/>
    <cellStyle name="Normal 4 2 2 3 2 3 3 3 4" xfId="30864" xr:uid="{0B6B7B58-2CE7-434E-93F0-8A50B52914B2}"/>
    <cellStyle name="Normal 4 2 2 3 2 3 3 4" xfId="9772" xr:uid="{5DE5F46C-FAB0-4030-80FA-3BC7B1607254}"/>
    <cellStyle name="Normal 4 2 2 3 2 3 3 5" xfId="18210" xr:uid="{C41A3A14-B4B3-4867-9E6A-2D66B34B729E}"/>
    <cellStyle name="Normal 4 2 2 3 2 3 3 6" xfId="26647" xr:uid="{555C32BD-DF5C-4D61-8005-171F7D184F71}"/>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7A4E6650-4BDC-4805-BCB5-9FEFF6584C48}"/>
    <cellStyle name="Normal 4 2 2 3 2 3 4 2 2 3" xfId="24985" xr:uid="{649EC495-F347-428E-827A-0572FC56115C}"/>
    <cellStyle name="Normal 4 2 2 3 2 3 4 2 2 4" xfId="33422" xr:uid="{8DF96EFF-090F-49A7-8EBA-E33C484EBD47}"/>
    <cellStyle name="Normal 4 2 2 3 2 3 4 2 3" xfId="12330" xr:uid="{B7FEA0BC-E7CA-4AC6-8AA8-D1E620B94466}"/>
    <cellStyle name="Normal 4 2 2 3 2 3 4 2 4" xfId="20768" xr:uid="{C93FE687-E9E2-4AEC-8402-4788BFAD9CDF}"/>
    <cellStyle name="Normal 4 2 2 3 2 3 4 2 5" xfId="29205" xr:uid="{647B3790-C33A-4082-8836-A8714C6AD7C7}"/>
    <cellStyle name="Normal 4 2 2 3 2 3 4 3" xfId="5961" xr:uid="{00000000-0005-0000-0000-000029120000}"/>
    <cellStyle name="Normal 4 2 2 3 2 3 4 3 2" xfId="14403" xr:uid="{585D6B52-8248-474D-A23C-045071E841DD}"/>
    <cellStyle name="Normal 4 2 2 3 2 3 4 3 3" xfId="22840" xr:uid="{9B48FB57-3381-45FC-ACE8-D59BE63D8F40}"/>
    <cellStyle name="Normal 4 2 2 3 2 3 4 3 4" xfId="31277" xr:uid="{900B5E1D-0435-4512-8E7B-49EAB5BB6778}"/>
    <cellStyle name="Normal 4 2 2 3 2 3 4 4" xfId="10185" xr:uid="{699A5AFD-7B4E-42FB-BA41-64DB01EEF161}"/>
    <cellStyle name="Normal 4 2 2 3 2 3 4 5" xfId="18623" xr:uid="{90773879-91C8-4CEC-B086-D36A9AB26673}"/>
    <cellStyle name="Normal 4 2 2 3 2 3 4 6" xfId="27060" xr:uid="{9B63A480-EA77-4C18-8494-B56F0A3399C1}"/>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240CFDA8-958C-4B84-98C3-B38FB8647412}"/>
    <cellStyle name="Normal 4 2 2 3 2 3 5 2 2 3" xfId="25398" xr:uid="{BB820F11-49FA-4369-80C6-98ABAC95D757}"/>
    <cellStyle name="Normal 4 2 2 3 2 3 5 2 2 4" xfId="33835" xr:uid="{A7ABE7EE-B6AE-444F-B5BE-B61C22F8AF59}"/>
    <cellStyle name="Normal 4 2 2 3 2 3 5 2 3" xfId="12743" xr:uid="{F2052C87-3643-46CA-AF2E-D74DAAC38453}"/>
    <cellStyle name="Normal 4 2 2 3 2 3 5 2 4" xfId="21181" xr:uid="{856750AB-37A5-4014-B6A8-8698E77B5051}"/>
    <cellStyle name="Normal 4 2 2 3 2 3 5 2 5" xfId="29618" xr:uid="{9561B350-FE4B-4E93-9459-DA284CE9E5CA}"/>
    <cellStyle name="Normal 4 2 2 3 2 3 5 3" xfId="6374" xr:uid="{00000000-0005-0000-0000-00002D120000}"/>
    <cellStyle name="Normal 4 2 2 3 2 3 5 3 2" xfId="14816" xr:uid="{A174D7D7-DD1F-4303-A819-E6B7985CBEC7}"/>
    <cellStyle name="Normal 4 2 2 3 2 3 5 3 3" xfId="23253" xr:uid="{540A363F-D60F-4521-9FD5-7F134212C7F3}"/>
    <cellStyle name="Normal 4 2 2 3 2 3 5 3 4" xfId="31690" xr:uid="{D8274ECF-9AD8-4585-A70E-9CC7364BF266}"/>
    <cellStyle name="Normal 4 2 2 3 2 3 5 4" xfId="10598" xr:uid="{5A62DD2F-E4B8-4656-9159-90AA246026D2}"/>
    <cellStyle name="Normal 4 2 2 3 2 3 5 5" xfId="19036" xr:uid="{87225D18-6968-4CA1-B00C-ADDA4800BACA}"/>
    <cellStyle name="Normal 4 2 2 3 2 3 5 6" xfId="27473" xr:uid="{4064BC5A-732A-48EA-90F2-201A5E0E9137}"/>
    <cellStyle name="Normal 4 2 2 3 2 3 6" xfId="2503" xr:uid="{00000000-0005-0000-0000-00002E120000}"/>
    <cellStyle name="Normal 4 2 2 3 2 3 6 2" xfId="6787" xr:uid="{00000000-0005-0000-0000-00002F120000}"/>
    <cellStyle name="Normal 4 2 2 3 2 3 6 2 2" xfId="15229" xr:uid="{2800E84C-A53F-4213-8678-10020A7DCD72}"/>
    <cellStyle name="Normal 4 2 2 3 2 3 6 2 3" xfId="23666" xr:uid="{3CC11FC8-349B-4551-8701-7A61BF67951B}"/>
    <cellStyle name="Normal 4 2 2 3 2 3 6 2 4" xfId="32103" xr:uid="{DE849342-331C-4CB1-A1E2-6992522554A2}"/>
    <cellStyle name="Normal 4 2 2 3 2 3 6 3" xfId="11011" xr:uid="{100A99F3-5D8D-4627-924D-024172A7A98A}"/>
    <cellStyle name="Normal 4 2 2 3 2 3 6 4" xfId="19449" xr:uid="{16A63D7B-0F84-48D3-B5FC-12071944CFAC}"/>
    <cellStyle name="Normal 4 2 2 3 2 3 6 5" xfId="27886" xr:uid="{AAFB5C92-859F-41F1-8332-203608503774}"/>
    <cellStyle name="Normal 4 2 2 3 2 3 7" xfId="4722" xr:uid="{00000000-0005-0000-0000-000030120000}"/>
    <cellStyle name="Normal 4 2 2 3 2 3 7 2" xfId="13164" xr:uid="{86ABF06F-0B0E-4D1E-9095-3CDC4C726EFA}"/>
    <cellStyle name="Normal 4 2 2 3 2 3 7 3" xfId="21601" xr:uid="{E881BCCC-9267-4AC5-90A9-8CD24FC9DFA6}"/>
    <cellStyle name="Normal 4 2 2 3 2 3 7 4" xfId="30038" xr:uid="{03C458E6-3C08-4D4A-A6AB-5083B70BBAD7}"/>
    <cellStyle name="Normal 4 2 2 3 2 3 8" xfId="8946" xr:uid="{05B86164-19FE-4706-B6E1-8DB1C3B7DFE2}"/>
    <cellStyle name="Normal 4 2 2 3 2 3 9" xfId="17384" xr:uid="{65B42675-E471-4EC1-A0AB-DAAA642F9827}"/>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41F3AD8B-6B0D-4487-BBFD-929ED5C8FC56}"/>
    <cellStyle name="Normal 4 2 2 3 2 4 2 2 3" xfId="24156" xr:uid="{2470D376-A129-4B7A-8410-539A8D7D750E}"/>
    <cellStyle name="Normal 4 2 2 3 2 4 2 2 4" xfId="32593" xr:uid="{DCE391B9-57E5-4E21-87F5-1A964078361B}"/>
    <cellStyle name="Normal 4 2 2 3 2 4 2 3" xfId="11501" xr:uid="{3525505C-AE6A-4223-B1D1-CCAD9BFD7A0B}"/>
    <cellStyle name="Normal 4 2 2 3 2 4 2 4" xfId="19939" xr:uid="{995238A2-8074-4548-827F-6D4FE103BCB6}"/>
    <cellStyle name="Normal 4 2 2 3 2 4 2 5" xfId="28376" xr:uid="{06E4E0C9-D552-4F7C-AF1D-FBC44FCF0484}"/>
    <cellStyle name="Normal 4 2 2 3 2 4 3" xfId="5132" xr:uid="{00000000-0005-0000-0000-000034120000}"/>
    <cellStyle name="Normal 4 2 2 3 2 4 3 2" xfId="13574" xr:uid="{E35A68E3-ADEB-4EE3-A3E3-C1679878E272}"/>
    <cellStyle name="Normal 4 2 2 3 2 4 3 3" xfId="22011" xr:uid="{49890C14-BA76-4426-9AA7-5496F814190B}"/>
    <cellStyle name="Normal 4 2 2 3 2 4 3 4" xfId="30448" xr:uid="{3704EA8D-35E3-43DC-8E5F-7251654A3D79}"/>
    <cellStyle name="Normal 4 2 2 3 2 4 4" xfId="9356" xr:uid="{CB8275F3-1232-401D-8A8E-94A0E3412A01}"/>
    <cellStyle name="Normal 4 2 2 3 2 4 5" xfId="17794" xr:uid="{9A454200-CE3A-4EAE-B017-D28BD14497F2}"/>
    <cellStyle name="Normal 4 2 2 3 2 4 6" xfId="26231" xr:uid="{B8F9E54E-21CF-4003-A9C7-5623A8BE6419}"/>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72CC690E-2607-4424-B199-F53855AB626C}"/>
    <cellStyle name="Normal 4 2 2 3 2 5 2 2 3" xfId="24569" xr:uid="{4EBDB5E5-704F-4030-AB24-5B9F7AED7B35}"/>
    <cellStyle name="Normal 4 2 2 3 2 5 2 2 4" xfId="33006" xr:uid="{1F4752B9-125B-4D6E-9AF2-8C91327C593D}"/>
    <cellStyle name="Normal 4 2 2 3 2 5 2 3" xfId="11914" xr:uid="{C0D32F96-3A43-4EEE-B3E1-6C6C3A2C2042}"/>
    <cellStyle name="Normal 4 2 2 3 2 5 2 4" xfId="20352" xr:uid="{7746FD94-CE42-4299-8121-5759FBA4559C}"/>
    <cellStyle name="Normal 4 2 2 3 2 5 2 5" xfId="28789" xr:uid="{80228701-5B91-443C-9A7D-6EDFB581AB6C}"/>
    <cellStyle name="Normal 4 2 2 3 2 5 3" xfId="5545" xr:uid="{00000000-0005-0000-0000-000038120000}"/>
    <cellStyle name="Normal 4 2 2 3 2 5 3 2" xfId="13987" xr:uid="{C3763B43-26D9-4642-B5CC-119314972784}"/>
    <cellStyle name="Normal 4 2 2 3 2 5 3 3" xfId="22424" xr:uid="{72C526E4-39A0-4D60-A18D-4A39843B77AE}"/>
    <cellStyle name="Normal 4 2 2 3 2 5 3 4" xfId="30861" xr:uid="{D47455C8-16D1-4A34-B758-97E3FF91A61A}"/>
    <cellStyle name="Normal 4 2 2 3 2 5 4" xfId="9769" xr:uid="{7C3467E7-CF8F-4481-8219-B13CF4A5D15C}"/>
    <cellStyle name="Normal 4 2 2 3 2 5 5" xfId="18207" xr:uid="{182BF23F-820F-4452-A992-3B80A64E5C95}"/>
    <cellStyle name="Normal 4 2 2 3 2 5 6" xfId="26644" xr:uid="{AED9930A-6F20-406D-83DF-EDF767639A76}"/>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76141BE2-2CEE-4A20-9CAD-C6B3A940B3FF}"/>
    <cellStyle name="Normal 4 2 2 3 2 6 2 2 3" xfId="24982" xr:uid="{37711A51-9F24-4789-AA2E-39B5537D87BA}"/>
    <cellStyle name="Normal 4 2 2 3 2 6 2 2 4" xfId="33419" xr:uid="{D360F459-F548-438E-8B53-5E0EDF28BD52}"/>
    <cellStyle name="Normal 4 2 2 3 2 6 2 3" xfId="12327" xr:uid="{EEE2E2EA-09EA-4C68-9629-9D07079847A9}"/>
    <cellStyle name="Normal 4 2 2 3 2 6 2 4" xfId="20765" xr:uid="{26F049C8-C736-4F04-9669-FF04E15970F0}"/>
    <cellStyle name="Normal 4 2 2 3 2 6 2 5" xfId="29202" xr:uid="{98E41B39-246C-44E9-B79C-3ED317EE6438}"/>
    <cellStyle name="Normal 4 2 2 3 2 6 3" xfId="5958" xr:uid="{00000000-0005-0000-0000-00003C120000}"/>
    <cellStyle name="Normal 4 2 2 3 2 6 3 2" xfId="14400" xr:uid="{CB8FE1CD-98EC-4668-AFDF-63D2C3E8B079}"/>
    <cellStyle name="Normal 4 2 2 3 2 6 3 3" xfId="22837" xr:uid="{5FA4AEC2-1A9C-4637-BA4E-E6BD980B669A}"/>
    <cellStyle name="Normal 4 2 2 3 2 6 3 4" xfId="31274" xr:uid="{6AB0DB63-8986-46C9-8112-5E3370E3AC4C}"/>
    <cellStyle name="Normal 4 2 2 3 2 6 4" xfId="10182" xr:uid="{AD0FB82D-A028-4B23-8AA0-C5F53A1BA213}"/>
    <cellStyle name="Normal 4 2 2 3 2 6 5" xfId="18620" xr:uid="{1C8CAAC1-A98A-4092-9140-FEAE998F520C}"/>
    <cellStyle name="Normal 4 2 2 3 2 6 6" xfId="27057" xr:uid="{32AD9D21-3E80-43A4-B001-EBEFFA5D6CC8}"/>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16450314-17F7-451A-A2C0-E174BC661103}"/>
    <cellStyle name="Normal 4 2 2 3 2 7 2 2 3" xfId="25395" xr:uid="{A2DAB357-0A3A-41EE-9E49-F9D977F1F58F}"/>
    <cellStyle name="Normal 4 2 2 3 2 7 2 2 4" xfId="33832" xr:uid="{7F30631E-11BA-454F-8D03-A5E801BD7777}"/>
    <cellStyle name="Normal 4 2 2 3 2 7 2 3" xfId="12740" xr:uid="{F962ADAB-8A92-4320-B50D-527BBE658396}"/>
    <cellStyle name="Normal 4 2 2 3 2 7 2 4" xfId="21178" xr:uid="{32F1DC17-AD75-48A9-9564-FBB98675ED32}"/>
    <cellStyle name="Normal 4 2 2 3 2 7 2 5" xfId="29615" xr:uid="{3BE3982E-06C8-413A-BA5B-C0433A5657A0}"/>
    <cellStyle name="Normal 4 2 2 3 2 7 3" xfId="6371" xr:uid="{00000000-0005-0000-0000-000040120000}"/>
    <cellStyle name="Normal 4 2 2 3 2 7 3 2" xfId="14813" xr:uid="{CDB61215-B70E-4FFB-8B8F-83EDE5471822}"/>
    <cellStyle name="Normal 4 2 2 3 2 7 3 3" xfId="23250" xr:uid="{7AEDEF8E-A7EA-492A-A7B7-DB81C18E002C}"/>
    <cellStyle name="Normal 4 2 2 3 2 7 3 4" xfId="31687" xr:uid="{1BB1378D-73C8-4FD9-AE8E-44D4F1EB9DD4}"/>
    <cellStyle name="Normal 4 2 2 3 2 7 4" xfId="10595" xr:uid="{E83D248F-6847-4F9A-A25C-6127DBEEACC5}"/>
    <cellStyle name="Normal 4 2 2 3 2 7 5" xfId="19033" xr:uid="{367DE8B3-CB01-42B3-8975-DABDBCF821DC}"/>
    <cellStyle name="Normal 4 2 2 3 2 7 6" xfId="27470" xr:uid="{8A620077-3CD3-40E7-9D31-C0D9B637CFB1}"/>
    <cellStyle name="Normal 4 2 2 3 2 8" xfId="2500" xr:uid="{00000000-0005-0000-0000-000041120000}"/>
    <cellStyle name="Normal 4 2 2 3 2 8 2" xfId="6784" xr:uid="{00000000-0005-0000-0000-000042120000}"/>
    <cellStyle name="Normal 4 2 2 3 2 8 2 2" xfId="15226" xr:uid="{D74B9C36-9495-4104-B140-CC80B4E0EE6D}"/>
    <cellStyle name="Normal 4 2 2 3 2 8 2 3" xfId="23663" xr:uid="{C5FA6595-7E85-49A1-9B28-974E5DE9BD89}"/>
    <cellStyle name="Normal 4 2 2 3 2 8 2 4" xfId="32100" xr:uid="{705E2EFF-A232-4CBE-8833-8C27E013AAC7}"/>
    <cellStyle name="Normal 4 2 2 3 2 8 3" xfId="11008" xr:uid="{51E139F2-CF75-403D-A4ED-DE6F712450A4}"/>
    <cellStyle name="Normal 4 2 2 3 2 8 4" xfId="19446" xr:uid="{FB1DE91A-1F1E-45C4-8537-3551DA921F9D}"/>
    <cellStyle name="Normal 4 2 2 3 2 8 5" xfId="27883" xr:uid="{A9DC7513-D60A-4CCB-8B50-C36A32CFF026}"/>
    <cellStyle name="Normal 4 2 2 3 2 9" xfId="4719" xr:uid="{00000000-0005-0000-0000-000043120000}"/>
    <cellStyle name="Normal 4 2 2 3 2 9 2" xfId="13161" xr:uid="{9A03519E-3CEA-49E5-81EB-DEDDE201A3FC}"/>
    <cellStyle name="Normal 4 2 2 3 2 9 3" xfId="21598" xr:uid="{504FBFE8-5587-44C0-BBAE-6C386EF9455B}"/>
    <cellStyle name="Normal 4 2 2 3 2 9 4" xfId="30035" xr:uid="{54110C48-B8EC-4527-9F87-A92CB30E7153}"/>
    <cellStyle name="Normal 4 2 2 3 3" xfId="344" xr:uid="{00000000-0005-0000-0000-000044120000}"/>
    <cellStyle name="Normal 4 2 2 3 3 10" xfId="17385" xr:uid="{ED8A9192-8453-4AEB-AE41-0AA1CAFEC754}"/>
    <cellStyle name="Normal 4 2 2 3 3 11" xfId="25822" xr:uid="{8EACE293-FDEB-47E2-85BE-B2CB3133396B}"/>
    <cellStyle name="Normal 4 2 2 3 3 2" xfId="345" xr:uid="{00000000-0005-0000-0000-000045120000}"/>
    <cellStyle name="Normal 4 2 2 3 3 2 10" xfId="25823" xr:uid="{649E3412-7DBD-44B7-A682-02D1ADADDABD}"/>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D712E4FC-1B67-4E83-BBA4-FDA909263C72}"/>
    <cellStyle name="Normal 4 2 2 3 3 2 2 2 2 3" xfId="24161" xr:uid="{72689E1F-FB29-48B4-862B-DA6AD21029FC}"/>
    <cellStyle name="Normal 4 2 2 3 3 2 2 2 2 4" xfId="32598" xr:uid="{6D63AB57-D8FE-444C-AB0E-557D1667FF6E}"/>
    <cellStyle name="Normal 4 2 2 3 3 2 2 2 3" xfId="11506" xr:uid="{94665D6B-1F99-48DB-953C-40A4536F7272}"/>
    <cellStyle name="Normal 4 2 2 3 3 2 2 2 4" xfId="19944" xr:uid="{5D2BB919-82D5-4FAC-863B-C1A457343A79}"/>
    <cellStyle name="Normal 4 2 2 3 3 2 2 2 5" xfId="28381" xr:uid="{DED2F302-87A3-4C83-9F0F-DA593A5EFD5A}"/>
    <cellStyle name="Normal 4 2 2 3 3 2 2 3" xfId="5137" xr:uid="{00000000-0005-0000-0000-000049120000}"/>
    <cellStyle name="Normal 4 2 2 3 3 2 2 3 2" xfId="13579" xr:uid="{B8654CC4-93F2-4234-A687-1F14FC44C4C3}"/>
    <cellStyle name="Normal 4 2 2 3 3 2 2 3 3" xfId="22016" xr:uid="{F13BB261-84F0-48C1-935D-E1FA9DA8ED2F}"/>
    <cellStyle name="Normal 4 2 2 3 3 2 2 3 4" xfId="30453" xr:uid="{8472E65A-5661-489A-8D07-E85819768E53}"/>
    <cellStyle name="Normal 4 2 2 3 3 2 2 4" xfId="9361" xr:uid="{337F32F9-1EFE-4A93-B81A-E255FF552239}"/>
    <cellStyle name="Normal 4 2 2 3 3 2 2 5" xfId="17799" xr:uid="{2D5E400B-E651-4EA8-BBEB-F269EEB72069}"/>
    <cellStyle name="Normal 4 2 2 3 3 2 2 6" xfId="26236" xr:uid="{93A68EA6-8E46-4D27-BBAA-F6F3CE069B91}"/>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EA663CFF-72E5-422C-BA52-D6E641C2AD12}"/>
    <cellStyle name="Normal 4 2 2 3 3 2 3 2 2 3" xfId="24574" xr:uid="{041019DD-CA2B-4A2A-956C-C5EFEBF34FFF}"/>
    <cellStyle name="Normal 4 2 2 3 3 2 3 2 2 4" xfId="33011" xr:uid="{A6594CC6-0F20-4184-AADB-F663400B5E44}"/>
    <cellStyle name="Normal 4 2 2 3 3 2 3 2 3" xfId="11919" xr:uid="{CEE6F43C-4640-4553-96C0-BD80C1A8A3E6}"/>
    <cellStyle name="Normal 4 2 2 3 3 2 3 2 4" xfId="20357" xr:uid="{7D948F12-7CBB-4673-83B3-BF4BEF470FA0}"/>
    <cellStyle name="Normal 4 2 2 3 3 2 3 2 5" xfId="28794" xr:uid="{C546E40C-BE04-4C89-A494-BBBDAF501077}"/>
    <cellStyle name="Normal 4 2 2 3 3 2 3 3" xfId="5550" xr:uid="{00000000-0005-0000-0000-00004D120000}"/>
    <cellStyle name="Normal 4 2 2 3 3 2 3 3 2" xfId="13992" xr:uid="{FAEE3117-A37D-4054-AF42-28368F13145A}"/>
    <cellStyle name="Normal 4 2 2 3 3 2 3 3 3" xfId="22429" xr:uid="{7CC66350-C50F-49BE-857D-4C3C850B24CE}"/>
    <cellStyle name="Normal 4 2 2 3 3 2 3 3 4" xfId="30866" xr:uid="{EFCCA53D-C2AD-4185-B1E0-2D62230338CE}"/>
    <cellStyle name="Normal 4 2 2 3 3 2 3 4" xfId="9774" xr:uid="{815DA02D-4F8B-4F8A-A150-A56FDE880250}"/>
    <cellStyle name="Normal 4 2 2 3 3 2 3 5" xfId="18212" xr:uid="{58ED9FE0-59B0-442E-B3DC-ACB24FAA2C02}"/>
    <cellStyle name="Normal 4 2 2 3 3 2 3 6" xfId="26649" xr:uid="{365A8FC5-4309-4233-A32E-412B38834302}"/>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306DC28E-78E5-4184-933D-410D5DEF2C92}"/>
    <cellStyle name="Normal 4 2 2 3 3 2 4 2 2 3" xfId="24987" xr:uid="{ED447407-FE94-457A-B952-4060FDBECFCD}"/>
    <cellStyle name="Normal 4 2 2 3 3 2 4 2 2 4" xfId="33424" xr:uid="{13863FA5-F0FC-45B9-9D96-141EABB91084}"/>
    <cellStyle name="Normal 4 2 2 3 3 2 4 2 3" xfId="12332" xr:uid="{CA241502-C7A0-4B89-BE44-B96D406F0E60}"/>
    <cellStyle name="Normal 4 2 2 3 3 2 4 2 4" xfId="20770" xr:uid="{02881A20-ECA3-4237-A249-F424A52F24B2}"/>
    <cellStyle name="Normal 4 2 2 3 3 2 4 2 5" xfId="29207" xr:uid="{EE9214B3-2D99-4591-B1FF-51331DB2FA64}"/>
    <cellStyle name="Normal 4 2 2 3 3 2 4 3" xfId="5963" xr:uid="{00000000-0005-0000-0000-000051120000}"/>
    <cellStyle name="Normal 4 2 2 3 3 2 4 3 2" xfId="14405" xr:uid="{D7249644-9123-4649-862E-18D21B0A325F}"/>
    <cellStyle name="Normal 4 2 2 3 3 2 4 3 3" xfId="22842" xr:uid="{9FED419E-0FAC-48F6-8ED0-DA8121434AE3}"/>
    <cellStyle name="Normal 4 2 2 3 3 2 4 3 4" xfId="31279" xr:uid="{854C25B4-990F-4214-AA74-DF740563376C}"/>
    <cellStyle name="Normal 4 2 2 3 3 2 4 4" xfId="10187" xr:uid="{B746B448-8497-40B9-BABD-450085707C95}"/>
    <cellStyle name="Normal 4 2 2 3 3 2 4 5" xfId="18625" xr:uid="{6D486FCC-1C7A-4CF0-BA53-4C8EDEDD3652}"/>
    <cellStyle name="Normal 4 2 2 3 3 2 4 6" xfId="27062" xr:uid="{07C6507C-C69A-4E34-AEEB-F745C6D5AC1E}"/>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944773C0-F59B-42EB-AD11-B7E70C2FECA8}"/>
    <cellStyle name="Normal 4 2 2 3 3 2 5 2 2 3" xfId="25400" xr:uid="{E67F6E7A-B98D-472D-9405-24F1EB7A09FB}"/>
    <cellStyle name="Normal 4 2 2 3 3 2 5 2 2 4" xfId="33837" xr:uid="{DF19636A-1282-4B41-80E7-C0C094E3602E}"/>
    <cellStyle name="Normal 4 2 2 3 3 2 5 2 3" xfId="12745" xr:uid="{A1FDFBD6-AEC1-4CA3-B9A7-303110CBEE5B}"/>
    <cellStyle name="Normal 4 2 2 3 3 2 5 2 4" xfId="21183" xr:uid="{1409261F-38D6-4444-93D8-80FA25D220DA}"/>
    <cellStyle name="Normal 4 2 2 3 3 2 5 2 5" xfId="29620" xr:uid="{1782B487-9482-48D5-836F-394A4F257FA9}"/>
    <cellStyle name="Normal 4 2 2 3 3 2 5 3" xfId="6376" xr:uid="{00000000-0005-0000-0000-000055120000}"/>
    <cellStyle name="Normal 4 2 2 3 3 2 5 3 2" xfId="14818" xr:uid="{529CDDB2-59AF-49DC-ADD3-A88E5CF12A3A}"/>
    <cellStyle name="Normal 4 2 2 3 3 2 5 3 3" xfId="23255" xr:uid="{3D838EA7-0780-405F-80B2-4E7E47E8223F}"/>
    <cellStyle name="Normal 4 2 2 3 3 2 5 3 4" xfId="31692" xr:uid="{981A8EAF-D73A-4199-A3DA-00EA9B948153}"/>
    <cellStyle name="Normal 4 2 2 3 3 2 5 4" xfId="10600" xr:uid="{683BDB67-F328-4BAB-89D4-7B33B52AB9A5}"/>
    <cellStyle name="Normal 4 2 2 3 3 2 5 5" xfId="19038" xr:uid="{7F7BC6FA-306A-48AF-B649-D993422074DE}"/>
    <cellStyle name="Normal 4 2 2 3 3 2 5 6" xfId="27475" xr:uid="{6A2D8731-C235-4EE9-8996-E50AE836A222}"/>
    <cellStyle name="Normal 4 2 2 3 3 2 6" xfId="2505" xr:uid="{00000000-0005-0000-0000-000056120000}"/>
    <cellStyle name="Normal 4 2 2 3 3 2 6 2" xfId="6789" xr:uid="{00000000-0005-0000-0000-000057120000}"/>
    <cellStyle name="Normal 4 2 2 3 3 2 6 2 2" xfId="15231" xr:uid="{E73E2692-B8B4-4879-B2D8-B54174C24E02}"/>
    <cellStyle name="Normal 4 2 2 3 3 2 6 2 3" xfId="23668" xr:uid="{B35A5332-8243-44B5-896F-D5D0F85988CE}"/>
    <cellStyle name="Normal 4 2 2 3 3 2 6 2 4" xfId="32105" xr:uid="{6B8A5682-8613-420F-80BE-17D97D17D787}"/>
    <cellStyle name="Normal 4 2 2 3 3 2 6 3" xfId="11013" xr:uid="{2BC76C54-C26F-44DC-B106-3754586EDADF}"/>
    <cellStyle name="Normal 4 2 2 3 3 2 6 4" xfId="19451" xr:uid="{D663252A-8C3A-4555-B226-C466769E6380}"/>
    <cellStyle name="Normal 4 2 2 3 3 2 6 5" xfId="27888" xr:uid="{47BF2E63-80C3-45CB-908F-FC437F0F548B}"/>
    <cellStyle name="Normal 4 2 2 3 3 2 7" xfId="4724" xr:uid="{00000000-0005-0000-0000-000058120000}"/>
    <cellStyle name="Normal 4 2 2 3 3 2 7 2" xfId="13166" xr:uid="{8C8F6629-E469-4B9A-91DE-3D9F60F90FB0}"/>
    <cellStyle name="Normal 4 2 2 3 3 2 7 3" xfId="21603" xr:uid="{3EAD3A69-00B0-4C52-AD86-CBA1FD7C8BDA}"/>
    <cellStyle name="Normal 4 2 2 3 3 2 7 4" xfId="30040" xr:uid="{FEDE5E30-3390-466E-A8B1-4F70154A2AE2}"/>
    <cellStyle name="Normal 4 2 2 3 3 2 8" xfId="8948" xr:uid="{F4FF11F0-60A7-4ADB-BBF7-FC4E6355B7D0}"/>
    <cellStyle name="Normal 4 2 2 3 3 2 9" xfId="17386" xr:uid="{77029EE4-40A4-4A7D-A07B-99D7AFB00E98}"/>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7ECCAA20-69E5-4FC2-AC3D-6185E88DDF29}"/>
    <cellStyle name="Normal 4 2 2 3 3 3 2 2 3" xfId="24160" xr:uid="{EB61711C-D280-49D1-B196-5EA80BBEE692}"/>
    <cellStyle name="Normal 4 2 2 3 3 3 2 2 4" xfId="32597" xr:uid="{781E3E92-8050-4D84-BE84-D4D2DDEA39AD}"/>
    <cellStyle name="Normal 4 2 2 3 3 3 2 3" xfId="11505" xr:uid="{6C62411E-766C-4E42-A6B4-B2FD16D157F8}"/>
    <cellStyle name="Normal 4 2 2 3 3 3 2 4" xfId="19943" xr:uid="{8D9E1211-4394-4C0B-B756-C92B8B04802D}"/>
    <cellStyle name="Normal 4 2 2 3 3 3 2 5" xfId="28380" xr:uid="{6E52260E-3C3C-40A3-AEF1-07C0465BA6DF}"/>
    <cellStyle name="Normal 4 2 2 3 3 3 3" xfId="5136" xr:uid="{00000000-0005-0000-0000-00005C120000}"/>
    <cellStyle name="Normal 4 2 2 3 3 3 3 2" xfId="13578" xr:uid="{E7C4EC51-98C1-4B30-B68C-45FE8C7E28B0}"/>
    <cellStyle name="Normal 4 2 2 3 3 3 3 3" xfId="22015" xr:uid="{CA3CFD9C-9D29-4B5D-BC7C-D5F824FF411B}"/>
    <cellStyle name="Normal 4 2 2 3 3 3 3 4" xfId="30452" xr:uid="{C6BD64DD-95EB-4766-82B7-1E51F7C428A2}"/>
    <cellStyle name="Normal 4 2 2 3 3 3 4" xfId="9360" xr:uid="{1438D107-18C6-4FC3-BD9B-9CB165D69187}"/>
    <cellStyle name="Normal 4 2 2 3 3 3 5" xfId="17798" xr:uid="{E2277188-ACEE-4C7E-AFE4-0BA77FE4B023}"/>
    <cellStyle name="Normal 4 2 2 3 3 3 6" xfId="26235" xr:uid="{502EF6D0-7B7A-4622-A453-46E3C0AFF424}"/>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F5DFAF74-6AFE-4AF3-9828-8451C8C5F3D4}"/>
    <cellStyle name="Normal 4 2 2 3 3 4 2 2 3" xfId="24573" xr:uid="{BE9B8B29-CFCA-47B4-AFDB-0D5129030458}"/>
    <cellStyle name="Normal 4 2 2 3 3 4 2 2 4" xfId="33010" xr:uid="{03E265F6-8ED7-454B-8BC2-FF948613F427}"/>
    <cellStyle name="Normal 4 2 2 3 3 4 2 3" xfId="11918" xr:uid="{4C83D0FB-3F01-4431-B783-A99603ADC52C}"/>
    <cellStyle name="Normal 4 2 2 3 3 4 2 4" xfId="20356" xr:uid="{DEBA8565-970F-4D7B-9B67-52B77654033C}"/>
    <cellStyle name="Normal 4 2 2 3 3 4 2 5" xfId="28793" xr:uid="{12FF4D22-B2C7-4597-A453-407EA88DC566}"/>
    <cellStyle name="Normal 4 2 2 3 3 4 3" xfId="5549" xr:uid="{00000000-0005-0000-0000-000060120000}"/>
    <cellStyle name="Normal 4 2 2 3 3 4 3 2" xfId="13991" xr:uid="{0534D63F-C8EB-478B-A71E-D9A0F531EFDB}"/>
    <cellStyle name="Normal 4 2 2 3 3 4 3 3" xfId="22428" xr:uid="{85A491B9-CB6C-41A5-B87A-CDF59BFDA868}"/>
    <cellStyle name="Normal 4 2 2 3 3 4 3 4" xfId="30865" xr:uid="{ADB6D7AC-0250-4789-9A8D-F1B9E92DEAEB}"/>
    <cellStyle name="Normal 4 2 2 3 3 4 4" xfId="9773" xr:uid="{3779E68F-E419-486E-B5AD-74FB355EC326}"/>
    <cellStyle name="Normal 4 2 2 3 3 4 5" xfId="18211" xr:uid="{DEEB722B-EF45-4C88-8F87-E6AD82E02F6B}"/>
    <cellStyle name="Normal 4 2 2 3 3 4 6" xfId="26648" xr:uid="{062CDB23-5417-46D9-859F-E420543F11DF}"/>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9EB48D82-CC85-4281-968F-07D83B168C93}"/>
    <cellStyle name="Normal 4 2 2 3 3 5 2 2 3" xfId="24986" xr:uid="{F12EB357-662C-488D-9BB3-4436EDB5CE94}"/>
    <cellStyle name="Normal 4 2 2 3 3 5 2 2 4" xfId="33423" xr:uid="{430EB0A9-7388-469D-95EE-F1EF988269AC}"/>
    <cellStyle name="Normal 4 2 2 3 3 5 2 3" xfId="12331" xr:uid="{ECB2C01D-898C-42A2-8676-A50CC2ECEA7E}"/>
    <cellStyle name="Normal 4 2 2 3 3 5 2 4" xfId="20769" xr:uid="{10BBE7A3-C9D3-433B-8159-01C1863E1540}"/>
    <cellStyle name="Normal 4 2 2 3 3 5 2 5" xfId="29206" xr:uid="{661319A4-E8EC-445A-A2AF-F35E12420882}"/>
    <cellStyle name="Normal 4 2 2 3 3 5 3" xfId="5962" xr:uid="{00000000-0005-0000-0000-000064120000}"/>
    <cellStyle name="Normal 4 2 2 3 3 5 3 2" xfId="14404" xr:uid="{29B590C2-D52D-4D2A-A0E8-BC81E0349E8C}"/>
    <cellStyle name="Normal 4 2 2 3 3 5 3 3" xfId="22841" xr:uid="{6ED48006-9A15-40AA-8823-315DA401759A}"/>
    <cellStyle name="Normal 4 2 2 3 3 5 3 4" xfId="31278" xr:uid="{346B9043-EB2D-4436-A334-A3F3BDDE7605}"/>
    <cellStyle name="Normal 4 2 2 3 3 5 4" xfId="10186" xr:uid="{B173690F-C0E7-43CA-920F-2E422EDD84BA}"/>
    <cellStyle name="Normal 4 2 2 3 3 5 5" xfId="18624" xr:uid="{1D9E9BC0-99C2-4348-8E56-E008D33D5468}"/>
    <cellStyle name="Normal 4 2 2 3 3 5 6" xfId="27061" xr:uid="{B0B1C059-B1BA-4E05-B010-CBEFCCB814BB}"/>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F1549F9F-E270-4439-AA76-EAA96AFA4920}"/>
    <cellStyle name="Normal 4 2 2 3 3 6 2 2 3" xfId="25399" xr:uid="{8797066C-59BA-48B0-B99E-8E21175EF8B9}"/>
    <cellStyle name="Normal 4 2 2 3 3 6 2 2 4" xfId="33836" xr:uid="{1A4B08A7-3F3C-4FD7-815F-B481F1BBD238}"/>
    <cellStyle name="Normal 4 2 2 3 3 6 2 3" xfId="12744" xr:uid="{499FE617-2F0A-4F28-B3CD-4ED5802CF9E6}"/>
    <cellStyle name="Normal 4 2 2 3 3 6 2 4" xfId="21182" xr:uid="{8CF9AA26-A78B-4C36-9078-2F671F5EFE20}"/>
    <cellStyle name="Normal 4 2 2 3 3 6 2 5" xfId="29619" xr:uid="{E4A361AE-1DDC-41AD-89D9-ECFB49DADED3}"/>
    <cellStyle name="Normal 4 2 2 3 3 6 3" xfId="6375" xr:uid="{00000000-0005-0000-0000-000068120000}"/>
    <cellStyle name="Normal 4 2 2 3 3 6 3 2" xfId="14817" xr:uid="{25BAF492-C26A-433F-B86B-649AE10161F3}"/>
    <cellStyle name="Normal 4 2 2 3 3 6 3 3" xfId="23254" xr:uid="{238E26E3-3172-4F1F-95A4-EDD41E9E332C}"/>
    <cellStyle name="Normal 4 2 2 3 3 6 3 4" xfId="31691" xr:uid="{5FCA181B-2E16-4C4A-BF24-E2223E79714C}"/>
    <cellStyle name="Normal 4 2 2 3 3 6 4" xfId="10599" xr:uid="{35E09F50-5A0E-4E1C-9DCA-2CD634493663}"/>
    <cellStyle name="Normal 4 2 2 3 3 6 5" xfId="19037" xr:uid="{26B57698-ED89-463F-83D4-DDD1C05C359D}"/>
    <cellStyle name="Normal 4 2 2 3 3 6 6" xfId="27474" xr:uid="{4A9A6043-FB2E-4426-A270-81E39D8F48EC}"/>
    <cellStyle name="Normal 4 2 2 3 3 7" xfId="2504" xr:uid="{00000000-0005-0000-0000-000069120000}"/>
    <cellStyle name="Normal 4 2 2 3 3 7 2" xfId="6788" xr:uid="{00000000-0005-0000-0000-00006A120000}"/>
    <cellStyle name="Normal 4 2 2 3 3 7 2 2" xfId="15230" xr:uid="{20DAFF63-8B6F-4142-B55C-E7F2B066FA2F}"/>
    <cellStyle name="Normal 4 2 2 3 3 7 2 3" xfId="23667" xr:uid="{8130C78E-6A97-4EFB-8442-A11073F738CB}"/>
    <cellStyle name="Normal 4 2 2 3 3 7 2 4" xfId="32104" xr:uid="{C7ACCC87-EDE3-43AE-BBE7-C7115B505C03}"/>
    <cellStyle name="Normal 4 2 2 3 3 7 3" xfId="11012" xr:uid="{BBCE3F37-03F1-44B9-8251-6CC6D1742A26}"/>
    <cellStyle name="Normal 4 2 2 3 3 7 4" xfId="19450" xr:uid="{9C137CDE-2778-4743-93E0-8A08893915B8}"/>
    <cellStyle name="Normal 4 2 2 3 3 7 5" xfId="27887" xr:uid="{605226E9-D5C1-4615-853F-56B85FF1F44B}"/>
    <cellStyle name="Normal 4 2 2 3 3 8" xfId="4723" xr:uid="{00000000-0005-0000-0000-00006B120000}"/>
    <cellStyle name="Normal 4 2 2 3 3 8 2" xfId="13165" xr:uid="{DD807FC7-6C11-44D6-84BF-06F591F0AE2C}"/>
    <cellStyle name="Normal 4 2 2 3 3 8 3" xfId="21602" xr:uid="{EF6138AD-3AD6-45D4-B2DA-BD0841CDC745}"/>
    <cellStyle name="Normal 4 2 2 3 3 8 4" xfId="30039" xr:uid="{8B79838D-9C5D-4AEE-9796-68A49DBA7E25}"/>
    <cellStyle name="Normal 4 2 2 3 3 9" xfId="8947" xr:uid="{71D6BD7F-6BD0-4A22-9C70-6BD89A87B442}"/>
    <cellStyle name="Normal 4 2 2 3 4" xfId="346" xr:uid="{00000000-0005-0000-0000-00006C120000}"/>
    <cellStyle name="Normal 4 2 2 3 4 10" xfId="25824" xr:uid="{E47753F8-D58E-412A-981F-5E449695A0B5}"/>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2AC7FA3B-EF2E-4B2F-9426-19E6E84B2E4D}"/>
    <cellStyle name="Normal 4 2 2 3 4 2 2 2 3" xfId="24162" xr:uid="{2B7FE47B-C2B3-4558-827A-BCB132684595}"/>
    <cellStyle name="Normal 4 2 2 3 4 2 2 2 4" xfId="32599" xr:uid="{D2FA514E-3A36-40DF-9241-50319A7F7AC8}"/>
    <cellStyle name="Normal 4 2 2 3 4 2 2 3" xfId="11507" xr:uid="{BE48BDA6-4BC1-48ED-99E3-0FAE72B42EAB}"/>
    <cellStyle name="Normal 4 2 2 3 4 2 2 4" xfId="19945" xr:uid="{303F8D33-5735-46E4-B4F7-8CCE180C89BC}"/>
    <cellStyle name="Normal 4 2 2 3 4 2 2 5" xfId="28382" xr:uid="{0AA84568-8AFE-485A-853E-FA2CFF29301A}"/>
    <cellStyle name="Normal 4 2 2 3 4 2 3" xfId="5138" xr:uid="{00000000-0005-0000-0000-000070120000}"/>
    <cellStyle name="Normal 4 2 2 3 4 2 3 2" xfId="13580" xr:uid="{1E4DDA3C-A973-4618-BC7D-FC8654342F13}"/>
    <cellStyle name="Normal 4 2 2 3 4 2 3 3" xfId="22017" xr:uid="{E1DBE548-EB49-4FAE-9C0F-FC294957CEE5}"/>
    <cellStyle name="Normal 4 2 2 3 4 2 3 4" xfId="30454" xr:uid="{F5A3221D-8D05-4407-B57C-A2ADBC93BB2B}"/>
    <cellStyle name="Normal 4 2 2 3 4 2 4" xfId="9362" xr:uid="{FF293763-1EBC-48F8-9A35-C31B57339A9D}"/>
    <cellStyle name="Normal 4 2 2 3 4 2 5" xfId="17800" xr:uid="{35412E4A-91B2-41A9-98AF-4E2086E58165}"/>
    <cellStyle name="Normal 4 2 2 3 4 2 6" xfId="26237" xr:uid="{CC0C7AB0-1D95-4D97-8F08-E8A8BEB93CAE}"/>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AB231F35-0542-46E6-AA08-15C79B61CEEB}"/>
    <cellStyle name="Normal 4 2 2 3 4 3 2 2 3" xfId="24575" xr:uid="{66D69D96-E0FD-455B-8DBB-40DEF8C501A6}"/>
    <cellStyle name="Normal 4 2 2 3 4 3 2 2 4" xfId="33012" xr:uid="{E2D1FA2C-7639-4D92-8E6B-C645FF0C802D}"/>
    <cellStyle name="Normal 4 2 2 3 4 3 2 3" xfId="11920" xr:uid="{50FB94D3-5CE4-49CE-B8C5-F1717F0ACB55}"/>
    <cellStyle name="Normal 4 2 2 3 4 3 2 4" xfId="20358" xr:uid="{368B40D7-05A7-4D4B-BD75-E512D4AC51FD}"/>
    <cellStyle name="Normal 4 2 2 3 4 3 2 5" xfId="28795" xr:uid="{6B10082C-3C22-4F2F-AB36-D22F4D929ABE}"/>
    <cellStyle name="Normal 4 2 2 3 4 3 3" xfId="5551" xr:uid="{00000000-0005-0000-0000-000074120000}"/>
    <cellStyle name="Normal 4 2 2 3 4 3 3 2" xfId="13993" xr:uid="{7D9995CF-BEF5-48F1-9F58-02F01B1C0F89}"/>
    <cellStyle name="Normal 4 2 2 3 4 3 3 3" xfId="22430" xr:uid="{6068B0D6-BE9E-46D6-A2E6-60B5AD735B0F}"/>
    <cellStyle name="Normal 4 2 2 3 4 3 3 4" xfId="30867" xr:uid="{23D5D01D-90FD-4B9E-9B05-A128F5D30C7B}"/>
    <cellStyle name="Normal 4 2 2 3 4 3 4" xfId="9775" xr:uid="{F14D5C5E-B198-4CCD-A175-9630EBFBB1E5}"/>
    <cellStyle name="Normal 4 2 2 3 4 3 5" xfId="18213" xr:uid="{49E69531-D502-4AC3-80AB-090B2F4F0104}"/>
    <cellStyle name="Normal 4 2 2 3 4 3 6" xfId="26650" xr:uid="{F87154E7-CD26-4919-B92A-36A549A9B0DF}"/>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F253E2ED-F83E-4AB4-9730-E1A0864357D4}"/>
    <cellStyle name="Normal 4 2 2 3 4 4 2 2 3" xfId="24988" xr:uid="{9E2329CF-7B2C-43A2-911A-54E9D39D6561}"/>
    <cellStyle name="Normal 4 2 2 3 4 4 2 2 4" xfId="33425" xr:uid="{62411CC8-BF10-4341-98B8-A9ABA7E735B7}"/>
    <cellStyle name="Normal 4 2 2 3 4 4 2 3" xfId="12333" xr:uid="{8A87D6F8-8E81-4A8A-B090-A57E4EA24EC1}"/>
    <cellStyle name="Normal 4 2 2 3 4 4 2 4" xfId="20771" xr:uid="{6357936D-AE33-4979-9AEE-E8482558C6D6}"/>
    <cellStyle name="Normal 4 2 2 3 4 4 2 5" xfId="29208" xr:uid="{52F15803-1BF4-455C-8408-5112E6578054}"/>
    <cellStyle name="Normal 4 2 2 3 4 4 3" xfId="5964" xr:uid="{00000000-0005-0000-0000-000078120000}"/>
    <cellStyle name="Normal 4 2 2 3 4 4 3 2" xfId="14406" xr:uid="{98F20F3B-1768-4D1C-940A-F02D26CC536C}"/>
    <cellStyle name="Normal 4 2 2 3 4 4 3 3" xfId="22843" xr:uid="{DF18F4FB-E41A-45D1-B043-614C5D19DB80}"/>
    <cellStyle name="Normal 4 2 2 3 4 4 3 4" xfId="31280" xr:uid="{C1DC7583-0D9A-4C69-B97D-4EEE67267C5A}"/>
    <cellStyle name="Normal 4 2 2 3 4 4 4" xfId="10188" xr:uid="{2920C6B9-FBB7-4491-917D-645326374B5E}"/>
    <cellStyle name="Normal 4 2 2 3 4 4 5" xfId="18626" xr:uid="{3B5DC904-DA92-4507-96C1-42334448D5D3}"/>
    <cellStyle name="Normal 4 2 2 3 4 4 6" xfId="27063" xr:uid="{81038CC9-861E-4BA5-AB55-32E9049DC564}"/>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21068B39-1054-4752-BD73-E82F0405AD69}"/>
    <cellStyle name="Normal 4 2 2 3 4 5 2 2 3" xfId="25401" xr:uid="{84CF47B2-DB17-4662-90E5-6EA41F2B985C}"/>
    <cellStyle name="Normal 4 2 2 3 4 5 2 2 4" xfId="33838" xr:uid="{6F96E10D-07E9-4177-87A3-8FBA570E01C9}"/>
    <cellStyle name="Normal 4 2 2 3 4 5 2 3" xfId="12746" xr:uid="{A4B56DDF-9A00-401E-A85E-FC6BF3FD6489}"/>
    <cellStyle name="Normal 4 2 2 3 4 5 2 4" xfId="21184" xr:uid="{5AFA123B-B060-4E96-851B-1BB2A77501BE}"/>
    <cellStyle name="Normal 4 2 2 3 4 5 2 5" xfId="29621" xr:uid="{AF0ECBE2-B7F9-4814-BE34-9991DC970A39}"/>
    <cellStyle name="Normal 4 2 2 3 4 5 3" xfId="6377" xr:uid="{00000000-0005-0000-0000-00007C120000}"/>
    <cellStyle name="Normal 4 2 2 3 4 5 3 2" xfId="14819" xr:uid="{4B360014-2C09-49DE-A9CB-A696A353A445}"/>
    <cellStyle name="Normal 4 2 2 3 4 5 3 3" xfId="23256" xr:uid="{57E233F6-F7A7-4656-A1E4-5B85FC331EF0}"/>
    <cellStyle name="Normal 4 2 2 3 4 5 3 4" xfId="31693" xr:uid="{BAC17335-480F-4169-B754-0C83FE254119}"/>
    <cellStyle name="Normal 4 2 2 3 4 5 4" xfId="10601" xr:uid="{C74F7C56-F431-414D-A103-810E46B78C01}"/>
    <cellStyle name="Normal 4 2 2 3 4 5 5" xfId="19039" xr:uid="{05F71A91-488E-46EF-B693-EB958606442C}"/>
    <cellStyle name="Normal 4 2 2 3 4 5 6" xfId="27476" xr:uid="{DE4C493F-B22C-404C-9CF2-05EAEBC1E142}"/>
    <cellStyle name="Normal 4 2 2 3 4 6" xfId="2506" xr:uid="{00000000-0005-0000-0000-00007D120000}"/>
    <cellStyle name="Normal 4 2 2 3 4 6 2" xfId="6790" xr:uid="{00000000-0005-0000-0000-00007E120000}"/>
    <cellStyle name="Normal 4 2 2 3 4 6 2 2" xfId="15232" xr:uid="{EC33BA3E-0A9D-449C-96CB-14BFD85149F6}"/>
    <cellStyle name="Normal 4 2 2 3 4 6 2 3" xfId="23669" xr:uid="{B4579D13-9C4A-4005-8590-4C3A78BDDDD0}"/>
    <cellStyle name="Normal 4 2 2 3 4 6 2 4" xfId="32106" xr:uid="{70015B8D-C467-4166-8C56-23B941B6918C}"/>
    <cellStyle name="Normal 4 2 2 3 4 6 3" xfId="11014" xr:uid="{FC99E8F1-F269-4FE5-874C-8CA3659D07F5}"/>
    <cellStyle name="Normal 4 2 2 3 4 6 4" xfId="19452" xr:uid="{A8F0A0FE-6D8C-424A-8632-70579A6E6EB4}"/>
    <cellStyle name="Normal 4 2 2 3 4 6 5" xfId="27889" xr:uid="{2E8E9516-0403-4988-8B40-35DF5D3A7AC8}"/>
    <cellStyle name="Normal 4 2 2 3 4 7" xfId="4725" xr:uid="{00000000-0005-0000-0000-00007F120000}"/>
    <cellStyle name="Normal 4 2 2 3 4 7 2" xfId="13167" xr:uid="{4816E7A6-281F-45BD-993F-1F9A51A4324D}"/>
    <cellStyle name="Normal 4 2 2 3 4 7 3" xfId="21604" xr:uid="{AB831229-8641-4E4A-B00E-C6C0073482A2}"/>
    <cellStyle name="Normal 4 2 2 3 4 7 4" xfId="30041" xr:uid="{CA01AC8F-F41C-4917-B68C-AB2CAE6E2943}"/>
    <cellStyle name="Normal 4 2 2 3 4 8" xfId="8949" xr:uid="{89DB240E-73C1-4C51-8538-96B96F1FFCB6}"/>
    <cellStyle name="Normal 4 2 2 3 4 9" xfId="17387" xr:uid="{147F2880-FC22-4136-84C8-21E2135BB3FF}"/>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AC08713E-6B42-49DE-8A8B-9CE86BD95D25}"/>
    <cellStyle name="Normal 4 2 2 3 5 2 2 3" xfId="24155" xr:uid="{BF0B16E2-5A8B-4EC9-9672-D2744369526E}"/>
    <cellStyle name="Normal 4 2 2 3 5 2 2 4" xfId="32592" xr:uid="{B4F635E0-9942-4AEE-8E4C-3395421A9F93}"/>
    <cellStyle name="Normal 4 2 2 3 5 2 3" xfId="11500" xr:uid="{F44A3E60-1EAA-4DEB-8620-32044CEDA7F2}"/>
    <cellStyle name="Normal 4 2 2 3 5 2 4" xfId="19938" xr:uid="{F4302AFF-2023-48ED-9369-A2378FCFEFBB}"/>
    <cellStyle name="Normal 4 2 2 3 5 2 5" xfId="28375" xr:uid="{7B6EE768-AA1B-49A2-9087-45092554DF99}"/>
    <cellStyle name="Normal 4 2 2 3 5 3" xfId="5131" xr:uid="{00000000-0005-0000-0000-000083120000}"/>
    <cellStyle name="Normal 4 2 2 3 5 3 2" xfId="13573" xr:uid="{7D4DF49E-8B40-4E30-A7F6-8D1A063B45EB}"/>
    <cellStyle name="Normal 4 2 2 3 5 3 3" xfId="22010" xr:uid="{BE98761C-B033-4C39-95A7-CB5876606883}"/>
    <cellStyle name="Normal 4 2 2 3 5 3 4" xfId="30447" xr:uid="{C24EFCE7-CE6A-4081-AC58-0662C0D5C12D}"/>
    <cellStyle name="Normal 4 2 2 3 5 4" xfId="9355" xr:uid="{5C1899C0-0560-4791-9E17-8A1B45D9557A}"/>
    <cellStyle name="Normal 4 2 2 3 5 5" xfId="17793" xr:uid="{DD1526A7-57D9-4383-915E-B804D72AB372}"/>
    <cellStyle name="Normal 4 2 2 3 5 6" xfId="26230" xr:uid="{C453E2EB-C102-4BE5-B31D-992316A3DCAD}"/>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3A0086F9-8C8C-47D8-B4BE-4544EDDDC296}"/>
    <cellStyle name="Normal 4 2 2 3 6 2 2 3" xfId="24568" xr:uid="{0D0A4AD6-5924-43DF-9D0D-8B80BDAAA558}"/>
    <cellStyle name="Normal 4 2 2 3 6 2 2 4" xfId="33005" xr:uid="{DBFC2F7E-1145-417D-AF90-391A97FE936E}"/>
    <cellStyle name="Normal 4 2 2 3 6 2 3" xfId="11913" xr:uid="{C5EE547D-F155-4DD8-9DF6-733D3531D284}"/>
    <cellStyle name="Normal 4 2 2 3 6 2 4" xfId="20351" xr:uid="{ED5D0165-0AD8-4251-AA9B-FB142D5D87B2}"/>
    <cellStyle name="Normal 4 2 2 3 6 2 5" xfId="28788" xr:uid="{59CE4237-7724-4016-8DEB-2CAA99ADF31C}"/>
    <cellStyle name="Normal 4 2 2 3 6 3" xfId="5544" xr:uid="{00000000-0005-0000-0000-000087120000}"/>
    <cellStyle name="Normal 4 2 2 3 6 3 2" xfId="13986" xr:uid="{9C0678B8-6930-41E2-8979-D5779ACEB8E5}"/>
    <cellStyle name="Normal 4 2 2 3 6 3 3" xfId="22423" xr:uid="{A2603A59-D307-4264-BE2D-D807C3AF6A5E}"/>
    <cellStyle name="Normal 4 2 2 3 6 3 4" xfId="30860" xr:uid="{E95AA38C-C9DE-46B6-BA12-86DD89CED565}"/>
    <cellStyle name="Normal 4 2 2 3 6 4" xfId="9768" xr:uid="{F7D5A15D-1A8C-445A-9160-18BEF1F8E072}"/>
    <cellStyle name="Normal 4 2 2 3 6 5" xfId="18206" xr:uid="{F330CA96-9742-4773-9010-4F7940243BEE}"/>
    <cellStyle name="Normal 4 2 2 3 6 6" xfId="26643" xr:uid="{FCE5E91B-8B65-4A17-9705-A9154D5250DD}"/>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CB695BC6-1EAB-424C-8167-9C424F1E9C99}"/>
    <cellStyle name="Normal 4 2 2 3 7 2 2 3" xfId="24981" xr:uid="{94A56264-3473-479A-9F13-A32BA38699BF}"/>
    <cellStyle name="Normal 4 2 2 3 7 2 2 4" xfId="33418" xr:uid="{740FD32B-20D0-44B0-A868-A0691A41FC33}"/>
    <cellStyle name="Normal 4 2 2 3 7 2 3" xfId="12326" xr:uid="{421947F1-6AEB-4500-BED2-BEAADF2D68FE}"/>
    <cellStyle name="Normal 4 2 2 3 7 2 4" xfId="20764" xr:uid="{669CA43F-965D-43EA-813B-309C391837DF}"/>
    <cellStyle name="Normal 4 2 2 3 7 2 5" xfId="29201" xr:uid="{810EC78A-2327-4737-9040-EC50DBDF759B}"/>
    <cellStyle name="Normal 4 2 2 3 7 3" xfId="5957" xr:uid="{00000000-0005-0000-0000-00008B120000}"/>
    <cellStyle name="Normal 4 2 2 3 7 3 2" xfId="14399" xr:uid="{58E8E20F-C8D7-4114-9BE4-8A6D4DA343DB}"/>
    <cellStyle name="Normal 4 2 2 3 7 3 3" xfId="22836" xr:uid="{C83ABD77-0935-4162-9BBD-B1F8364EF03C}"/>
    <cellStyle name="Normal 4 2 2 3 7 3 4" xfId="31273" xr:uid="{2F6033D8-2035-43E2-8A18-A25CCCC1EF89}"/>
    <cellStyle name="Normal 4 2 2 3 7 4" xfId="10181" xr:uid="{C5070ABB-2030-4634-B8D2-8FF4F0024058}"/>
    <cellStyle name="Normal 4 2 2 3 7 5" xfId="18619" xr:uid="{D6ACE0A8-17E3-458A-8003-8FCB387B949B}"/>
    <cellStyle name="Normal 4 2 2 3 7 6" xfId="27056" xr:uid="{24A9175D-05E7-4417-AB65-F311478B411F}"/>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22357D3D-0C6B-413A-8C32-7604CC15785D}"/>
    <cellStyle name="Normal 4 2 2 3 8 2 2 3" xfId="25394" xr:uid="{E856463A-E0F0-4250-B7C0-D6E3070AAD4A}"/>
    <cellStyle name="Normal 4 2 2 3 8 2 2 4" xfId="33831" xr:uid="{2D06F61E-85EB-4BC8-9FF0-372A17B5186A}"/>
    <cellStyle name="Normal 4 2 2 3 8 2 3" xfId="12739" xr:uid="{ACCFEF93-B1C7-4ADE-BC0A-9C5E0613DC3E}"/>
    <cellStyle name="Normal 4 2 2 3 8 2 4" xfId="21177" xr:uid="{96820230-0F50-4F39-AC1B-A7D0C959B172}"/>
    <cellStyle name="Normal 4 2 2 3 8 2 5" xfId="29614" xr:uid="{FAABDA58-B7C4-4E44-8B69-E201EC66D9D8}"/>
    <cellStyle name="Normal 4 2 2 3 8 3" xfId="6370" xr:uid="{00000000-0005-0000-0000-00008F120000}"/>
    <cellStyle name="Normal 4 2 2 3 8 3 2" xfId="14812" xr:uid="{FE56CA12-F5E9-42A4-88E4-3F4B846E09E7}"/>
    <cellStyle name="Normal 4 2 2 3 8 3 3" xfId="23249" xr:uid="{14745CB1-01FE-47B7-B601-4071DFE9F2A6}"/>
    <cellStyle name="Normal 4 2 2 3 8 3 4" xfId="31686" xr:uid="{C136BF7B-CC03-4BEF-808F-47984F885D55}"/>
    <cellStyle name="Normal 4 2 2 3 8 4" xfId="10594" xr:uid="{B3DF2FF3-4135-47C4-927E-163688D9C6B8}"/>
    <cellStyle name="Normal 4 2 2 3 8 5" xfId="19032" xr:uid="{E00D3C28-D540-4261-8E86-0C90D936F849}"/>
    <cellStyle name="Normal 4 2 2 3 8 6" xfId="27469" xr:uid="{90C3D2A3-EA1C-430F-B216-B6BEF9EA41F7}"/>
    <cellStyle name="Normal 4 2 2 3 9" xfId="2499" xr:uid="{00000000-0005-0000-0000-000090120000}"/>
    <cellStyle name="Normal 4 2 2 3 9 2" xfId="6783" xr:uid="{00000000-0005-0000-0000-000091120000}"/>
    <cellStyle name="Normal 4 2 2 3 9 2 2" xfId="15225" xr:uid="{F24BF9B4-79D4-4D6F-8E75-7B31EE496481}"/>
    <cellStyle name="Normal 4 2 2 3 9 2 3" xfId="23662" xr:uid="{12D32A8F-3DA6-401C-B3FA-211DDA1C56CD}"/>
    <cellStyle name="Normal 4 2 2 3 9 2 4" xfId="32099" xr:uid="{1E4602E4-49CF-4C17-A3C5-D0F37D85593A}"/>
    <cellStyle name="Normal 4 2 2 3 9 3" xfId="11007" xr:uid="{FCDA5505-E0DB-4A1E-870E-3A91214BCAAB}"/>
    <cellStyle name="Normal 4 2 2 3 9 4" xfId="19445" xr:uid="{29BC7D64-A3EC-4086-B21B-45CD29C65EED}"/>
    <cellStyle name="Normal 4 2 2 3 9 5" xfId="27882" xr:uid="{B3F690A4-9EB2-4870-94F2-DD5227BD05B6}"/>
    <cellStyle name="Normal 4 2 2 4" xfId="347" xr:uid="{00000000-0005-0000-0000-000092120000}"/>
    <cellStyle name="Normal 4 2 2 4 10" xfId="8950" xr:uid="{F10A4E94-E64E-4E1D-8ED0-C804492399F5}"/>
    <cellStyle name="Normal 4 2 2 4 11" xfId="17388" xr:uid="{903CEFDF-B9EB-417C-B6F3-4BD3CF108F87}"/>
    <cellStyle name="Normal 4 2 2 4 12" xfId="25825" xr:uid="{60FD79C8-8E00-45F5-B95F-104F5CE57E15}"/>
    <cellStyle name="Normal 4 2 2 4 2" xfId="348" xr:uid="{00000000-0005-0000-0000-000093120000}"/>
    <cellStyle name="Normal 4 2 2 4 2 10" xfId="17389" xr:uid="{C37B41FF-78A4-4DF7-89D8-3891DDE5ECDB}"/>
    <cellStyle name="Normal 4 2 2 4 2 11" xfId="25826" xr:uid="{7B6D1B0E-12B2-4988-A3C6-FADAE9E89C3F}"/>
    <cellStyle name="Normal 4 2 2 4 2 2" xfId="349" xr:uid="{00000000-0005-0000-0000-000094120000}"/>
    <cellStyle name="Normal 4 2 2 4 2 2 10" xfId="25827" xr:uid="{E233D1AB-2F92-4851-9239-8B03AFC737ED}"/>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2EF8B945-B90C-4D5D-B8BB-975AAD5B67E9}"/>
    <cellStyle name="Normal 4 2 2 4 2 2 2 2 2 3" xfId="24165" xr:uid="{7154A072-2B75-4018-9CDF-6FCB44D0028A}"/>
    <cellStyle name="Normal 4 2 2 4 2 2 2 2 2 4" xfId="32602" xr:uid="{33C78706-3165-4F82-BF52-15646E34553E}"/>
    <cellStyle name="Normal 4 2 2 4 2 2 2 2 3" xfId="11510" xr:uid="{FAF3CBB0-C461-4D0A-B216-A75A0B749113}"/>
    <cellStyle name="Normal 4 2 2 4 2 2 2 2 4" xfId="19948" xr:uid="{39AEC137-2596-497A-A39A-B5835234695E}"/>
    <cellStyle name="Normal 4 2 2 4 2 2 2 2 5" xfId="28385" xr:uid="{A7398B20-0943-4014-AAC2-1F15B05914DF}"/>
    <cellStyle name="Normal 4 2 2 4 2 2 2 3" xfId="5141" xr:uid="{00000000-0005-0000-0000-000098120000}"/>
    <cellStyle name="Normal 4 2 2 4 2 2 2 3 2" xfId="13583" xr:uid="{90DC2D13-183A-42EE-9B31-2F2C0EEBBDA6}"/>
    <cellStyle name="Normal 4 2 2 4 2 2 2 3 3" xfId="22020" xr:uid="{DAEBF226-F383-4BBC-A31E-66B1DC3E78FA}"/>
    <cellStyle name="Normal 4 2 2 4 2 2 2 3 4" xfId="30457" xr:uid="{8B5756BB-4A51-4675-8474-1678EE14AA76}"/>
    <cellStyle name="Normal 4 2 2 4 2 2 2 4" xfId="9365" xr:uid="{F9ADF9D5-34B4-4ECC-94BB-02A4B6E1BC1B}"/>
    <cellStyle name="Normal 4 2 2 4 2 2 2 5" xfId="17803" xr:uid="{D4DAFB3A-6600-4AF1-8801-8F1B1FE29B8D}"/>
    <cellStyle name="Normal 4 2 2 4 2 2 2 6" xfId="26240" xr:uid="{FAD87D43-D8AC-4530-AB13-A3E4E9D9A578}"/>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89C86659-0FC9-4B30-B8AE-567C56C8764C}"/>
    <cellStyle name="Normal 4 2 2 4 2 2 3 2 2 3" xfId="24578" xr:uid="{6D3D263B-3F14-4B49-806F-9E04D469E0BE}"/>
    <cellStyle name="Normal 4 2 2 4 2 2 3 2 2 4" xfId="33015" xr:uid="{D96BF0F7-625B-4040-8BE0-BB131DE99AB3}"/>
    <cellStyle name="Normal 4 2 2 4 2 2 3 2 3" xfId="11923" xr:uid="{0F3AF2E1-F15B-42D7-B1E8-D27F0C861581}"/>
    <cellStyle name="Normal 4 2 2 4 2 2 3 2 4" xfId="20361" xr:uid="{9F292062-874D-429D-AAAA-1FC1D62E7D85}"/>
    <cellStyle name="Normal 4 2 2 4 2 2 3 2 5" xfId="28798" xr:uid="{E0156100-BDD2-455D-A7A2-BF986095C188}"/>
    <cellStyle name="Normal 4 2 2 4 2 2 3 3" xfId="5554" xr:uid="{00000000-0005-0000-0000-00009C120000}"/>
    <cellStyle name="Normal 4 2 2 4 2 2 3 3 2" xfId="13996" xr:uid="{503886C9-B8C8-4732-9E83-8F73322665C4}"/>
    <cellStyle name="Normal 4 2 2 4 2 2 3 3 3" xfId="22433" xr:uid="{367C5C0D-09EF-4DB1-AF33-1FE5C0820853}"/>
    <cellStyle name="Normal 4 2 2 4 2 2 3 3 4" xfId="30870" xr:uid="{13949EB0-9D8B-4017-BC69-7ABC06267A33}"/>
    <cellStyle name="Normal 4 2 2 4 2 2 3 4" xfId="9778" xr:uid="{B8F986A5-0AF6-4CEE-99F1-1D87E429F341}"/>
    <cellStyle name="Normal 4 2 2 4 2 2 3 5" xfId="18216" xr:uid="{49518E7A-A255-43C7-B22F-3FFC69D9D95E}"/>
    <cellStyle name="Normal 4 2 2 4 2 2 3 6" xfId="26653" xr:uid="{F76551C7-0E62-4929-8085-AFD24AB85023}"/>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BE6FCF07-E3D1-4CD3-A4A0-EF40EB2E4976}"/>
    <cellStyle name="Normal 4 2 2 4 2 2 4 2 2 3" xfId="24991" xr:uid="{E73FED9F-669E-442D-9923-2FF4CA946498}"/>
    <cellStyle name="Normal 4 2 2 4 2 2 4 2 2 4" xfId="33428" xr:uid="{92EDF053-32BE-416C-8F5C-9A899E04FFBB}"/>
    <cellStyle name="Normal 4 2 2 4 2 2 4 2 3" xfId="12336" xr:uid="{A3AE7430-4982-4815-B30C-F86253DBA849}"/>
    <cellStyle name="Normal 4 2 2 4 2 2 4 2 4" xfId="20774" xr:uid="{7CB86F08-7C4C-4E37-946A-CDDEA12E2326}"/>
    <cellStyle name="Normal 4 2 2 4 2 2 4 2 5" xfId="29211" xr:uid="{E7742C55-26BC-42C8-9C57-739F4AA4942F}"/>
    <cellStyle name="Normal 4 2 2 4 2 2 4 3" xfId="5967" xr:uid="{00000000-0005-0000-0000-0000A0120000}"/>
    <cellStyle name="Normal 4 2 2 4 2 2 4 3 2" xfId="14409" xr:uid="{5E01E549-3F05-47D2-8ED4-C88EAAC91837}"/>
    <cellStyle name="Normal 4 2 2 4 2 2 4 3 3" xfId="22846" xr:uid="{A9B6291D-7EE1-4135-B771-EAED4C82476F}"/>
    <cellStyle name="Normal 4 2 2 4 2 2 4 3 4" xfId="31283" xr:uid="{E8FF1533-2156-4E77-BF89-7EE030911E85}"/>
    <cellStyle name="Normal 4 2 2 4 2 2 4 4" xfId="10191" xr:uid="{B1FA323A-4D85-44E5-8595-FF657302B495}"/>
    <cellStyle name="Normal 4 2 2 4 2 2 4 5" xfId="18629" xr:uid="{090C0EB2-5DB5-43E9-B065-3CC4017A4EB5}"/>
    <cellStyle name="Normal 4 2 2 4 2 2 4 6" xfId="27066" xr:uid="{4EA888FF-CDA0-4A22-A2F8-B780CA53D3C1}"/>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FED26638-B5A8-46DD-AEEF-533469094DC9}"/>
    <cellStyle name="Normal 4 2 2 4 2 2 5 2 2 3" xfId="25404" xr:uid="{05AAA297-1EB2-4215-81F4-47F001C27BDE}"/>
    <cellStyle name="Normal 4 2 2 4 2 2 5 2 2 4" xfId="33841" xr:uid="{757B5C7C-915A-4EE6-8ADA-FB181CE74769}"/>
    <cellStyle name="Normal 4 2 2 4 2 2 5 2 3" xfId="12749" xr:uid="{29CDA90C-4F9F-4C32-B538-4EEE855B591A}"/>
    <cellStyle name="Normal 4 2 2 4 2 2 5 2 4" xfId="21187" xr:uid="{D6A7C4FE-BCCB-4F18-A4F0-A352875BAECC}"/>
    <cellStyle name="Normal 4 2 2 4 2 2 5 2 5" xfId="29624" xr:uid="{6DCEC86E-5424-4810-A6F7-95F5C24C2A43}"/>
    <cellStyle name="Normal 4 2 2 4 2 2 5 3" xfId="6380" xr:uid="{00000000-0005-0000-0000-0000A4120000}"/>
    <cellStyle name="Normal 4 2 2 4 2 2 5 3 2" xfId="14822" xr:uid="{DBD2339D-D5EF-42C9-9D09-039A3339B867}"/>
    <cellStyle name="Normal 4 2 2 4 2 2 5 3 3" xfId="23259" xr:uid="{7300FEF8-6463-4F95-9BF8-1358ACE8AABB}"/>
    <cellStyle name="Normal 4 2 2 4 2 2 5 3 4" xfId="31696" xr:uid="{1FD2DBCE-D15D-4E85-9FA9-269E16FC369C}"/>
    <cellStyle name="Normal 4 2 2 4 2 2 5 4" xfId="10604" xr:uid="{C62D7C2C-7935-4645-8F5F-7DB6A34E0C27}"/>
    <cellStyle name="Normal 4 2 2 4 2 2 5 5" xfId="19042" xr:uid="{2935AD06-3762-48E4-941A-B32378CA45E0}"/>
    <cellStyle name="Normal 4 2 2 4 2 2 5 6" xfId="27479" xr:uid="{7053AF88-828F-46E8-BF28-AB6FF98CF5D4}"/>
    <cellStyle name="Normal 4 2 2 4 2 2 6" xfId="2509" xr:uid="{00000000-0005-0000-0000-0000A5120000}"/>
    <cellStyle name="Normal 4 2 2 4 2 2 6 2" xfId="6793" xr:uid="{00000000-0005-0000-0000-0000A6120000}"/>
    <cellStyle name="Normal 4 2 2 4 2 2 6 2 2" xfId="15235" xr:uid="{82AC5D15-95EC-4C59-A5CD-79B9FE968228}"/>
    <cellStyle name="Normal 4 2 2 4 2 2 6 2 3" xfId="23672" xr:uid="{2613192E-9829-4E8D-8A83-E8E3DEFA8008}"/>
    <cellStyle name="Normal 4 2 2 4 2 2 6 2 4" xfId="32109" xr:uid="{C49ED582-9224-46B1-AD9A-E15264E52B35}"/>
    <cellStyle name="Normal 4 2 2 4 2 2 6 3" xfId="11017" xr:uid="{666CD5C4-0CCD-4641-9B27-993FD8E77C5C}"/>
    <cellStyle name="Normal 4 2 2 4 2 2 6 4" xfId="19455" xr:uid="{04A030EE-C16B-4A6B-9369-D331E060EDAE}"/>
    <cellStyle name="Normal 4 2 2 4 2 2 6 5" xfId="27892" xr:uid="{F4F572C1-8128-4CD5-9021-B62EB7BFE4F1}"/>
    <cellStyle name="Normal 4 2 2 4 2 2 7" xfId="4728" xr:uid="{00000000-0005-0000-0000-0000A7120000}"/>
    <cellStyle name="Normal 4 2 2 4 2 2 7 2" xfId="13170" xr:uid="{77A13855-EA5D-40E3-B2CD-4B525C6ED3B3}"/>
    <cellStyle name="Normal 4 2 2 4 2 2 7 3" xfId="21607" xr:uid="{FD2854C6-07A7-4001-9F81-04629191F39A}"/>
    <cellStyle name="Normal 4 2 2 4 2 2 7 4" xfId="30044" xr:uid="{D02E9FE9-4031-41CB-878C-9D6C20D99FA1}"/>
    <cellStyle name="Normal 4 2 2 4 2 2 8" xfId="8952" xr:uid="{285B76FB-44BE-457F-8986-ABEF1B6812E1}"/>
    <cellStyle name="Normal 4 2 2 4 2 2 9" xfId="17390" xr:uid="{9AFDFC18-B50F-4F23-BA20-90107C8BBBAD}"/>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EBDD8830-0660-469B-930E-73C144403040}"/>
    <cellStyle name="Normal 4 2 2 4 2 3 2 2 3" xfId="24164" xr:uid="{6FFFD58B-04D9-45A6-9D76-AE9148BCAA86}"/>
    <cellStyle name="Normal 4 2 2 4 2 3 2 2 4" xfId="32601" xr:uid="{18250B39-B46E-4014-899F-2AB03A70B4F8}"/>
    <cellStyle name="Normal 4 2 2 4 2 3 2 3" xfId="11509" xr:uid="{E8EBF990-F6D9-42E5-9AB7-04442F8CBD35}"/>
    <cellStyle name="Normal 4 2 2 4 2 3 2 4" xfId="19947" xr:uid="{23EE7038-477F-4DFC-81D5-64A129BD014C}"/>
    <cellStyle name="Normal 4 2 2 4 2 3 2 5" xfId="28384" xr:uid="{9D571466-8D95-443E-B1A5-751C8D0D5FAF}"/>
    <cellStyle name="Normal 4 2 2 4 2 3 3" xfId="5140" xr:uid="{00000000-0005-0000-0000-0000AB120000}"/>
    <cellStyle name="Normal 4 2 2 4 2 3 3 2" xfId="13582" xr:uid="{6EE7DED9-2084-426F-A91D-0B9BAC5A2AC8}"/>
    <cellStyle name="Normal 4 2 2 4 2 3 3 3" xfId="22019" xr:uid="{28ED5FD5-6513-45A3-8E9C-0D42560D8412}"/>
    <cellStyle name="Normal 4 2 2 4 2 3 3 4" xfId="30456" xr:uid="{109A62EE-02A9-4ED3-9A18-66A46CC877DC}"/>
    <cellStyle name="Normal 4 2 2 4 2 3 4" xfId="9364" xr:uid="{BFFF8171-94D1-46BE-A9B8-05EEC3838939}"/>
    <cellStyle name="Normal 4 2 2 4 2 3 5" xfId="17802" xr:uid="{324F1BAD-BC8C-4841-B90C-3C0FC415F6DF}"/>
    <cellStyle name="Normal 4 2 2 4 2 3 6" xfId="26239" xr:uid="{3F3C8A80-56DF-4700-A88F-0739E0EC451E}"/>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0C916450-FF05-4779-A542-F7C640828D5C}"/>
    <cellStyle name="Normal 4 2 2 4 2 4 2 2 3" xfId="24577" xr:uid="{7CEE8AF6-7387-405B-8483-A4E42F4961A7}"/>
    <cellStyle name="Normal 4 2 2 4 2 4 2 2 4" xfId="33014" xr:uid="{9633B0F5-E725-45EE-8385-04123E107005}"/>
    <cellStyle name="Normal 4 2 2 4 2 4 2 3" xfId="11922" xr:uid="{E01B791D-0D67-4FBE-95C7-E08691E3D4EE}"/>
    <cellStyle name="Normal 4 2 2 4 2 4 2 4" xfId="20360" xr:uid="{8F19423A-44EE-4280-9768-0C9D6A1D6F9A}"/>
    <cellStyle name="Normal 4 2 2 4 2 4 2 5" xfId="28797" xr:uid="{B1CC2AED-6AE1-46DA-A42C-8EB5B8AD1A0E}"/>
    <cellStyle name="Normal 4 2 2 4 2 4 3" xfId="5553" xr:uid="{00000000-0005-0000-0000-0000AF120000}"/>
    <cellStyle name="Normal 4 2 2 4 2 4 3 2" xfId="13995" xr:uid="{A3E01B0C-600F-4C8F-B1E7-F660E2E35323}"/>
    <cellStyle name="Normal 4 2 2 4 2 4 3 3" xfId="22432" xr:uid="{B24565F7-825D-4645-87EB-9AA5484D2EF5}"/>
    <cellStyle name="Normal 4 2 2 4 2 4 3 4" xfId="30869" xr:uid="{01B97C15-83D8-4DC6-B442-85BDDDD918B8}"/>
    <cellStyle name="Normal 4 2 2 4 2 4 4" xfId="9777" xr:uid="{C555322E-C7BC-46C9-A0D6-96163CA6982A}"/>
    <cellStyle name="Normal 4 2 2 4 2 4 5" xfId="18215" xr:uid="{5D5103AC-F4B8-4DD3-8AAA-F993B5CC5CF9}"/>
    <cellStyle name="Normal 4 2 2 4 2 4 6" xfId="26652" xr:uid="{6A1BEB9C-6DD6-4112-BC9A-683C952FA2D3}"/>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5D3F8B60-4578-4C28-9FFE-FEFF4957864B}"/>
    <cellStyle name="Normal 4 2 2 4 2 5 2 2 3" xfId="24990" xr:uid="{EF943B29-5CE6-4DCE-991A-ADC871CFA3B3}"/>
    <cellStyle name="Normal 4 2 2 4 2 5 2 2 4" xfId="33427" xr:uid="{A35492B6-6289-48FB-BF7A-D205CC7CF3E5}"/>
    <cellStyle name="Normal 4 2 2 4 2 5 2 3" xfId="12335" xr:uid="{3081D6DA-9E2E-4C66-8474-6479FA94EF40}"/>
    <cellStyle name="Normal 4 2 2 4 2 5 2 4" xfId="20773" xr:uid="{A9C3C437-F832-4F79-90C9-C065BD6E5744}"/>
    <cellStyle name="Normal 4 2 2 4 2 5 2 5" xfId="29210" xr:uid="{7A81F715-9DDC-46FA-BBE8-51E2E606B53B}"/>
    <cellStyle name="Normal 4 2 2 4 2 5 3" xfId="5966" xr:uid="{00000000-0005-0000-0000-0000B3120000}"/>
    <cellStyle name="Normal 4 2 2 4 2 5 3 2" xfId="14408" xr:uid="{1E74FD9E-C8AC-4F1F-902C-08650031F30A}"/>
    <cellStyle name="Normal 4 2 2 4 2 5 3 3" xfId="22845" xr:uid="{5867EBAB-7B82-43C5-8BC0-53724AA289AA}"/>
    <cellStyle name="Normal 4 2 2 4 2 5 3 4" xfId="31282" xr:uid="{808D5B14-CE2C-4E23-AA21-FC4BAF771BD5}"/>
    <cellStyle name="Normal 4 2 2 4 2 5 4" xfId="10190" xr:uid="{7844F2ED-CD44-421D-B7A2-5011948EDD07}"/>
    <cellStyle name="Normal 4 2 2 4 2 5 5" xfId="18628" xr:uid="{C85951F1-A612-42C0-AE7E-74144755AFD8}"/>
    <cellStyle name="Normal 4 2 2 4 2 5 6" xfId="27065" xr:uid="{0B7D95C4-886A-4608-BE46-B2F55C0B7CF1}"/>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B6672B1C-4E05-4B8B-8878-ECEDF262FF41}"/>
    <cellStyle name="Normal 4 2 2 4 2 6 2 2 3" xfId="25403" xr:uid="{723CC14F-3493-4587-98D5-7AB34AA00E71}"/>
    <cellStyle name="Normal 4 2 2 4 2 6 2 2 4" xfId="33840" xr:uid="{B105D110-DD7E-4AB3-8718-1BD732AD42DA}"/>
    <cellStyle name="Normal 4 2 2 4 2 6 2 3" xfId="12748" xr:uid="{09A200AD-67C0-4F97-A63C-24EEEF4DB9D4}"/>
    <cellStyle name="Normal 4 2 2 4 2 6 2 4" xfId="21186" xr:uid="{E46EF171-55A6-4A17-AAC2-E5D94ABCA278}"/>
    <cellStyle name="Normal 4 2 2 4 2 6 2 5" xfId="29623" xr:uid="{37742AB1-46B6-4ECF-8627-7F4A88ED95CD}"/>
    <cellStyle name="Normal 4 2 2 4 2 6 3" xfId="6379" xr:uid="{00000000-0005-0000-0000-0000B7120000}"/>
    <cellStyle name="Normal 4 2 2 4 2 6 3 2" xfId="14821" xr:uid="{CE123DE7-5AF6-441A-9279-FB490E0C8229}"/>
    <cellStyle name="Normal 4 2 2 4 2 6 3 3" xfId="23258" xr:uid="{81C18790-FF56-4E65-9F94-7FEFA0A1DCE8}"/>
    <cellStyle name="Normal 4 2 2 4 2 6 3 4" xfId="31695" xr:uid="{F60E00A7-5EB5-41E6-8B25-02D45026C19D}"/>
    <cellStyle name="Normal 4 2 2 4 2 6 4" xfId="10603" xr:uid="{62C56288-13F5-4B2A-B597-0E2CB56032AB}"/>
    <cellStyle name="Normal 4 2 2 4 2 6 5" xfId="19041" xr:uid="{4F2E7094-A580-4A6A-86D5-AA64E4CD4659}"/>
    <cellStyle name="Normal 4 2 2 4 2 6 6" xfId="27478" xr:uid="{BD006AE5-5F8D-4021-A31A-6EE28CD49A7C}"/>
    <cellStyle name="Normal 4 2 2 4 2 7" xfId="2508" xr:uid="{00000000-0005-0000-0000-0000B8120000}"/>
    <cellStyle name="Normal 4 2 2 4 2 7 2" xfId="6792" xr:uid="{00000000-0005-0000-0000-0000B9120000}"/>
    <cellStyle name="Normal 4 2 2 4 2 7 2 2" xfId="15234" xr:uid="{D831C272-6FB2-4680-BD63-3864F59239C3}"/>
    <cellStyle name="Normal 4 2 2 4 2 7 2 3" xfId="23671" xr:uid="{1FB6836D-ABA0-411A-9495-6383CBD9E2BD}"/>
    <cellStyle name="Normal 4 2 2 4 2 7 2 4" xfId="32108" xr:uid="{D10FB2E1-5882-47E8-B5A8-466B6DE6CF99}"/>
    <cellStyle name="Normal 4 2 2 4 2 7 3" xfId="11016" xr:uid="{DCB401F6-5448-49E9-844F-41CEAD75EEB7}"/>
    <cellStyle name="Normal 4 2 2 4 2 7 4" xfId="19454" xr:uid="{C9E8D75A-693A-4A84-8CA9-3B0500EDFDD3}"/>
    <cellStyle name="Normal 4 2 2 4 2 7 5" xfId="27891" xr:uid="{EE8A9B21-8488-4B9E-8B68-0B0653214374}"/>
    <cellStyle name="Normal 4 2 2 4 2 8" xfId="4727" xr:uid="{00000000-0005-0000-0000-0000BA120000}"/>
    <cellStyle name="Normal 4 2 2 4 2 8 2" xfId="13169" xr:uid="{C849E108-1570-4E56-BAD6-812C8C95D3EE}"/>
    <cellStyle name="Normal 4 2 2 4 2 8 3" xfId="21606" xr:uid="{32F0A39F-5470-4B19-9C6E-3A16BAF0EE0F}"/>
    <cellStyle name="Normal 4 2 2 4 2 8 4" xfId="30043" xr:uid="{DF44E3F2-2016-411F-9827-2101A1AB0997}"/>
    <cellStyle name="Normal 4 2 2 4 2 9" xfId="8951" xr:uid="{CCA4AB6C-5ECB-4ABB-BC26-8267A244A5DC}"/>
    <cellStyle name="Normal 4 2 2 4 3" xfId="350" xr:uid="{00000000-0005-0000-0000-0000BB120000}"/>
    <cellStyle name="Normal 4 2 2 4 3 10" xfId="25828" xr:uid="{F0D798CB-17E1-4BDD-AB19-5EC199E193FB}"/>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5A587DDA-FAC7-4AD3-B8B8-F176F2D91F6A}"/>
    <cellStyle name="Normal 4 2 2 4 3 2 2 2 3" xfId="24166" xr:uid="{84DB9315-8F00-43E4-A31D-21FD1598FD1A}"/>
    <cellStyle name="Normal 4 2 2 4 3 2 2 2 4" xfId="32603" xr:uid="{A1AA216D-7A8B-4354-B1E3-169A16B8F05B}"/>
    <cellStyle name="Normal 4 2 2 4 3 2 2 3" xfId="11511" xr:uid="{070DECC4-85D9-4D00-BC8A-063C12FF8AAB}"/>
    <cellStyle name="Normal 4 2 2 4 3 2 2 4" xfId="19949" xr:uid="{2F114E28-EE26-4AEA-9069-B4AABA97B0D1}"/>
    <cellStyle name="Normal 4 2 2 4 3 2 2 5" xfId="28386" xr:uid="{4F7426AC-6BA0-4AF1-B084-318B69E06652}"/>
    <cellStyle name="Normal 4 2 2 4 3 2 3" xfId="5142" xr:uid="{00000000-0005-0000-0000-0000BF120000}"/>
    <cellStyle name="Normal 4 2 2 4 3 2 3 2" xfId="13584" xr:uid="{5023474F-F3F5-4361-A47D-F44C25B1E23C}"/>
    <cellStyle name="Normal 4 2 2 4 3 2 3 3" xfId="22021" xr:uid="{BA9DC9F5-6A1E-4FA7-B66D-3B3EB0B5C5BB}"/>
    <cellStyle name="Normal 4 2 2 4 3 2 3 4" xfId="30458" xr:uid="{E326023C-BAAA-47C1-90AB-150C836C7B46}"/>
    <cellStyle name="Normal 4 2 2 4 3 2 4" xfId="9366" xr:uid="{465F342F-91CC-4E6F-BFA4-338772AC2C91}"/>
    <cellStyle name="Normal 4 2 2 4 3 2 5" xfId="17804" xr:uid="{7B3E2F16-9FE0-4718-A097-AE83AB3C2934}"/>
    <cellStyle name="Normal 4 2 2 4 3 2 6" xfId="26241" xr:uid="{6A654F90-D071-43FD-99A0-96E6E4061F92}"/>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B065518B-539E-4250-A6D0-F4FE66CF6492}"/>
    <cellStyle name="Normal 4 2 2 4 3 3 2 2 3" xfId="24579" xr:uid="{1AD182E0-FD3D-42D5-92AF-0250899CA601}"/>
    <cellStyle name="Normal 4 2 2 4 3 3 2 2 4" xfId="33016" xr:uid="{3DEBB688-7708-45F1-BA64-A25EF157929D}"/>
    <cellStyle name="Normal 4 2 2 4 3 3 2 3" xfId="11924" xr:uid="{8C8F85E6-1700-41B5-8D52-2C2638BB9E71}"/>
    <cellStyle name="Normal 4 2 2 4 3 3 2 4" xfId="20362" xr:uid="{FF85DFCF-109E-4EA7-AF85-992CF25D2EB3}"/>
    <cellStyle name="Normal 4 2 2 4 3 3 2 5" xfId="28799" xr:uid="{8D49D72A-6D2E-44AB-914D-7E74F66C4C9F}"/>
    <cellStyle name="Normal 4 2 2 4 3 3 3" xfId="5555" xr:uid="{00000000-0005-0000-0000-0000C3120000}"/>
    <cellStyle name="Normal 4 2 2 4 3 3 3 2" xfId="13997" xr:uid="{F1DFE1C9-DB3F-4B73-A887-276BE8C20C9C}"/>
    <cellStyle name="Normal 4 2 2 4 3 3 3 3" xfId="22434" xr:uid="{1331971C-1B0C-4B06-BD5B-67F846A94546}"/>
    <cellStyle name="Normal 4 2 2 4 3 3 3 4" xfId="30871" xr:uid="{BB8EAEF0-AF32-4622-8DA8-A1244E1D6AF0}"/>
    <cellStyle name="Normal 4 2 2 4 3 3 4" xfId="9779" xr:uid="{FBCE005E-9182-41F0-9D5D-5E3F51FEC05C}"/>
    <cellStyle name="Normal 4 2 2 4 3 3 5" xfId="18217" xr:uid="{5967D6D6-80BC-4EB8-A312-2093CF086487}"/>
    <cellStyle name="Normal 4 2 2 4 3 3 6" xfId="26654" xr:uid="{77B086CC-F8C1-4BEB-90E4-67B13A22BCC6}"/>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675A2850-6C7C-4D5B-8E6A-F5463EEEAB7D}"/>
    <cellStyle name="Normal 4 2 2 4 3 4 2 2 3" xfId="24992" xr:uid="{3554993D-76BD-4872-B0B0-2C62D7D7D021}"/>
    <cellStyle name="Normal 4 2 2 4 3 4 2 2 4" xfId="33429" xr:uid="{C860A687-ABD2-46B1-96B5-0EE1C1A1A2B4}"/>
    <cellStyle name="Normal 4 2 2 4 3 4 2 3" xfId="12337" xr:uid="{F76CE6B0-4F22-4A0E-B5C5-F2150BCB73F8}"/>
    <cellStyle name="Normal 4 2 2 4 3 4 2 4" xfId="20775" xr:uid="{83E4A98F-9E3C-4638-B6B3-BF9849C72C5C}"/>
    <cellStyle name="Normal 4 2 2 4 3 4 2 5" xfId="29212" xr:uid="{51F3B343-F77B-4FDA-91D4-B6C74F2B35B1}"/>
    <cellStyle name="Normal 4 2 2 4 3 4 3" xfId="5968" xr:uid="{00000000-0005-0000-0000-0000C7120000}"/>
    <cellStyle name="Normal 4 2 2 4 3 4 3 2" xfId="14410" xr:uid="{8E794B0B-E85D-46B7-851E-6C6F65FB1FA0}"/>
    <cellStyle name="Normal 4 2 2 4 3 4 3 3" xfId="22847" xr:uid="{7255E508-7575-4195-94A9-9F6D70B4DD1D}"/>
    <cellStyle name="Normal 4 2 2 4 3 4 3 4" xfId="31284" xr:uid="{8138D7CF-A60E-4E21-AEBE-5EF14BAA95EB}"/>
    <cellStyle name="Normal 4 2 2 4 3 4 4" xfId="10192" xr:uid="{3570FB67-6AAD-439D-8EDF-21666678AA59}"/>
    <cellStyle name="Normal 4 2 2 4 3 4 5" xfId="18630" xr:uid="{B600B909-6C10-4725-89DA-B10EE9F70982}"/>
    <cellStyle name="Normal 4 2 2 4 3 4 6" xfId="27067" xr:uid="{0C7B8B44-C56B-4045-A956-F9D36B87F9B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084D6931-2145-4EA3-9D48-B4E53B42330C}"/>
    <cellStyle name="Normal 4 2 2 4 3 5 2 2 3" xfId="25405" xr:uid="{AF454EF6-3DAC-4D40-A903-7A5B866274E1}"/>
    <cellStyle name="Normal 4 2 2 4 3 5 2 2 4" xfId="33842" xr:uid="{21BAD461-FB79-415B-B7FA-7E50EDB88A8C}"/>
    <cellStyle name="Normal 4 2 2 4 3 5 2 3" xfId="12750" xr:uid="{1C9E0AD6-6DD2-489B-B1C6-837EE02CEA16}"/>
    <cellStyle name="Normal 4 2 2 4 3 5 2 4" xfId="21188" xr:uid="{E58A7817-1F3F-474D-8A0A-E2C3AA5C1D5E}"/>
    <cellStyle name="Normal 4 2 2 4 3 5 2 5" xfId="29625" xr:uid="{87AB158B-F124-4FD2-9C17-1458353B2AF3}"/>
    <cellStyle name="Normal 4 2 2 4 3 5 3" xfId="6381" xr:uid="{00000000-0005-0000-0000-0000CB120000}"/>
    <cellStyle name="Normal 4 2 2 4 3 5 3 2" xfId="14823" xr:uid="{7035C4B4-48C5-4941-91A9-2D44673DF97C}"/>
    <cellStyle name="Normal 4 2 2 4 3 5 3 3" xfId="23260" xr:uid="{034C045D-0776-466B-8A61-E2B026DDC28F}"/>
    <cellStyle name="Normal 4 2 2 4 3 5 3 4" xfId="31697" xr:uid="{CF3F114B-C543-4A5B-89C1-3420996EFCB5}"/>
    <cellStyle name="Normal 4 2 2 4 3 5 4" xfId="10605" xr:uid="{F416159A-3138-486D-A00E-8D8B0BDBC714}"/>
    <cellStyle name="Normal 4 2 2 4 3 5 5" xfId="19043" xr:uid="{018E92C9-3538-4664-8560-CDD177F9BF8D}"/>
    <cellStyle name="Normal 4 2 2 4 3 5 6" xfId="27480" xr:uid="{8AD1CAF1-8CC2-4128-A757-4200CB25468D}"/>
    <cellStyle name="Normal 4 2 2 4 3 6" xfId="2510" xr:uid="{00000000-0005-0000-0000-0000CC120000}"/>
    <cellStyle name="Normal 4 2 2 4 3 6 2" xfId="6794" xr:uid="{00000000-0005-0000-0000-0000CD120000}"/>
    <cellStyle name="Normal 4 2 2 4 3 6 2 2" xfId="15236" xr:uid="{81492BAB-034C-4B24-8914-0EBFFC288ACC}"/>
    <cellStyle name="Normal 4 2 2 4 3 6 2 3" xfId="23673" xr:uid="{1F7C23C5-600D-4756-AF40-DFCA5EF78371}"/>
    <cellStyle name="Normal 4 2 2 4 3 6 2 4" xfId="32110" xr:uid="{ECEB81C0-AE41-46DE-944E-D16007528593}"/>
    <cellStyle name="Normal 4 2 2 4 3 6 3" xfId="11018" xr:uid="{9F948381-A7F4-4111-B7E9-7198173AD5CA}"/>
    <cellStyle name="Normal 4 2 2 4 3 6 4" xfId="19456" xr:uid="{274DC11C-64DF-44E5-9CB2-95B7ABAABFE2}"/>
    <cellStyle name="Normal 4 2 2 4 3 6 5" xfId="27893" xr:uid="{C4C9C013-66E6-4132-9DEF-48A20E262317}"/>
    <cellStyle name="Normal 4 2 2 4 3 7" xfId="4729" xr:uid="{00000000-0005-0000-0000-0000CE120000}"/>
    <cellStyle name="Normal 4 2 2 4 3 7 2" xfId="13171" xr:uid="{F598358A-36F1-46AF-A541-AACD7A888504}"/>
    <cellStyle name="Normal 4 2 2 4 3 7 3" xfId="21608" xr:uid="{58EFA703-CA0B-47B4-B2BD-B1868346C846}"/>
    <cellStyle name="Normal 4 2 2 4 3 7 4" xfId="30045" xr:uid="{AD30D5F7-EFE7-4672-AA4F-E86ADB2DC8C3}"/>
    <cellStyle name="Normal 4 2 2 4 3 8" xfId="8953" xr:uid="{6363F210-2CE4-4C1A-ACE0-868E4715CD5C}"/>
    <cellStyle name="Normal 4 2 2 4 3 9" xfId="17391" xr:uid="{38FBEA47-6276-48B5-818F-EEC9606ADF96}"/>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7F77F701-63BC-4C0C-B77C-498ED9B5EFAC}"/>
    <cellStyle name="Normal 4 2 2 4 4 2 2 3" xfId="24163" xr:uid="{18954A12-661F-4F00-B0A6-E6D6C19AEA99}"/>
    <cellStyle name="Normal 4 2 2 4 4 2 2 4" xfId="32600" xr:uid="{3A55818C-0455-4791-91C6-7C6EBADF1767}"/>
    <cellStyle name="Normal 4 2 2 4 4 2 3" xfId="11508" xr:uid="{A0FFE58D-8F1F-4FA7-BF0D-64A2FDF42358}"/>
    <cellStyle name="Normal 4 2 2 4 4 2 4" xfId="19946" xr:uid="{45BE5068-7C04-4224-824D-3552A182678B}"/>
    <cellStyle name="Normal 4 2 2 4 4 2 5" xfId="28383" xr:uid="{24FB8151-8EC7-4085-A4B8-646B253A9E3B}"/>
    <cellStyle name="Normal 4 2 2 4 4 3" xfId="5139" xr:uid="{00000000-0005-0000-0000-0000D2120000}"/>
    <cellStyle name="Normal 4 2 2 4 4 3 2" xfId="13581" xr:uid="{EAF39FFC-74C3-44C2-B3F2-47535CB4BAB3}"/>
    <cellStyle name="Normal 4 2 2 4 4 3 3" xfId="22018" xr:uid="{019B0ADF-392A-4DDA-8493-D9B8514C3CDC}"/>
    <cellStyle name="Normal 4 2 2 4 4 3 4" xfId="30455" xr:uid="{F844EED8-FE70-44EB-955D-EF767DA183A3}"/>
    <cellStyle name="Normal 4 2 2 4 4 4" xfId="9363" xr:uid="{C1299A02-7D82-44DB-8AC9-320CBAFFEB62}"/>
    <cellStyle name="Normal 4 2 2 4 4 5" xfId="17801" xr:uid="{11121C94-2350-4834-AB0F-CE60947A5056}"/>
    <cellStyle name="Normal 4 2 2 4 4 6" xfId="26238" xr:uid="{8505C2C6-47D9-4B38-9E4A-052F456D3661}"/>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2599C120-867F-4CD6-831E-771A61EDEF53}"/>
    <cellStyle name="Normal 4 2 2 4 5 2 2 3" xfId="24576" xr:uid="{E7F89108-1D9D-497D-9569-97F107713706}"/>
    <cellStyle name="Normal 4 2 2 4 5 2 2 4" xfId="33013" xr:uid="{CB051769-6910-4A4B-AAEA-23917A826F93}"/>
    <cellStyle name="Normal 4 2 2 4 5 2 3" xfId="11921" xr:uid="{E356FEBA-9BB7-4BD4-BC4E-B56A05863BC4}"/>
    <cellStyle name="Normal 4 2 2 4 5 2 4" xfId="20359" xr:uid="{49190004-B887-43FC-8C13-6D1462A8A412}"/>
    <cellStyle name="Normal 4 2 2 4 5 2 5" xfId="28796" xr:uid="{BD38CD81-A79D-4A1C-8F98-858B8D47F2A2}"/>
    <cellStyle name="Normal 4 2 2 4 5 3" xfId="5552" xr:uid="{00000000-0005-0000-0000-0000D6120000}"/>
    <cellStyle name="Normal 4 2 2 4 5 3 2" xfId="13994" xr:uid="{916E1778-79C5-4F34-9575-1C28B983C6B0}"/>
    <cellStyle name="Normal 4 2 2 4 5 3 3" xfId="22431" xr:uid="{4F5E7D60-FBD9-453C-97DA-15B9699C9A81}"/>
    <cellStyle name="Normal 4 2 2 4 5 3 4" xfId="30868" xr:uid="{8513C0F9-0554-4522-9F2E-B043DB88FFAE}"/>
    <cellStyle name="Normal 4 2 2 4 5 4" xfId="9776" xr:uid="{9ED6B410-241A-4B2D-BEBA-D06C43A718E5}"/>
    <cellStyle name="Normal 4 2 2 4 5 5" xfId="18214" xr:uid="{05A4B744-3893-48BE-AB25-CC4201297885}"/>
    <cellStyle name="Normal 4 2 2 4 5 6" xfId="26651" xr:uid="{A55BDFA4-39A7-4444-9D32-B6E1EA63506A}"/>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4EFE3F35-0051-44F5-A034-85CC406C1979}"/>
    <cellStyle name="Normal 4 2 2 4 6 2 2 3" xfId="24989" xr:uid="{B426DFBB-E03B-4659-8F22-2C47344B9425}"/>
    <cellStyle name="Normal 4 2 2 4 6 2 2 4" xfId="33426" xr:uid="{0CB224EE-17E3-4CB0-8432-4BFA92366002}"/>
    <cellStyle name="Normal 4 2 2 4 6 2 3" xfId="12334" xr:uid="{5BFC18F7-CD32-4E39-80D4-9E4CAAF4A517}"/>
    <cellStyle name="Normal 4 2 2 4 6 2 4" xfId="20772" xr:uid="{CC98B97D-6BED-4303-8A31-898153E1A346}"/>
    <cellStyle name="Normal 4 2 2 4 6 2 5" xfId="29209" xr:uid="{41008971-9D18-446F-B7EB-565172850F64}"/>
    <cellStyle name="Normal 4 2 2 4 6 3" xfId="5965" xr:uid="{00000000-0005-0000-0000-0000DA120000}"/>
    <cellStyle name="Normal 4 2 2 4 6 3 2" xfId="14407" xr:uid="{7C7E2F74-4F2C-4F50-ACD7-C798DA7300B9}"/>
    <cellStyle name="Normal 4 2 2 4 6 3 3" xfId="22844" xr:uid="{7CA06EF4-3D7E-442C-AB5B-44D2BA52B713}"/>
    <cellStyle name="Normal 4 2 2 4 6 3 4" xfId="31281" xr:uid="{17D9AFBE-74DC-418C-A5D2-8C02C895B065}"/>
    <cellStyle name="Normal 4 2 2 4 6 4" xfId="10189" xr:uid="{09FD6C99-3045-4C6C-BCB6-EA3EB2078D15}"/>
    <cellStyle name="Normal 4 2 2 4 6 5" xfId="18627" xr:uid="{17794056-85F2-49CA-8A7F-F3090D75B134}"/>
    <cellStyle name="Normal 4 2 2 4 6 6" xfId="27064" xr:uid="{9AA58D8C-3669-4C35-85E1-938FF8F62B3F}"/>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B652ECB7-C8D4-4BF1-AAEE-2FA96C14638A}"/>
    <cellStyle name="Normal 4 2 2 4 7 2 2 3" xfId="25402" xr:uid="{19299F8A-7FEA-4FE7-824F-6BCC8A0F2C0A}"/>
    <cellStyle name="Normal 4 2 2 4 7 2 2 4" xfId="33839" xr:uid="{3209C055-7D58-45DD-B28A-E3E738C31EAB}"/>
    <cellStyle name="Normal 4 2 2 4 7 2 3" xfId="12747" xr:uid="{DCC1AD9D-6670-4CD9-8A9F-22A059047E8D}"/>
    <cellStyle name="Normal 4 2 2 4 7 2 4" xfId="21185" xr:uid="{B576DA9B-563F-49E4-AC82-8DC2643142AA}"/>
    <cellStyle name="Normal 4 2 2 4 7 2 5" xfId="29622" xr:uid="{B1E7C09C-CACC-4FF9-8782-A9BA7B95A17A}"/>
    <cellStyle name="Normal 4 2 2 4 7 3" xfId="6378" xr:uid="{00000000-0005-0000-0000-0000DE120000}"/>
    <cellStyle name="Normal 4 2 2 4 7 3 2" xfId="14820" xr:uid="{490736D7-9241-4BE7-96BA-A38A828792D5}"/>
    <cellStyle name="Normal 4 2 2 4 7 3 3" xfId="23257" xr:uid="{DA9218F1-D484-4284-96C5-13B49B609062}"/>
    <cellStyle name="Normal 4 2 2 4 7 3 4" xfId="31694" xr:uid="{F957F8D1-41EF-4553-86B1-AC68A085C48E}"/>
    <cellStyle name="Normal 4 2 2 4 7 4" xfId="10602" xr:uid="{24BB0768-0630-41B5-8F4A-9952A2A6C8AA}"/>
    <cellStyle name="Normal 4 2 2 4 7 5" xfId="19040" xr:uid="{EE28EA31-3511-4739-BE4B-852FA2D12E22}"/>
    <cellStyle name="Normal 4 2 2 4 7 6" xfId="27477" xr:uid="{930F5977-88B0-4470-AA73-E97042662D14}"/>
    <cellStyle name="Normal 4 2 2 4 8" xfId="2507" xr:uid="{00000000-0005-0000-0000-0000DF120000}"/>
    <cellStyle name="Normal 4 2 2 4 8 2" xfId="6791" xr:uid="{00000000-0005-0000-0000-0000E0120000}"/>
    <cellStyle name="Normal 4 2 2 4 8 2 2" xfId="15233" xr:uid="{722D0A49-5F29-45DC-9D1D-1FA3F4DD1D42}"/>
    <cellStyle name="Normal 4 2 2 4 8 2 3" xfId="23670" xr:uid="{B269CEAD-A244-41CC-BF49-AF768D94F01F}"/>
    <cellStyle name="Normal 4 2 2 4 8 2 4" xfId="32107" xr:uid="{5A570A30-86C9-4C63-B4E3-9ADA0778EAF1}"/>
    <cellStyle name="Normal 4 2 2 4 8 3" xfId="11015" xr:uid="{7DE963B2-01BC-492D-A7BD-1D15EA5987EE}"/>
    <cellStyle name="Normal 4 2 2 4 8 4" xfId="19453" xr:uid="{4B99FF0A-F614-44B9-A335-42C24729D89E}"/>
    <cellStyle name="Normal 4 2 2 4 8 5" xfId="27890" xr:uid="{5A38E8C7-A82D-4F18-8F90-72C7FC3B1DA1}"/>
    <cellStyle name="Normal 4 2 2 4 9" xfId="4726" xr:uid="{00000000-0005-0000-0000-0000E1120000}"/>
    <cellStyle name="Normal 4 2 2 4 9 2" xfId="13168" xr:uid="{A27770EB-373D-45E2-8F96-86CF02239ADC}"/>
    <cellStyle name="Normal 4 2 2 4 9 3" xfId="21605" xr:uid="{9A7F6380-0B7D-46DB-8E78-A66E97D17BC1}"/>
    <cellStyle name="Normal 4 2 2 4 9 4" xfId="30042" xr:uid="{B45D1867-6322-4C28-979E-3DB6BA835A6F}"/>
    <cellStyle name="Normal 4 2 2 5" xfId="351" xr:uid="{00000000-0005-0000-0000-0000E2120000}"/>
    <cellStyle name="Normal 4 2 2 5 10" xfId="17392" xr:uid="{320BD0C4-0C99-4F01-A13C-35F281502DE5}"/>
    <cellStyle name="Normal 4 2 2 5 11" xfId="25829" xr:uid="{CAD244B9-BA5E-4553-9181-CA33FCABEB8D}"/>
    <cellStyle name="Normal 4 2 2 5 2" xfId="352" xr:uid="{00000000-0005-0000-0000-0000E3120000}"/>
    <cellStyle name="Normal 4 2 2 5 2 10" xfId="25830" xr:uid="{43F176BE-00DC-43E4-885A-075605826CEC}"/>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887834B1-4D45-485E-87B5-01DD1007C833}"/>
    <cellStyle name="Normal 4 2 2 5 2 2 2 2 3" xfId="24168" xr:uid="{B97F5378-8893-4FFA-909D-71AF37A74998}"/>
    <cellStyle name="Normal 4 2 2 5 2 2 2 2 4" xfId="32605" xr:uid="{B8EEDB19-585D-485F-AFCE-96E90CC58910}"/>
    <cellStyle name="Normal 4 2 2 5 2 2 2 3" xfId="11513" xr:uid="{D790DC5F-AB1B-4149-AB52-5E9763F12B62}"/>
    <cellStyle name="Normal 4 2 2 5 2 2 2 4" xfId="19951" xr:uid="{37F9D2F1-0C7D-4C57-8E0A-FA63C759EB4E}"/>
    <cellStyle name="Normal 4 2 2 5 2 2 2 5" xfId="28388" xr:uid="{6472A804-A5D2-4B5A-9C60-019ED9C4CA28}"/>
    <cellStyle name="Normal 4 2 2 5 2 2 3" xfId="5144" xr:uid="{00000000-0005-0000-0000-0000E7120000}"/>
    <cellStyle name="Normal 4 2 2 5 2 2 3 2" xfId="13586" xr:uid="{6E51F79B-9B5A-4D57-B88C-2651C5FC6565}"/>
    <cellStyle name="Normal 4 2 2 5 2 2 3 3" xfId="22023" xr:uid="{765E1B46-70CE-4496-BB26-517411A2EA1C}"/>
    <cellStyle name="Normal 4 2 2 5 2 2 3 4" xfId="30460" xr:uid="{21CD451A-8C5A-425C-B8CE-EEBE3BFD1A98}"/>
    <cellStyle name="Normal 4 2 2 5 2 2 4" xfId="9368" xr:uid="{F1CF4D0A-061A-44E2-96D2-1B32E783639C}"/>
    <cellStyle name="Normal 4 2 2 5 2 2 5" xfId="17806" xr:uid="{99C11228-F7E2-411D-A384-0045F4EFF89A}"/>
    <cellStyle name="Normal 4 2 2 5 2 2 6" xfId="26243" xr:uid="{2B97FF1D-C9D7-4443-9830-646935995779}"/>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C98A91A3-D0BE-4182-90B2-3468C7EA1074}"/>
    <cellStyle name="Normal 4 2 2 5 2 3 2 2 3" xfId="24581" xr:uid="{BDEC2AA8-979A-4B32-8B46-C2413B2B3DB4}"/>
    <cellStyle name="Normal 4 2 2 5 2 3 2 2 4" xfId="33018" xr:uid="{4129691F-B9C5-48EE-B6C4-6EF1D08B07CB}"/>
    <cellStyle name="Normal 4 2 2 5 2 3 2 3" xfId="11926" xr:uid="{51FEF6A8-23D2-4672-9E23-00BA85CC53D0}"/>
    <cellStyle name="Normal 4 2 2 5 2 3 2 4" xfId="20364" xr:uid="{8ADA4395-56F1-45B8-B443-2D0405443206}"/>
    <cellStyle name="Normal 4 2 2 5 2 3 2 5" xfId="28801" xr:uid="{FBD4C680-2A5D-4A30-B6EC-0C94DEBDCCC5}"/>
    <cellStyle name="Normal 4 2 2 5 2 3 3" xfId="5557" xr:uid="{00000000-0005-0000-0000-0000EB120000}"/>
    <cellStyle name="Normal 4 2 2 5 2 3 3 2" xfId="13999" xr:uid="{DCD96ED5-5847-44CA-9C18-9F88C99D5B15}"/>
    <cellStyle name="Normal 4 2 2 5 2 3 3 3" xfId="22436" xr:uid="{BF7C8E97-DBE4-4496-B179-B9F786ED4728}"/>
    <cellStyle name="Normal 4 2 2 5 2 3 3 4" xfId="30873" xr:uid="{9803BC99-4C99-4BE6-B363-4B845A6E0E0E}"/>
    <cellStyle name="Normal 4 2 2 5 2 3 4" xfId="9781" xr:uid="{D3755536-DAD5-46C9-8873-421FD91F3C27}"/>
    <cellStyle name="Normal 4 2 2 5 2 3 5" xfId="18219" xr:uid="{415A4025-F2F6-4EB3-986E-0EF65A155F2C}"/>
    <cellStyle name="Normal 4 2 2 5 2 3 6" xfId="26656" xr:uid="{B9336061-85BA-4CA9-8EC4-D9FBEE92978B}"/>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0EDE1F29-B3E1-4FEE-9516-34564BD7B917}"/>
    <cellStyle name="Normal 4 2 2 5 2 4 2 2 3" xfId="24994" xr:uid="{7AA706D0-FE5E-4794-B56E-639B6DB7CD87}"/>
    <cellStyle name="Normal 4 2 2 5 2 4 2 2 4" xfId="33431" xr:uid="{ECEDE6A3-2D2B-4F73-8994-8097BDC1F849}"/>
    <cellStyle name="Normal 4 2 2 5 2 4 2 3" xfId="12339" xr:uid="{375CA2E0-E240-4647-B454-931D19FC2126}"/>
    <cellStyle name="Normal 4 2 2 5 2 4 2 4" xfId="20777" xr:uid="{8E526629-8B77-415D-AE79-AFCD6E501510}"/>
    <cellStyle name="Normal 4 2 2 5 2 4 2 5" xfId="29214" xr:uid="{BEA4DE98-D2AF-494A-B44F-94D9D62A622C}"/>
    <cellStyle name="Normal 4 2 2 5 2 4 3" xfId="5970" xr:uid="{00000000-0005-0000-0000-0000EF120000}"/>
    <cellStyle name="Normal 4 2 2 5 2 4 3 2" xfId="14412" xr:uid="{E74DC30B-2AD6-4401-A058-21B42C2BC141}"/>
    <cellStyle name="Normal 4 2 2 5 2 4 3 3" xfId="22849" xr:uid="{04CCABF7-7ABA-4103-9EC5-F6E8FF221A42}"/>
    <cellStyle name="Normal 4 2 2 5 2 4 3 4" xfId="31286" xr:uid="{584D79FC-5FC2-4BF9-84A7-574170FDCE5E}"/>
    <cellStyle name="Normal 4 2 2 5 2 4 4" xfId="10194" xr:uid="{C3475418-FB31-4C12-86C6-AAC481FAA94C}"/>
    <cellStyle name="Normal 4 2 2 5 2 4 5" xfId="18632" xr:uid="{1B8DC47B-743F-4C5E-80A9-5FD218079DFB}"/>
    <cellStyle name="Normal 4 2 2 5 2 4 6" xfId="27069" xr:uid="{B7BAAEED-858D-4CB4-B8D6-1C8E60230C6C}"/>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F489489F-6CD5-4882-8FC5-0ADD4642A988}"/>
    <cellStyle name="Normal 4 2 2 5 2 5 2 2 3" xfId="25407" xr:uid="{A87C84C7-0EB4-43B6-9E1D-22B48951973A}"/>
    <cellStyle name="Normal 4 2 2 5 2 5 2 2 4" xfId="33844" xr:uid="{73903B7E-9EC4-4DC7-9806-0F5426703E21}"/>
    <cellStyle name="Normal 4 2 2 5 2 5 2 3" xfId="12752" xr:uid="{10FB5683-103E-44D2-B0D6-4655AFF3F997}"/>
    <cellStyle name="Normal 4 2 2 5 2 5 2 4" xfId="21190" xr:uid="{7C19606C-66D6-4E60-8213-099435803B8B}"/>
    <cellStyle name="Normal 4 2 2 5 2 5 2 5" xfId="29627" xr:uid="{DCC4F224-67CA-4AC1-90A2-BC532D67B909}"/>
    <cellStyle name="Normal 4 2 2 5 2 5 3" xfId="6383" xr:uid="{00000000-0005-0000-0000-0000F3120000}"/>
    <cellStyle name="Normal 4 2 2 5 2 5 3 2" xfId="14825" xr:uid="{61649271-070B-4575-AEDD-FB9B2C7D2D7C}"/>
    <cellStyle name="Normal 4 2 2 5 2 5 3 3" xfId="23262" xr:uid="{F98E0F33-5482-4018-A649-C45AE76FF520}"/>
    <cellStyle name="Normal 4 2 2 5 2 5 3 4" xfId="31699" xr:uid="{67CD5A7A-0AA2-44BB-ACF9-B39F3083F1CA}"/>
    <cellStyle name="Normal 4 2 2 5 2 5 4" xfId="10607" xr:uid="{958E8CF4-6BDE-4A6C-AD84-48932643C431}"/>
    <cellStyle name="Normal 4 2 2 5 2 5 5" xfId="19045" xr:uid="{A9EA7DD3-3B82-4992-98F0-28D98F957C20}"/>
    <cellStyle name="Normal 4 2 2 5 2 5 6" xfId="27482" xr:uid="{A21C3D51-75E2-4D0A-B5DF-32C297D4E9E2}"/>
    <cellStyle name="Normal 4 2 2 5 2 6" xfId="2512" xr:uid="{00000000-0005-0000-0000-0000F4120000}"/>
    <cellStyle name="Normal 4 2 2 5 2 6 2" xfId="6796" xr:uid="{00000000-0005-0000-0000-0000F5120000}"/>
    <cellStyle name="Normal 4 2 2 5 2 6 2 2" xfId="15238" xr:uid="{F1D85448-FEEC-4D03-B9FC-6CA5A9D83A98}"/>
    <cellStyle name="Normal 4 2 2 5 2 6 2 3" xfId="23675" xr:uid="{B5782D91-3055-4237-9BEE-F2EE39565D91}"/>
    <cellStyle name="Normal 4 2 2 5 2 6 2 4" xfId="32112" xr:uid="{B79B59C2-92E3-4262-8535-889C6D8F3BA7}"/>
    <cellStyle name="Normal 4 2 2 5 2 6 3" xfId="11020" xr:uid="{C9A3999A-14C8-4EF2-9AB7-3555F5487AD4}"/>
    <cellStyle name="Normal 4 2 2 5 2 6 4" xfId="19458" xr:uid="{AC6B7C10-DBF3-4E5F-83C3-C549B427E641}"/>
    <cellStyle name="Normal 4 2 2 5 2 6 5" xfId="27895" xr:uid="{A4E0BF3B-128A-42CD-998E-7002996B2851}"/>
    <cellStyle name="Normal 4 2 2 5 2 7" xfId="4731" xr:uid="{00000000-0005-0000-0000-0000F6120000}"/>
    <cellStyle name="Normal 4 2 2 5 2 7 2" xfId="13173" xr:uid="{1F665C4B-CCB0-469A-A7D4-D048C5EB609E}"/>
    <cellStyle name="Normal 4 2 2 5 2 7 3" xfId="21610" xr:uid="{DC6B80D8-B3D2-4E9C-A92D-2F4D26C405CA}"/>
    <cellStyle name="Normal 4 2 2 5 2 7 4" xfId="30047" xr:uid="{5515A87F-917F-46FC-961F-910DF858A2DA}"/>
    <cellStyle name="Normal 4 2 2 5 2 8" xfId="8955" xr:uid="{3FBEB0D8-29FA-4851-825C-0BFD9D26AED9}"/>
    <cellStyle name="Normal 4 2 2 5 2 9" xfId="17393" xr:uid="{8918A5E5-77EE-4CA5-979E-A91FD7B5236E}"/>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30455AD1-75B5-4519-BC45-A6E0223ECCAE}"/>
    <cellStyle name="Normal 4 2 2 5 3 2 2 3" xfId="24167" xr:uid="{C0B31A76-324A-409E-8672-356D048CC6C3}"/>
    <cellStyle name="Normal 4 2 2 5 3 2 2 4" xfId="32604" xr:uid="{8D7B6963-0948-4A6B-AE01-F0D514183C73}"/>
    <cellStyle name="Normal 4 2 2 5 3 2 3" xfId="11512" xr:uid="{1E8F568B-E84B-41B9-8EF2-9F0CF2CF660E}"/>
    <cellStyle name="Normal 4 2 2 5 3 2 4" xfId="19950" xr:uid="{06F7E8F8-4E86-4092-84B7-66293D116B8D}"/>
    <cellStyle name="Normal 4 2 2 5 3 2 5" xfId="28387" xr:uid="{42C79DFB-2D51-4C48-9C45-3065E9053538}"/>
    <cellStyle name="Normal 4 2 2 5 3 3" xfId="5143" xr:uid="{00000000-0005-0000-0000-0000FA120000}"/>
    <cellStyle name="Normal 4 2 2 5 3 3 2" xfId="13585" xr:uid="{5CDDA45D-1EE6-474E-807A-035B3E89F16E}"/>
    <cellStyle name="Normal 4 2 2 5 3 3 3" xfId="22022" xr:uid="{87BEFB55-2D77-47D8-B7F6-7C1BAB5AF5CC}"/>
    <cellStyle name="Normal 4 2 2 5 3 3 4" xfId="30459" xr:uid="{C329C820-7F6B-4AD6-9CE8-6C9FB2880D9E}"/>
    <cellStyle name="Normal 4 2 2 5 3 4" xfId="9367" xr:uid="{1D527504-DF6A-4C58-B41F-3AB1D94AFAA7}"/>
    <cellStyle name="Normal 4 2 2 5 3 5" xfId="17805" xr:uid="{45AB5EC2-17A0-40C1-97A1-E86DF54225F6}"/>
    <cellStyle name="Normal 4 2 2 5 3 6" xfId="26242" xr:uid="{3B1DE031-6F04-45D5-80B4-ED2F016DEAA0}"/>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437E0FC3-5654-4016-A096-A2CB6ECD8899}"/>
    <cellStyle name="Normal 4 2 2 5 4 2 2 3" xfId="24580" xr:uid="{8C4C1954-A9D2-4294-8352-3020422213FE}"/>
    <cellStyle name="Normal 4 2 2 5 4 2 2 4" xfId="33017" xr:uid="{BFCC7189-DA10-45C6-9712-D5E615147AC0}"/>
    <cellStyle name="Normal 4 2 2 5 4 2 3" xfId="11925" xr:uid="{8F974E0E-EC83-4F00-91FC-8636E733B0F2}"/>
    <cellStyle name="Normal 4 2 2 5 4 2 4" xfId="20363" xr:uid="{FC4B7D30-16E3-43BF-8184-10B2C357C114}"/>
    <cellStyle name="Normal 4 2 2 5 4 2 5" xfId="28800" xr:uid="{40654D61-969C-42EF-AA68-DE05A132A66C}"/>
    <cellStyle name="Normal 4 2 2 5 4 3" xfId="5556" xr:uid="{00000000-0005-0000-0000-0000FE120000}"/>
    <cellStyle name="Normal 4 2 2 5 4 3 2" xfId="13998" xr:uid="{E2EE6E60-978C-4E33-8DAF-572269AE82D6}"/>
    <cellStyle name="Normal 4 2 2 5 4 3 3" xfId="22435" xr:uid="{F3D02A02-2636-4DFE-858F-2744196306CE}"/>
    <cellStyle name="Normal 4 2 2 5 4 3 4" xfId="30872" xr:uid="{420A9571-F04A-4C05-BFB6-D3A4B95A2FC5}"/>
    <cellStyle name="Normal 4 2 2 5 4 4" xfId="9780" xr:uid="{A0124D72-DF55-4C62-A5F6-8FEA6F19C04F}"/>
    <cellStyle name="Normal 4 2 2 5 4 5" xfId="18218" xr:uid="{52C5428B-0A40-461A-B9DB-4E38FAB9F43A}"/>
    <cellStyle name="Normal 4 2 2 5 4 6" xfId="26655" xr:uid="{85A8CC2C-0129-4E5D-BDC4-5A32BAEA873E}"/>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EECCC833-BA08-405B-A766-8F29B889958B}"/>
    <cellStyle name="Normal 4 2 2 5 5 2 2 3" xfId="24993" xr:uid="{0B2FABE2-7FD2-4C00-A688-AF246917A56D}"/>
    <cellStyle name="Normal 4 2 2 5 5 2 2 4" xfId="33430" xr:uid="{8E09C1B8-BD51-4234-B943-013853EE1718}"/>
    <cellStyle name="Normal 4 2 2 5 5 2 3" xfId="12338" xr:uid="{155D55BB-D789-4DEA-91F4-4D2A6339CEEA}"/>
    <cellStyle name="Normal 4 2 2 5 5 2 4" xfId="20776" xr:uid="{8E7FC6E5-FAEE-4F40-82B4-0AD1B74FBEF1}"/>
    <cellStyle name="Normal 4 2 2 5 5 2 5" xfId="29213" xr:uid="{E18E750E-CA78-4D11-AE3B-D51EC9164296}"/>
    <cellStyle name="Normal 4 2 2 5 5 3" xfId="5969" xr:uid="{00000000-0005-0000-0000-000002130000}"/>
    <cellStyle name="Normal 4 2 2 5 5 3 2" xfId="14411" xr:uid="{0F7DDF3A-7906-4998-B4FD-7D9252830F44}"/>
    <cellStyle name="Normal 4 2 2 5 5 3 3" xfId="22848" xr:uid="{324661F7-CCF1-48B3-B534-395B4564427C}"/>
    <cellStyle name="Normal 4 2 2 5 5 3 4" xfId="31285" xr:uid="{F1E81332-0241-42E1-86FD-F44CB1528533}"/>
    <cellStyle name="Normal 4 2 2 5 5 4" xfId="10193" xr:uid="{94BCA8D2-02CF-428B-B5CD-701B9450A33D}"/>
    <cellStyle name="Normal 4 2 2 5 5 5" xfId="18631" xr:uid="{191C2415-5C47-4E56-A2A9-C3D4C00B5065}"/>
    <cellStyle name="Normal 4 2 2 5 5 6" xfId="27068" xr:uid="{E5140444-2FE8-4A18-8EA9-7375484FE29E}"/>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993901F2-36A3-4CCD-A54C-A25C6B9FAE42}"/>
    <cellStyle name="Normal 4 2 2 5 6 2 2 3" xfId="25406" xr:uid="{EA566A05-F511-42F9-8BFE-C43B40AA184B}"/>
    <cellStyle name="Normal 4 2 2 5 6 2 2 4" xfId="33843" xr:uid="{00D06F0C-F0F9-4FE5-9D2D-0B5CD69793BB}"/>
    <cellStyle name="Normal 4 2 2 5 6 2 3" xfId="12751" xr:uid="{E697EEFE-E0B2-4365-895E-149796342AFD}"/>
    <cellStyle name="Normal 4 2 2 5 6 2 4" xfId="21189" xr:uid="{8DE4C7C9-7012-44A0-877A-B3CDC83D49DC}"/>
    <cellStyle name="Normal 4 2 2 5 6 2 5" xfId="29626" xr:uid="{34F57A9E-9D26-47D1-B4C9-2A1CF142B860}"/>
    <cellStyle name="Normal 4 2 2 5 6 3" xfId="6382" xr:uid="{00000000-0005-0000-0000-000006130000}"/>
    <cellStyle name="Normal 4 2 2 5 6 3 2" xfId="14824" xr:uid="{41B23C39-33AB-423E-A800-A5CB60E8089D}"/>
    <cellStyle name="Normal 4 2 2 5 6 3 3" xfId="23261" xr:uid="{353AA90B-A082-4727-B22C-DF0CD8DC6D82}"/>
    <cellStyle name="Normal 4 2 2 5 6 3 4" xfId="31698" xr:uid="{CF1B84DF-57B3-42D9-BDF1-655FFF540EF0}"/>
    <cellStyle name="Normal 4 2 2 5 6 4" xfId="10606" xr:uid="{4296E862-88B4-43BF-A6F8-EA78FEE1750C}"/>
    <cellStyle name="Normal 4 2 2 5 6 5" xfId="19044" xr:uid="{3F1CBAC7-3FCA-4539-A49D-005C6B95CEE5}"/>
    <cellStyle name="Normal 4 2 2 5 6 6" xfId="27481" xr:uid="{D1B58777-5A4D-449A-8CD7-ECAB907DB0DC}"/>
    <cellStyle name="Normal 4 2 2 5 7" xfId="2511" xr:uid="{00000000-0005-0000-0000-000007130000}"/>
    <cellStyle name="Normal 4 2 2 5 7 2" xfId="6795" xr:uid="{00000000-0005-0000-0000-000008130000}"/>
    <cellStyle name="Normal 4 2 2 5 7 2 2" xfId="15237" xr:uid="{65802CA5-4B07-46C8-BE6F-49F2319C465C}"/>
    <cellStyle name="Normal 4 2 2 5 7 2 3" xfId="23674" xr:uid="{C297B565-5959-4BA7-90E0-E79212DB0C28}"/>
    <cellStyle name="Normal 4 2 2 5 7 2 4" xfId="32111" xr:uid="{EE455D62-7DBA-427C-8C36-3EB46F8B0BDE}"/>
    <cellStyle name="Normal 4 2 2 5 7 3" xfId="11019" xr:uid="{4A7559B8-5509-444B-AA40-A9102445E817}"/>
    <cellStyle name="Normal 4 2 2 5 7 4" xfId="19457" xr:uid="{AFB2FDA3-CFBF-46B2-9C07-6561D2C3DE9F}"/>
    <cellStyle name="Normal 4 2 2 5 7 5" xfId="27894" xr:uid="{ACDC911A-CD0D-4833-A42C-9A47FC4989D5}"/>
    <cellStyle name="Normal 4 2 2 5 8" xfId="4730" xr:uid="{00000000-0005-0000-0000-000009130000}"/>
    <cellStyle name="Normal 4 2 2 5 8 2" xfId="13172" xr:uid="{CECF551C-D00A-409D-808A-445B34CCA6CE}"/>
    <cellStyle name="Normal 4 2 2 5 8 3" xfId="21609" xr:uid="{42BFE7D3-C2D1-4B5D-990F-141057CDCFC6}"/>
    <cellStyle name="Normal 4 2 2 5 8 4" xfId="30046" xr:uid="{F5A08738-9E7E-4CCB-B4C0-63341BD2DA49}"/>
    <cellStyle name="Normal 4 2 2 5 9" xfId="8954" xr:uid="{EC685C86-E129-4682-9756-09FEA1C94269}"/>
    <cellStyle name="Normal 4 2 2 6" xfId="353" xr:uid="{00000000-0005-0000-0000-00000A130000}"/>
    <cellStyle name="Normal 4 2 2 6 10" xfId="25831" xr:uid="{6BC9E60D-02E1-41BF-B116-657ADD87F473}"/>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228CE635-C6BF-43B3-8BF1-13B2D74FAEAD}"/>
    <cellStyle name="Normal 4 2 2 6 2 2 2 3" xfId="24169" xr:uid="{62E1ECDE-E624-4E40-9CEF-6F034C9C0E82}"/>
    <cellStyle name="Normal 4 2 2 6 2 2 2 4" xfId="32606" xr:uid="{924D6795-4934-4F3B-904B-14965F229FD9}"/>
    <cellStyle name="Normal 4 2 2 6 2 2 3" xfId="11514" xr:uid="{BB22A0FE-8EE0-485D-8C1D-625DA0CA85F9}"/>
    <cellStyle name="Normal 4 2 2 6 2 2 4" xfId="19952" xr:uid="{552CF02D-CFE0-4660-B221-D0FE79859AEC}"/>
    <cellStyle name="Normal 4 2 2 6 2 2 5" xfId="28389" xr:uid="{33EA9D33-0D9F-489E-84D6-2F568ACC76AA}"/>
    <cellStyle name="Normal 4 2 2 6 2 3" xfId="5145" xr:uid="{00000000-0005-0000-0000-00000E130000}"/>
    <cellStyle name="Normal 4 2 2 6 2 3 2" xfId="13587" xr:uid="{7B6E8CC3-CA86-4A96-8FF5-15DA60C4FBED}"/>
    <cellStyle name="Normal 4 2 2 6 2 3 3" xfId="22024" xr:uid="{4857B9BF-9A96-4F05-A6DC-10CF6079AF30}"/>
    <cellStyle name="Normal 4 2 2 6 2 3 4" xfId="30461" xr:uid="{488A2CCD-AE9C-4D28-AEF9-E85B561BCFCC}"/>
    <cellStyle name="Normal 4 2 2 6 2 4" xfId="9369" xr:uid="{7BD531EC-95C9-4E80-AF4E-7064068D733D}"/>
    <cellStyle name="Normal 4 2 2 6 2 5" xfId="17807" xr:uid="{D3169840-516D-46E7-B972-A48CE4642854}"/>
    <cellStyle name="Normal 4 2 2 6 2 6" xfId="26244" xr:uid="{9E86EB7D-A953-4FC8-88E8-4EEFC2198B28}"/>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CEA8FBCA-A1F6-4E7D-971B-45EF522766FF}"/>
    <cellStyle name="Normal 4 2 2 6 3 2 2 3" xfId="24582" xr:uid="{2CD4048D-72CE-4CEC-89C1-2CAEED47E541}"/>
    <cellStyle name="Normal 4 2 2 6 3 2 2 4" xfId="33019" xr:uid="{DAE40B32-CE4C-49A0-96A0-C4DE544D0997}"/>
    <cellStyle name="Normal 4 2 2 6 3 2 3" xfId="11927" xr:uid="{E098AA50-A555-4699-9EE1-7B4DB24173A7}"/>
    <cellStyle name="Normal 4 2 2 6 3 2 4" xfId="20365" xr:uid="{936C8BA4-D6FF-4609-B39B-15B912C6E69F}"/>
    <cellStyle name="Normal 4 2 2 6 3 2 5" xfId="28802" xr:uid="{988CC478-AFB6-419C-97F3-F31B10CF5D24}"/>
    <cellStyle name="Normal 4 2 2 6 3 3" xfId="5558" xr:uid="{00000000-0005-0000-0000-000012130000}"/>
    <cellStyle name="Normal 4 2 2 6 3 3 2" xfId="14000" xr:uid="{5C9A9A60-0078-4AA3-B2E4-BB92209618ED}"/>
    <cellStyle name="Normal 4 2 2 6 3 3 3" xfId="22437" xr:uid="{56E34FCD-3610-4A05-91FD-C32A85F8AB51}"/>
    <cellStyle name="Normal 4 2 2 6 3 3 4" xfId="30874" xr:uid="{764DF59F-E8C5-4F0C-8332-2209CF4AD728}"/>
    <cellStyle name="Normal 4 2 2 6 3 4" xfId="9782" xr:uid="{C615105B-3950-4B95-89E9-CF259F48767E}"/>
    <cellStyle name="Normal 4 2 2 6 3 5" xfId="18220" xr:uid="{AD8CD420-4902-4809-8632-3EA18DD877AC}"/>
    <cellStyle name="Normal 4 2 2 6 3 6" xfId="26657" xr:uid="{2FD9CF26-C1FA-486E-9801-E6E22CCBD9E2}"/>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B730F045-F8F9-4CE9-AEF3-83D78C912FAE}"/>
    <cellStyle name="Normal 4 2 2 6 4 2 2 3" xfId="24995" xr:uid="{4BA45CAD-C31B-42A9-B62C-809BECD0AB9C}"/>
    <cellStyle name="Normal 4 2 2 6 4 2 2 4" xfId="33432" xr:uid="{5794E9C9-ECAF-4CBD-A111-981A531C5184}"/>
    <cellStyle name="Normal 4 2 2 6 4 2 3" xfId="12340" xr:uid="{3222526F-57D5-41D3-90AA-1DBDEEB91576}"/>
    <cellStyle name="Normal 4 2 2 6 4 2 4" xfId="20778" xr:uid="{E89FE822-C3EF-4FB5-AF80-46C466FD2CCF}"/>
    <cellStyle name="Normal 4 2 2 6 4 2 5" xfId="29215" xr:uid="{9FA02AEC-057D-4100-91C0-C9F1DC86A988}"/>
    <cellStyle name="Normal 4 2 2 6 4 3" xfId="5971" xr:uid="{00000000-0005-0000-0000-000016130000}"/>
    <cellStyle name="Normal 4 2 2 6 4 3 2" xfId="14413" xr:uid="{2373941E-0C9B-4986-A28F-0C4E24116D89}"/>
    <cellStyle name="Normal 4 2 2 6 4 3 3" xfId="22850" xr:uid="{28BF0C4C-BEC5-49B6-97A6-B38D8E1A7453}"/>
    <cellStyle name="Normal 4 2 2 6 4 3 4" xfId="31287" xr:uid="{D585E5DC-6A35-43B8-AD01-D7CA945761C2}"/>
    <cellStyle name="Normal 4 2 2 6 4 4" xfId="10195" xr:uid="{6880976F-08B9-4C01-80DE-E1DE14981D90}"/>
    <cellStyle name="Normal 4 2 2 6 4 5" xfId="18633" xr:uid="{62D44A6E-78A1-43FF-A962-463872C4C2A7}"/>
    <cellStyle name="Normal 4 2 2 6 4 6" xfId="27070" xr:uid="{CB92C4DC-E287-4073-8450-63CDF606AB00}"/>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E1DC1B29-7D87-4CA9-8053-68C0AD901F7E}"/>
    <cellStyle name="Normal 4 2 2 6 5 2 2 3" xfId="25408" xr:uid="{E5675F47-6F95-48C8-9B85-4400FAC0B267}"/>
    <cellStyle name="Normal 4 2 2 6 5 2 2 4" xfId="33845" xr:uid="{C814CC4E-6A6F-4A7F-A363-675E2C06B7CF}"/>
    <cellStyle name="Normal 4 2 2 6 5 2 3" xfId="12753" xr:uid="{7E5F29C9-1D2A-4DD4-8788-180C75DF4CBE}"/>
    <cellStyle name="Normal 4 2 2 6 5 2 4" xfId="21191" xr:uid="{066441FA-8F15-4DA8-9C60-B09AA3234F2B}"/>
    <cellStyle name="Normal 4 2 2 6 5 2 5" xfId="29628" xr:uid="{7DB91F47-108A-4D90-AE19-303D5F0714E7}"/>
    <cellStyle name="Normal 4 2 2 6 5 3" xfId="6384" xr:uid="{00000000-0005-0000-0000-00001A130000}"/>
    <cellStyle name="Normal 4 2 2 6 5 3 2" xfId="14826" xr:uid="{EAD710DF-F026-4136-B59C-C93677C3E20F}"/>
    <cellStyle name="Normal 4 2 2 6 5 3 3" xfId="23263" xr:uid="{72539DB6-2552-4D6A-BB8A-023C322E116A}"/>
    <cellStyle name="Normal 4 2 2 6 5 3 4" xfId="31700" xr:uid="{20300E8F-1340-4CFB-A4AB-8371BDE849E7}"/>
    <cellStyle name="Normal 4 2 2 6 5 4" xfId="10608" xr:uid="{E8334009-A136-4914-A47F-3AC0E7FEF866}"/>
    <cellStyle name="Normal 4 2 2 6 5 5" xfId="19046" xr:uid="{782199BC-CD87-4A0B-8F67-5B5900BF6E3E}"/>
    <cellStyle name="Normal 4 2 2 6 5 6" xfId="27483" xr:uid="{7E415AD8-10D1-4A40-B569-5348362917E8}"/>
    <cellStyle name="Normal 4 2 2 6 6" xfId="2513" xr:uid="{00000000-0005-0000-0000-00001B130000}"/>
    <cellStyle name="Normal 4 2 2 6 6 2" xfId="6797" xr:uid="{00000000-0005-0000-0000-00001C130000}"/>
    <cellStyle name="Normal 4 2 2 6 6 2 2" xfId="15239" xr:uid="{4812E0D2-A5BA-4454-9678-E55A003330F8}"/>
    <cellStyle name="Normal 4 2 2 6 6 2 3" xfId="23676" xr:uid="{C672C496-B6B3-4D03-B668-4884E9FBC8E9}"/>
    <cellStyle name="Normal 4 2 2 6 6 2 4" xfId="32113" xr:uid="{3C0DAFE4-EEAB-4CDF-83F0-241D1EB47BDC}"/>
    <cellStyle name="Normal 4 2 2 6 6 3" xfId="11021" xr:uid="{13B5EB3C-476B-4865-B1F0-E97F49EDD913}"/>
    <cellStyle name="Normal 4 2 2 6 6 4" xfId="19459" xr:uid="{D31E1B14-872A-42A2-80B0-EBCFA6D44788}"/>
    <cellStyle name="Normal 4 2 2 6 6 5" xfId="27896" xr:uid="{E74E1723-106B-4507-89A8-D0A456C6D5D9}"/>
    <cellStyle name="Normal 4 2 2 6 7" xfId="4732" xr:uid="{00000000-0005-0000-0000-00001D130000}"/>
    <cellStyle name="Normal 4 2 2 6 7 2" xfId="13174" xr:uid="{B1C92E64-13A1-497A-8A3B-DEEEFC9DE6EA}"/>
    <cellStyle name="Normal 4 2 2 6 7 3" xfId="21611" xr:uid="{11B471BE-A700-4B1E-A7D1-C8640B7CC2B0}"/>
    <cellStyle name="Normal 4 2 2 6 7 4" xfId="30048" xr:uid="{CCAE16B4-0A9F-47A0-A256-D174D4E425EA}"/>
    <cellStyle name="Normal 4 2 2 6 8" xfId="8956" xr:uid="{1E40EE00-AB93-4E27-B0A9-D526AD311367}"/>
    <cellStyle name="Normal 4 2 2 6 9" xfId="17394" xr:uid="{EC9A4759-8DAD-48C4-9AEE-C391409E3BB1}"/>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76E184E5-F9E1-447E-8840-33E6AB526004}"/>
    <cellStyle name="Normal 4 2 2 7 2 2 3" xfId="24154" xr:uid="{1CC4AEDF-9CB8-45AF-92A1-D8384B0E95BE}"/>
    <cellStyle name="Normal 4 2 2 7 2 2 4" xfId="32591" xr:uid="{2724E3D9-827D-46EC-A686-6E1BB7810E6D}"/>
    <cellStyle name="Normal 4 2 2 7 2 3" xfId="11499" xr:uid="{FDF6B8A2-9D62-4EC3-9B1C-09BAF9FAB81F}"/>
    <cellStyle name="Normal 4 2 2 7 2 4" xfId="19937" xr:uid="{6393E904-AC3E-4D7D-95F9-041D54A5389B}"/>
    <cellStyle name="Normal 4 2 2 7 2 5" xfId="28374" xr:uid="{83EADFA9-1DA3-4DE8-8C93-4D4E4527A914}"/>
    <cellStyle name="Normal 4 2 2 7 3" xfId="5130" xr:uid="{00000000-0005-0000-0000-000021130000}"/>
    <cellStyle name="Normal 4 2 2 7 3 2" xfId="13572" xr:uid="{82F81A2A-1219-4F6D-96EE-B09C02442964}"/>
    <cellStyle name="Normal 4 2 2 7 3 3" xfId="22009" xr:uid="{4535571E-7592-429A-8B31-42FBADCEFA29}"/>
    <cellStyle name="Normal 4 2 2 7 3 4" xfId="30446" xr:uid="{FED28C22-25A8-4465-A3FF-98ED9116B75B}"/>
    <cellStyle name="Normal 4 2 2 7 4" xfId="9354" xr:uid="{D1735B17-E556-43D0-81C2-85E6C1DCB6F5}"/>
    <cellStyle name="Normal 4 2 2 7 5" xfId="17792" xr:uid="{6819C0D0-9B96-4C3E-B000-D4FDA1157B24}"/>
    <cellStyle name="Normal 4 2 2 7 6" xfId="26229" xr:uid="{DC553436-4C72-4835-A4AA-BE52F4ABE191}"/>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FD699B98-85FD-48BB-823F-4F68C10E1C77}"/>
    <cellStyle name="Normal 4 2 2 8 2 2 3" xfId="24567" xr:uid="{170AA99D-F480-40B2-87CA-45C607C18E9F}"/>
    <cellStyle name="Normal 4 2 2 8 2 2 4" xfId="33004" xr:uid="{94C562C7-1BB5-4B5B-A826-C76DC46B84B1}"/>
    <cellStyle name="Normal 4 2 2 8 2 3" xfId="11912" xr:uid="{2125CFD4-4E42-4D70-B777-6FA1DC43D750}"/>
    <cellStyle name="Normal 4 2 2 8 2 4" xfId="20350" xr:uid="{D563D5D1-6167-4F15-92A4-2C48E1F707C8}"/>
    <cellStyle name="Normal 4 2 2 8 2 5" xfId="28787" xr:uid="{9513317D-BCEE-4495-B303-3B9434C2038A}"/>
    <cellStyle name="Normal 4 2 2 8 3" xfId="5543" xr:uid="{00000000-0005-0000-0000-000025130000}"/>
    <cellStyle name="Normal 4 2 2 8 3 2" xfId="13985" xr:uid="{9D20883C-CFBB-436A-ACA5-0F9A7A921267}"/>
    <cellStyle name="Normal 4 2 2 8 3 3" xfId="22422" xr:uid="{E046D34B-ABA7-49A8-B736-80A2CDA95302}"/>
    <cellStyle name="Normal 4 2 2 8 3 4" xfId="30859" xr:uid="{3CA6FD6B-0DD1-40E4-B09B-6AD041B28714}"/>
    <cellStyle name="Normal 4 2 2 8 4" xfId="9767" xr:uid="{19999C2E-42AE-454F-BF61-FC416722D22E}"/>
    <cellStyle name="Normal 4 2 2 8 5" xfId="18205" xr:uid="{9B2AE6D8-0C2C-4625-AB92-9CC6FE730846}"/>
    <cellStyle name="Normal 4 2 2 8 6" xfId="26642" xr:uid="{A916C1DD-424B-4C3B-B9CB-D577403DD103}"/>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4E49366A-8BBA-4790-A659-40F951D9CE53}"/>
    <cellStyle name="Normal 4 2 2 9 2 2 3" xfId="24980" xr:uid="{BC984B91-9695-48F0-AE03-D6AA08D9B5ED}"/>
    <cellStyle name="Normal 4 2 2 9 2 2 4" xfId="33417" xr:uid="{32F72254-AEE1-41A4-8D6D-CFCA37345C8D}"/>
    <cellStyle name="Normal 4 2 2 9 2 3" xfId="12325" xr:uid="{9B6B688C-3015-4447-8877-D2456E755E1A}"/>
    <cellStyle name="Normal 4 2 2 9 2 4" xfId="20763" xr:uid="{E8ED2535-961C-46B3-9F1D-293DB0526B36}"/>
    <cellStyle name="Normal 4 2 2 9 2 5" xfId="29200" xr:uid="{8D64241A-4865-49AD-BDDC-FA4BC00345BF}"/>
    <cellStyle name="Normal 4 2 2 9 3" xfId="5956" xr:uid="{00000000-0005-0000-0000-000029130000}"/>
    <cellStyle name="Normal 4 2 2 9 3 2" xfId="14398" xr:uid="{DA5547C6-C756-4161-9081-89D00E522D28}"/>
    <cellStyle name="Normal 4 2 2 9 3 3" xfId="22835" xr:uid="{A179F33B-C5CE-4E90-80D8-D5F51D6E1151}"/>
    <cellStyle name="Normal 4 2 2 9 3 4" xfId="31272" xr:uid="{DC2413A2-9E22-4B95-8421-E64C5CEA9408}"/>
    <cellStyle name="Normal 4 2 2 9 4" xfId="10180" xr:uid="{DB7CC72E-160C-4C97-BE13-F479B953F546}"/>
    <cellStyle name="Normal 4 2 2 9 5" xfId="18618" xr:uid="{26156BA2-B889-41D7-BB40-1404C9D2687E}"/>
    <cellStyle name="Normal 4 2 2 9 6" xfId="27055" xr:uid="{E45EF00A-2D04-4DBF-A35C-C50E05CC7756}"/>
    <cellStyle name="Normal 4 2 3" xfId="354" xr:uid="{00000000-0005-0000-0000-00002A130000}"/>
    <cellStyle name="Normal 4 2 4" xfId="355" xr:uid="{00000000-0005-0000-0000-00002B130000}"/>
    <cellStyle name="Normal 4 2 4 10" xfId="4733" xr:uid="{00000000-0005-0000-0000-00002C130000}"/>
    <cellStyle name="Normal 4 2 4 10 2" xfId="13175" xr:uid="{3731E44C-41BA-4CA7-A96E-32DA6BAD95EB}"/>
    <cellStyle name="Normal 4 2 4 10 3" xfId="21612" xr:uid="{7661D127-A2AE-4D47-BA7F-04EF178D23E5}"/>
    <cellStyle name="Normal 4 2 4 10 4" xfId="30049" xr:uid="{3466F797-2575-4ABF-968B-0A13D28B253A}"/>
    <cellStyle name="Normal 4 2 4 11" xfId="8957" xr:uid="{D9895B49-B42A-4C8D-B6C6-1E0922BC6430}"/>
    <cellStyle name="Normal 4 2 4 12" xfId="17395" xr:uid="{6B55E7D3-0649-4284-974C-E27C3C910BDC}"/>
    <cellStyle name="Normal 4 2 4 13" xfId="25832" xr:uid="{BEFB7606-2040-42F0-ADCE-B78900D51C2F}"/>
    <cellStyle name="Normal 4 2 4 2" xfId="356" xr:uid="{00000000-0005-0000-0000-00002D130000}"/>
    <cellStyle name="Normal 4 2 4 2 10" xfId="8958" xr:uid="{D4CF3060-4C86-48C8-B77E-3CB3D4DC6F04}"/>
    <cellStyle name="Normal 4 2 4 2 11" xfId="17396" xr:uid="{F2393573-5C9B-435B-AD38-087F4E690D35}"/>
    <cellStyle name="Normal 4 2 4 2 12" xfId="25833" xr:uid="{CD06CDDF-0679-49F8-9B3A-80ADF5303CFE}"/>
    <cellStyle name="Normal 4 2 4 2 2" xfId="357" xr:uid="{00000000-0005-0000-0000-00002E130000}"/>
    <cellStyle name="Normal 4 2 4 2 2 10" xfId="17397" xr:uid="{24CE7E6A-9A19-4AEF-8B9E-EF12570D5A28}"/>
    <cellStyle name="Normal 4 2 4 2 2 11" xfId="25834" xr:uid="{6D0DA418-3071-4319-B99E-E779AFBDF1A7}"/>
    <cellStyle name="Normal 4 2 4 2 2 2" xfId="358" xr:uid="{00000000-0005-0000-0000-00002F130000}"/>
    <cellStyle name="Normal 4 2 4 2 2 2 10" xfId="25835" xr:uid="{C0B8B603-BA86-452A-938D-FD85E6FE835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88DAB7E1-5183-4F91-8D38-1C5743606FA2}"/>
    <cellStyle name="Normal 4 2 4 2 2 2 2 2 2 3" xfId="24173" xr:uid="{88576FAF-D199-49F9-8C6B-F24B70B666F3}"/>
    <cellStyle name="Normal 4 2 4 2 2 2 2 2 2 4" xfId="32610" xr:uid="{6A0AA188-415F-4CD5-895A-CD95343DB7B3}"/>
    <cellStyle name="Normal 4 2 4 2 2 2 2 2 3" xfId="11518" xr:uid="{C1D95BDA-872A-47D8-BC52-336D222A8215}"/>
    <cellStyle name="Normal 4 2 4 2 2 2 2 2 4" xfId="19956" xr:uid="{AF8292F1-8AD1-4ABF-BF72-41C70AB630BD}"/>
    <cellStyle name="Normal 4 2 4 2 2 2 2 2 5" xfId="28393" xr:uid="{A3B2718D-72B7-4E8E-8434-13903824A702}"/>
    <cellStyle name="Normal 4 2 4 2 2 2 2 3" xfId="5149" xr:uid="{00000000-0005-0000-0000-000033130000}"/>
    <cellStyle name="Normal 4 2 4 2 2 2 2 3 2" xfId="13591" xr:uid="{36F2AB06-5965-45D7-8B8A-D2D1A9614960}"/>
    <cellStyle name="Normal 4 2 4 2 2 2 2 3 3" xfId="22028" xr:uid="{FE648EA7-7E2C-4DD4-91B5-89719A74696E}"/>
    <cellStyle name="Normal 4 2 4 2 2 2 2 3 4" xfId="30465" xr:uid="{9DAD0138-0AE9-4A73-A2CE-1807FCE05D42}"/>
    <cellStyle name="Normal 4 2 4 2 2 2 2 4" xfId="9373" xr:uid="{518CD392-2CCF-4B51-A3D3-CF48602520FB}"/>
    <cellStyle name="Normal 4 2 4 2 2 2 2 5" xfId="17811" xr:uid="{24BC0ABC-853B-4FFB-9D90-162DB67658BC}"/>
    <cellStyle name="Normal 4 2 4 2 2 2 2 6" xfId="26248" xr:uid="{C35DA381-4721-4FE9-B06F-3108429E946C}"/>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F702A02B-F187-4EB3-AA31-1721680A4F7E}"/>
    <cellStyle name="Normal 4 2 4 2 2 2 3 2 2 3" xfId="24586" xr:uid="{0B2DF483-FA43-4829-8158-3FFEF2737BC6}"/>
    <cellStyle name="Normal 4 2 4 2 2 2 3 2 2 4" xfId="33023" xr:uid="{0E7F3B6D-EBAC-4025-BA43-5E75333D3593}"/>
    <cellStyle name="Normal 4 2 4 2 2 2 3 2 3" xfId="11931" xr:uid="{19DA99FC-D0CC-4B13-9305-4E2A456AE4E3}"/>
    <cellStyle name="Normal 4 2 4 2 2 2 3 2 4" xfId="20369" xr:uid="{210D10D4-00EC-45B1-A204-269DBF8E69C5}"/>
    <cellStyle name="Normal 4 2 4 2 2 2 3 2 5" xfId="28806" xr:uid="{F84A3302-FD24-456F-8FF8-E039A617A06E}"/>
    <cellStyle name="Normal 4 2 4 2 2 2 3 3" xfId="5562" xr:uid="{00000000-0005-0000-0000-000037130000}"/>
    <cellStyle name="Normal 4 2 4 2 2 2 3 3 2" xfId="14004" xr:uid="{8A4FEC2C-54B6-4402-8AE7-D92EC56610ED}"/>
    <cellStyle name="Normal 4 2 4 2 2 2 3 3 3" xfId="22441" xr:uid="{84AC1877-0C9A-4DA4-8EDE-CC26A4C8C6CE}"/>
    <cellStyle name="Normal 4 2 4 2 2 2 3 3 4" xfId="30878" xr:uid="{193FE580-0AEE-4FCB-8BBF-CA4405E6A505}"/>
    <cellStyle name="Normal 4 2 4 2 2 2 3 4" xfId="9786" xr:uid="{A1691A41-C437-4579-831E-D879CA1C0CF2}"/>
    <cellStyle name="Normal 4 2 4 2 2 2 3 5" xfId="18224" xr:uid="{DDEEA7C3-64A0-4735-BA66-25253E796E15}"/>
    <cellStyle name="Normal 4 2 4 2 2 2 3 6" xfId="26661" xr:uid="{FC071E75-897D-4A81-A3D6-B66E9950EBF7}"/>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B5A3C95F-379B-4617-8ABC-B5814B637EEB}"/>
    <cellStyle name="Normal 4 2 4 2 2 2 4 2 2 3" xfId="24999" xr:uid="{8383578A-1F47-42A4-8A4E-4BB668A1007E}"/>
    <cellStyle name="Normal 4 2 4 2 2 2 4 2 2 4" xfId="33436" xr:uid="{6B30ED7D-735B-4CEB-93CE-E7DD425F4BA5}"/>
    <cellStyle name="Normal 4 2 4 2 2 2 4 2 3" xfId="12344" xr:uid="{387AF836-FC3C-4D6D-943A-F275CABCBDA1}"/>
    <cellStyle name="Normal 4 2 4 2 2 2 4 2 4" xfId="20782" xr:uid="{176FEE08-580F-4DFB-B7AC-F584FDD042C3}"/>
    <cellStyle name="Normal 4 2 4 2 2 2 4 2 5" xfId="29219" xr:uid="{49842986-F60E-4E65-8190-061718ABEB8F}"/>
    <cellStyle name="Normal 4 2 4 2 2 2 4 3" xfId="5975" xr:uid="{00000000-0005-0000-0000-00003B130000}"/>
    <cellStyle name="Normal 4 2 4 2 2 2 4 3 2" xfId="14417" xr:uid="{57C9EC6E-5A47-46A2-A432-A0665307ED7C}"/>
    <cellStyle name="Normal 4 2 4 2 2 2 4 3 3" xfId="22854" xr:uid="{AAD0E2E3-069B-4D97-BDD8-541836C6908F}"/>
    <cellStyle name="Normal 4 2 4 2 2 2 4 3 4" xfId="31291" xr:uid="{1125C3D3-BD60-4CCE-BE8B-7E408D8E122C}"/>
    <cellStyle name="Normal 4 2 4 2 2 2 4 4" xfId="10199" xr:uid="{4EDA4D16-FC87-4175-9D72-0A78F54C37CD}"/>
    <cellStyle name="Normal 4 2 4 2 2 2 4 5" xfId="18637" xr:uid="{70AE10F8-23C5-4E7B-B46F-4354012A2F81}"/>
    <cellStyle name="Normal 4 2 4 2 2 2 4 6" xfId="27074" xr:uid="{1055A940-9A91-4F76-B220-32166D288EF2}"/>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11FCFE00-B082-43A6-B9E8-7094607ED8CE}"/>
    <cellStyle name="Normal 4 2 4 2 2 2 5 2 2 3" xfId="25412" xr:uid="{B1157A6D-C9CE-4EDA-A0E4-93BA37F6F5BF}"/>
    <cellStyle name="Normal 4 2 4 2 2 2 5 2 2 4" xfId="33849" xr:uid="{C868C89B-8383-4731-A624-0C7692A07BFB}"/>
    <cellStyle name="Normal 4 2 4 2 2 2 5 2 3" xfId="12757" xr:uid="{15116B23-9222-4C4A-96BC-45D7E3C86A5B}"/>
    <cellStyle name="Normal 4 2 4 2 2 2 5 2 4" xfId="21195" xr:uid="{6CC1FC8D-1F94-46EA-B63E-48465F354F15}"/>
    <cellStyle name="Normal 4 2 4 2 2 2 5 2 5" xfId="29632" xr:uid="{19A4DC2B-E085-4939-A34C-4F95452D695F}"/>
    <cellStyle name="Normal 4 2 4 2 2 2 5 3" xfId="6388" xr:uid="{00000000-0005-0000-0000-00003F130000}"/>
    <cellStyle name="Normal 4 2 4 2 2 2 5 3 2" xfId="14830" xr:uid="{923F4D27-CB17-41BD-A235-4184B5349F78}"/>
    <cellStyle name="Normal 4 2 4 2 2 2 5 3 3" xfId="23267" xr:uid="{264BD3E6-A346-44C7-B239-8D75F3EC5503}"/>
    <cellStyle name="Normal 4 2 4 2 2 2 5 3 4" xfId="31704" xr:uid="{A851260E-700C-4150-AACD-830CD66D8E55}"/>
    <cellStyle name="Normal 4 2 4 2 2 2 5 4" xfId="10612" xr:uid="{F5755E30-00E0-4657-A151-E7DC5E515DCA}"/>
    <cellStyle name="Normal 4 2 4 2 2 2 5 5" xfId="19050" xr:uid="{F011BE6A-42F5-4FEC-8FAD-E75618099688}"/>
    <cellStyle name="Normal 4 2 4 2 2 2 5 6" xfId="27487" xr:uid="{8C99E26A-3E29-4843-ADDE-CCD658687B4F}"/>
    <cellStyle name="Normal 4 2 4 2 2 2 6" xfId="2517" xr:uid="{00000000-0005-0000-0000-000040130000}"/>
    <cellStyle name="Normal 4 2 4 2 2 2 6 2" xfId="6801" xr:uid="{00000000-0005-0000-0000-000041130000}"/>
    <cellStyle name="Normal 4 2 4 2 2 2 6 2 2" xfId="15243" xr:uid="{7475ABD2-9172-4C09-A43F-533FE0EE0BDD}"/>
    <cellStyle name="Normal 4 2 4 2 2 2 6 2 3" xfId="23680" xr:uid="{1DCD08E7-4B1C-4137-98F4-D1FC8A42F687}"/>
    <cellStyle name="Normal 4 2 4 2 2 2 6 2 4" xfId="32117" xr:uid="{B14DBA8B-8E25-4FDE-8AC3-1573278F2770}"/>
    <cellStyle name="Normal 4 2 4 2 2 2 6 3" xfId="11025" xr:uid="{E9EA5A13-C99E-44D0-A16D-BABE5D355923}"/>
    <cellStyle name="Normal 4 2 4 2 2 2 6 4" xfId="19463" xr:uid="{2E70E3BB-853A-4890-A96E-12EAC2364E8E}"/>
    <cellStyle name="Normal 4 2 4 2 2 2 6 5" xfId="27900" xr:uid="{16310A45-170F-45C7-BAF9-E991E7A4C721}"/>
    <cellStyle name="Normal 4 2 4 2 2 2 7" xfId="4736" xr:uid="{00000000-0005-0000-0000-000042130000}"/>
    <cellStyle name="Normal 4 2 4 2 2 2 7 2" xfId="13178" xr:uid="{710F16BB-CAFA-414B-A0F8-358E18D10C60}"/>
    <cellStyle name="Normal 4 2 4 2 2 2 7 3" xfId="21615" xr:uid="{9F6E05F1-1D6D-4F5C-816C-9D471E15DC9E}"/>
    <cellStyle name="Normal 4 2 4 2 2 2 7 4" xfId="30052" xr:uid="{9F959227-7C71-4878-9C97-00441C989636}"/>
    <cellStyle name="Normal 4 2 4 2 2 2 8" xfId="8960" xr:uid="{3F7BE78A-D001-48DE-984A-FDF97735E434}"/>
    <cellStyle name="Normal 4 2 4 2 2 2 9" xfId="17398" xr:uid="{17BF1F86-82C2-48F0-BCD4-89181FE05645}"/>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7E5AD9F7-4416-4353-A0E7-C9E71F6FDAC2}"/>
    <cellStyle name="Normal 4 2 4 2 2 3 2 2 3" xfId="24172" xr:uid="{0F76BFE4-6DE2-4B37-A4EA-1AC9FA3966EA}"/>
    <cellStyle name="Normal 4 2 4 2 2 3 2 2 4" xfId="32609" xr:uid="{54CA1363-9264-4964-A875-20AF6454284A}"/>
    <cellStyle name="Normal 4 2 4 2 2 3 2 3" xfId="11517" xr:uid="{7B35EB67-7E08-439F-B503-90A75740D78B}"/>
    <cellStyle name="Normal 4 2 4 2 2 3 2 4" xfId="19955" xr:uid="{68E46D88-F62A-45B8-9C33-D28CB59954CA}"/>
    <cellStyle name="Normal 4 2 4 2 2 3 2 5" xfId="28392" xr:uid="{0253F1E1-44C8-4322-85F1-FE2B20F34235}"/>
    <cellStyle name="Normal 4 2 4 2 2 3 3" xfId="5148" xr:uid="{00000000-0005-0000-0000-000046130000}"/>
    <cellStyle name="Normal 4 2 4 2 2 3 3 2" xfId="13590" xr:uid="{ECCAC296-0DDF-46DE-97F3-A7B42C13ACE4}"/>
    <cellStyle name="Normal 4 2 4 2 2 3 3 3" xfId="22027" xr:uid="{FBB401C4-5899-4227-A9BB-E016B92E8AED}"/>
    <cellStyle name="Normal 4 2 4 2 2 3 3 4" xfId="30464" xr:uid="{66BC2806-C492-4936-9CD1-878C606387D1}"/>
    <cellStyle name="Normal 4 2 4 2 2 3 4" xfId="9372" xr:uid="{9279B91F-EDB5-4893-9878-EFBF3C279DDB}"/>
    <cellStyle name="Normal 4 2 4 2 2 3 5" xfId="17810" xr:uid="{1F108972-80CF-408D-A467-0C0BCD176856}"/>
    <cellStyle name="Normal 4 2 4 2 2 3 6" xfId="26247" xr:uid="{B0A70BA4-D544-40E0-8E83-9E008F564F46}"/>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4518B4B2-3B57-4372-9335-C6EEFAF0A028}"/>
    <cellStyle name="Normal 4 2 4 2 2 4 2 2 3" xfId="24585" xr:uid="{9746559F-7A89-476C-8EE8-EA53199A3C95}"/>
    <cellStyle name="Normal 4 2 4 2 2 4 2 2 4" xfId="33022" xr:uid="{58EA15A3-26A0-42CF-979E-7F3910FB29D0}"/>
    <cellStyle name="Normal 4 2 4 2 2 4 2 3" xfId="11930" xr:uid="{3ACF44A8-9CCC-4033-9B85-64F2EE177D84}"/>
    <cellStyle name="Normal 4 2 4 2 2 4 2 4" xfId="20368" xr:uid="{7BEC3B7F-14F8-4AC7-90AB-FC3D17D4A29D}"/>
    <cellStyle name="Normal 4 2 4 2 2 4 2 5" xfId="28805" xr:uid="{1CE1C8AD-759F-4F7A-BE7B-AE8BE106DF53}"/>
    <cellStyle name="Normal 4 2 4 2 2 4 3" xfId="5561" xr:uid="{00000000-0005-0000-0000-00004A130000}"/>
    <cellStyle name="Normal 4 2 4 2 2 4 3 2" xfId="14003" xr:uid="{862661CD-C3A8-410A-8F01-04760DBB0BD7}"/>
    <cellStyle name="Normal 4 2 4 2 2 4 3 3" xfId="22440" xr:uid="{C9B1C064-65CC-49FD-824A-E120A34728F5}"/>
    <cellStyle name="Normal 4 2 4 2 2 4 3 4" xfId="30877" xr:uid="{B70F10F8-6DA5-4E14-9190-93D07FC07F5F}"/>
    <cellStyle name="Normal 4 2 4 2 2 4 4" xfId="9785" xr:uid="{0A3378A8-CD0C-4756-88F5-7A5B2BA46FBD}"/>
    <cellStyle name="Normal 4 2 4 2 2 4 5" xfId="18223" xr:uid="{9355C9CE-7AC1-426F-B89B-D97A61F4462F}"/>
    <cellStyle name="Normal 4 2 4 2 2 4 6" xfId="26660" xr:uid="{105033D1-74B5-4F6D-AC6C-B3E116688ACC}"/>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152AFEAD-A259-46BF-B1C7-4C483E560B2D}"/>
    <cellStyle name="Normal 4 2 4 2 2 5 2 2 3" xfId="24998" xr:uid="{7096E940-6077-4717-B0BB-2707B02638A4}"/>
    <cellStyle name="Normal 4 2 4 2 2 5 2 2 4" xfId="33435" xr:uid="{E664D4B7-764A-4428-88A4-D61CB6289AE0}"/>
    <cellStyle name="Normal 4 2 4 2 2 5 2 3" xfId="12343" xr:uid="{900742AC-1E39-460E-90CC-E16DF1B38C76}"/>
    <cellStyle name="Normal 4 2 4 2 2 5 2 4" xfId="20781" xr:uid="{CF9274AF-118D-4022-A5FB-A62A8B612AE2}"/>
    <cellStyle name="Normal 4 2 4 2 2 5 2 5" xfId="29218" xr:uid="{8F41C505-967D-4914-ACCE-C6A1A33792C9}"/>
    <cellStyle name="Normal 4 2 4 2 2 5 3" xfId="5974" xr:uid="{00000000-0005-0000-0000-00004E130000}"/>
    <cellStyle name="Normal 4 2 4 2 2 5 3 2" xfId="14416" xr:uid="{ADCA28DB-6EB8-4B3D-83E9-152EDA4C6B7F}"/>
    <cellStyle name="Normal 4 2 4 2 2 5 3 3" xfId="22853" xr:uid="{CB3412DE-0296-4F0A-8431-16F6D9939776}"/>
    <cellStyle name="Normal 4 2 4 2 2 5 3 4" xfId="31290" xr:uid="{79870D34-42BC-4ADB-A8B8-CBE6909A4A19}"/>
    <cellStyle name="Normal 4 2 4 2 2 5 4" xfId="10198" xr:uid="{DB28AE56-174B-4111-B071-C71B117FF279}"/>
    <cellStyle name="Normal 4 2 4 2 2 5 5" xfId="18636" xr:uid="{9D4DD541-3CC8-47DD-91AC-18A1A6120E26}"/>
    <cellStyle name="Normal 4 2 4 2 2 5 6" xfId="27073" xr:uid="{D5915FBE-68CF-4BE0-87E2-73E6A1FC7799}"/>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D56DAFD3-1CFB-43DF-AD71-B6BF9DB1536F}"/>
    <cellStyle name="Normal 4 2 4 2 2 6 2 2 3" xfId="25411" xr:uid="{B82FDB97-EBFF-467A-A9FD-2031FF0634CF}"/>
    <cellStyle name="Normal 4 2 4 2 2 6 2 2 4" xfId="33848" xr:uid="{53C8A04B-0E4F-4C69-89EB-357739F9ADC6}"/>
    <cellStyle name="Normal 4 2 4 2 2 6 2 3" xfId="12756" xr:uid="{8B3B64D4-712B-4129-9294-CD284AE1D7AF}"/>
    <cellStyle name="Normal 4 2 4 2 2 6 2 4" xfId="21194" xr:uid="{DD10CB80-504B-4BED-9B56-94445C753EB1}"/>
    <cellStyle name="Normal 4 2 4 2 2 6 2 5" xfId="29631" xr:uid="{B7F58BB7-17FD-4A38-BBBC-9084C7DE8FD7}"/>
    <cellStyle name="Normal 4 2 4 2 2 6 3" xfId="6387" xr:uid="{00000000-0005-0000-0000-000052130000}"/>
    <cellStyle name="Normal 4 2 4 2 2 6 3 2" xfId="14829" xr:uid="{D21B7095-4D2F-4DEE-90B4-CA7D221BEC0F}"/>
    <cellStyle name="Normal 4 2 4 2 2 6 3 3" xfId="23266" xr:uid="{81701D38-A4A1-4A44-83A9-F08048311024}"/>
    <cellStyle name="Normal 4 2 4 2 2 6 3 4" xfId="31703" xr:uid="{6C16B211-6DF7-4ABB-9F89-A75BE914DA2E}"/>
    <cellStyle name="Normal 4 2 4 2 2 6 4" xfId="10611" xr:uid="{4B6E207A-85A4-4318-9521-F05E8BF835B9}"/>
    <cellStyle name="Normal 4 2 4 2 2 6 5" xfId="19049" xr:uid="{7152165F-C451-45A4-A57D-A5127DAB6A65}"/>
    <cellStyle name="Normal 4 2 4 2 2 6 6" xfId="27486" xr:uid="{A45E0887-C111-4BEA-B63B-682AFEF0BDB5}"/>
    <cellStyle name="Normal 4 2 4 2 2 7" xfId="2516" xr:uid="{00000000-0005-0000-0000-000053130000}"/>
    <cellStyle name="Normal 4 2 4 2 2 7 2" xfId="6800" xr:uid="{00000000-0005-0000-0000-000054130000}"/>
    <cellStyle name="Normal 4 2 4 2 2 7 2 2" xfId="15242" xr:uid="{253A3D1D-891F-499E-B08E-56E1E8348B12}"/>
    <cellStyle name="Normal 4 2 4 2 2 7 2 3" xfId="23679" xr:uid="{316E6FA5-2114-40B1-ACE3-6404C671D852}"/>
    <cellStyle name="Normal 4 2 4 2 2 7 2 4" xfId="32116" xr:uid="{3F5C4522-5648-4439-92A6-ABF088644834}"/>
    <cellStyle name="Normal 4 2 4 2 2 7 3" xfId="11024" xr:uid="{7F17A5FA-39FC-4309-AC8D-95054D2033A9}"/>
    <cellStyle name="Normal 4 2 4 2 2 7 4" xfId="19462" xr:uid="{C5DF71C1-E779-47CC-AEC4-264B4ABE3C67}"/>
    <cellStyle name="Normal 4 2 4 2 2 7 5" xfId="27899" xr:uid="{CA58D6D5-5B32-4E73-9607-70470134E011}"/>
    <cellStyle name="Normal 4 2 4 2 2 8" xfId="4735" xr:uid="{00000000-0005-0000-0000-000055130000}"/>
    <cellStyle name="Normal 4 2 4 2 2 8 2" xfId="13177" xr:uid="{9C6A99CD-2EA9-45E7-9F01-7A801740A37F}"/>
    <cellStyle name="Normal 4 2 4 2 2 8 3" xfId="21614" xr:uid="{04AEDDCE-2B8F-44E0-ACFC-C768A7889391}"/>
    <cellStyle name="Normal 4 2 4 2 2 8 4" xfId="30051" xr:uid="{1DD19DAB-A815-4337-88BF-93879E44E8D5}"/>
    <cellStyle name="Normal 4 2 4 2 2 9" xfId="8959" xr:uid="{9474BD24-6ECB-455E-AB1A-D0B07F36E36B}"/>
    <cellStyle name="Normal 4 2 4 2 3" xfId="359" xr:uid="{00000000-0005-0000-0000-000056130000}"/>
    <cellStyle name="Normal 4 2 4 2 3 10" xfId="25836" xr:uid="{FAD73A19-924F-4B9D-964E-997DFA13AB73}"/>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376D005B-B6E9-4448-83E2-56331E6006DC}"/>
    <cellStyle name="Normal 4 2 4 2 3 2 2 2 3" xfId="24174" xr:uid="{B02D2229-02FD-4712-AABA-1A10FF7FE12E}"/>
    <cellStyle name="Normal 4 2 4 2 3 2 2 2 4" xfId="32611" xr:uid="{6CCC1769-2BB9-4947-8AC9-4939899C784F}"/>
    <cellStyle name="Normal 4 2 4 2 3 2 2 3" xfId="11519" xr:uid="{D3512626-26EB-4D4B-9D4C-3B9C1B98B125}"/>
    <cellStyle name="Normal 4 2 4 2 3 2 2 4" xfId="19957" xr:uid="{A731FB5F-997E-4B77-898A-EA8C6A1CB21C}"/>
    <cellStyle name="Normal 4 2 4 2 3 2 2 5" xfId="28394" xr:uid="{65098B1B-6675-4FC8-83F8-634592F55913}"/>
    <cellStyle name="Normal 4 2 4 2 3 2 3" xfId="5150" xr:uid="{00000000-0005-0000-0000-00005A130000}"/>
    <cellStyle name="Normal 4 2 4 2 3 2 3 2" xfId="13592" xr:uid="{3EE3010D-63E4-47DC-B297-907D4BD9BA89}"/>
    <cellStyle name="Normal 4 2 4 2 3 2 3 3" xfId="22029" xr:uid="{035B0B6E-D81C-4483-AADE-F848A7C49A5E}"/>
    <cellStyle name="Normal 4 2 4 2 3 2 3 4" xfId="30466" xr:uid="{8574605F-49C1-436B-81C5-FAC9A5D6B773}"/>
    <cellStyle name="Normal 4 2 4 2 3 2 4" xfId="9374" xr:uid="{285F6A28-0C67-4A11-B94B-2D8647496180}"/>
    <cellStyle name="Normal 4 2 4 2 3 2 5" xfId="17812" xr:uid="{64FBFBB5-AE11-4BC3-AC66-0C889BD90160}"/>
    <cellStyle name="Normal 4 2 4 2 3 2 6" xfId="26249" xr:uid="{D1B0986D-1998-4DB7-8DE4-DE07FB002AC5}"/>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98DFAECE-1047-4404-8BA2-B6D52CA4A37B}"/>
    <cellStyle name="Normal 4 2 4 2 3 3 2 2 3" xfId="24587" xr:uid="{FF8C7A0E-38A9-4FE6-84A4-3E45E224F229}"/>
    <cellStyle name="Normal 4 2 4 2 3 3 2 2 4" xfId="33024" xr:uid="{155233AC-C3DE-4119-A0F3-37FF1AE616C1}"/>
    <cellStyle name="Normal 4 2 4 2 3 3 2 3" xfId="11932" xr:uid="{096C2FBF-7262-4782-AE45-5ABA0CAF9682}"/>
    <cellStyle name="Normal 4 2 4 2 3 3 2 4" xfId="20370" xr:uid="{947CF01E-C387-4F1E-A360-21AABF369655}"/>
    <cellStyle name="Normal 4 2 4 2 3 3 2 5" xfId="28807" xr:uid="{1E1B2522-0FAE-4455-AD3F-5D759AE7F2F4}"/>
    <cellStyle name="Normal 4 2 4 2 3 3 3" xfId="5563" xr:uid="{00000000-0005-0000-0000-00005E130000}"/>
    <cellStyle name="Normal 4 2 4 2 3 3 3 2" xfId="14005" xr:uid="{EC1F828F-06EA-401C-BD0F-84B8F69C5895}"/>
    <cellStyle name="Normal 4 2 4 2 3 3 3 3" xfId="22442" xr:uid="{83A89FBC-86B8-4B8E-9471-133A5AC1F2B8}"/>
    <cellStyle name="Normal 4 2 4 2 3 3 3 4" xfId="30879" xr:uid="{FDB35D7E-A703-46FD-8337-00D422FF4964}"/>
    <cellStyle name="Normal 4 2 4 2 3 3 4" xfId="9787" xr:uid="{2C192FC5-6576-4C5A-BFD5-AA16CD4D07B2}"/>
    <cellStyle name="Normal 4 2 4 2 3 3 5" xfId="18225" xr:uid="{1F5CAA92-3BEA-4ACB-8800-9BDC5CDE3D12}"/>
    <cellStyle name="Normal 4 2 4 2 3 3 6" xfId="26662" xr:uid="{7C3165FE-A0B1-43AB-BBB1-A1DF6E6355AC}"/>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F78227D5-FA93-4B30-8820-BCDE35BD51F6}"/>
    <cellStyle name="Normal 4 2 4 2 3 4 2 2 3" xfId="25000" xr:uid="{1AF1F6BA-8F31-4E88-81CD-8595DB32B38E}"/>
    <cellStyle name="Normal 4 2 4 2 3 4 2 2 4" xfId="33437" xr:uid="{CEC7B7A0-D682-4C80-BB5B-BD1D3B4EC76A}"/>
    <cellStyle name="Normal 4 2 4 2 3 4 2 3" xfId="12345" xr:uid="{E553C442-A100-4165-9397-C0EEDC9B93EB}"/>
    <cellStyle name="Normal 4 2 4 2 3 4 2 4" xfId="20783" xr:uid="{3E2451C6-026A-4E53-AF38-F3AEAB73753F}"/>
    <cellStyle name="Normal 4 2 4 2 3 4 2 5" xfId="29220" xr:uid="{804F72F0-BAE8-4E0E-8C90-73F8F1BAA76A}"/>
    <cellStyle name="Normal 4 2 4 2 3 4 3" xfId="5976" xr:uid="{00000000-0005-0000-0000-000062130000}"/>
    <cellStyle name="Normal 4 2 4 2 3 4 3 2" xfId="14418" xr:uid="{AD2E2B3C-A6D6-452D-8C13-03AABB804975}"/>
    <cellStyle name="Normal 4 2 4 2 3 4 3 3" xfId="22855" xr:uid="{C51D3244-1669-44FD-88C7-775249EF1A42}"/>
    <cellStyle name="Normal 4 2 4 2 3 4 3 4" xfId="31292" xr:uid="{4D0B3EDA-F2B5-46B9-8B22-7E5D90B7FD52}"/>
    <cellStyle name="Normal 4 2 4 2 3 4 4" xfId="10200" xr:uid="{4F81DD75-3F87-4C55-B6A7-B31C913949A0}"/>
    <cellStyle name="Normal 4 2 4 2 3 4 5" xfId="18638" xr:uid="{15113EE9-782D-4D2C-8500-476942245F72}"/>
    <cellStyle name="Normal 4 2 4 2 3 4 6" xfId="27075" xr:uid="{A3247866-140C-46EC-9FE5-E33F21FA32C9}"/>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76849E34-26C7-492A-B778-7CFF3CCC6595}"/>
    <cellStyle name="Normal 4 2 4 2 3 5 2 2 3" xfId="25413" xr:uid="{AAA63D59-6BC9-4538-8ECC-D251CEE55611}"/>
    <cellStyle name="Normal 4 2 4 2 3 5 2 2 4" xfId="33850" xr:uid="{89A95AAF-E466-4BD7-8BFB-24D573B1E7A0}"/>
    <cellStyle name="Normal 4 2 4 2 3 5 2 3" xfId="12758" xr:uid="{07C17FFC-D02B-4421-84F8-D93B15D4AD6F}"/>
    <cellStyle name="Normal 4 2 4 2 3 5 2 4" xfId="21196" xr:uid="{0057F872-9DE8-438F-B056-7107A2C5264E}"/>
    <cellStyle name="Normal 4 2 4 2 3 5 2 5" xfId="29633" xr:uid="{2C87A3BF-170A-46EA-8738-81B608813391}"/>
    <cellStyle name="Normal 4 2 4 2 3 5 3" xfId="6389" xr:uid="{00000000-0005-0000-0000-000066130000}"/>
    <cellStyle name="Normal 4 2 4 2 3 5 3 2" xfId="14831" xr:uid="{9B103779-15F9-4C2A-AED4-AC0B0BF325D1}"/>
    <cellStyle name="Normal 4 2 4 2 3 5 3 3" xfId="23268" xr:uid="{4375CD29-DFB0-40DF-AE48-CD17982B24FE}"/>
    <cellStyle name="Normal 4 2 4 2 3 5 3 4" xfId="31705" xr:uid="{B5E0122D-252E-42B5-ACEF-341FB59FEB0C}"/>
    <cellStyle name="Normal 4 2 4 2 3 5 4" xfId="10613" xr:uid="{D6292050-384E-4F07-BCC8-B75818B32B1A}"/>
    <cellStyle name="Normal 4 2 4 2 3 5 5" xfId="19051" xr:uid="{C7604BD4-F29E-4B3C-A83A-2FB8BC0482F3}"/>
    <cellStyle name="Normal 4 2 4 2 3 5 6" xfId="27488" xr:uid="{F387E37A-5D20-4149-9B31-2BF1CAC416B6}"/>
    <cellStyle name="Normal 4 2 4 2 3 6" xfId="2518" xr:uid="{00000000-0005-0000-0000-000067130000}"/>
    <cellStyle name="Normal 4 2 4 2 3 6 2" xfId="6802" xr:uid="{00000000-0005-0000-0000-000068130000}"/>
    <cellStyle name="Normal 4 2 4 2 3 6 2 2" xfId="15244" xr:uid="{CD859BD0-BD32-4577-A415-96087FB0D2D8}"/>
    <cellStyle name="Normal 4 2 4 2 3 6 2 3" xfId="23681" xr:uid="{9E527D57-D9A1-4979-A6FB-1485A5C1F586}"/>
    <cellStyle name="Normal 4 2 4 2 3 6 2 4" xfId="32118" xr:uid="{1AC3127D-8DEA-4A61-B689-5A71CA8CBEBE}"/>
    <cellStyle name="Normal 4 2 4 2 3 6 3" xfId="11026" xr:uid="{C87964B5-3605-4CDD-8F84-159406A398DC}"/>
    <cellStyle name="Normal 4 2 4 2 3 6 4" xfId="19464" xr:uid="{2CE77C63-D29D-4C4E-8CB1-03FA50EF9422}"/>
    <cellStyle name="Normal 4 2 4 2 3 6 5" xfId="27901" xr:uid="{236F87D0-75EE-41F7-8A0C-B5062F60807B}"/>
    <cellStyle name="Normal 4 2 4 2 3 7" xfId="4737" xr:uid="{00000000-0005-0000-0000-000069130000}"/>
    <cellStyle name="Normal 4 2 4 2 3 7 2" xfId="13179" xr:uid="{D1D8E40E-575D-478E-B2B2-69C84D5C67D2}"/>
    <cellStyle name="Normal 4 2 4 2 3 7 3" xfId="21616" xr:uid="{F8AD0ED1-3D6A-4222-BEA7-50A9D0A4C676}"/>
    <cellStyle name="Normal 4 2 4 2 3 7 4" xfId="30053" xr:uid="{FFBF7769-6677-4C9C-9CAA-D060E57242C6}"/>
    <cellStyle name="Normal 4 2 4 2 3 8" xfId="8961" xr:uid="{2774923E-3ACE-4377-AF41-72970C63E226}"/>
    <cellStyle name="Normal 4 2 4 2 3 9" xfId="17399" xr:uid="{91864FA9-5CDA-463A-8F93-7B927F804F8D}"/>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92F353ED-EDB6-49A0-B99E-BAE87E982960}"/>
    <cellStyle name="Normal 4 2 4 2 4 2 2 3" xfId="24171" xr:uid="{C6B110B8-07CC-42B1-868E-9EE88911EA69}"/>
    <cellStyle name="Normal 4 2 4 2 4 2 2 4" xfId="32608" xr:uid="{4FD1B5D0-CAD7-40C1-85C5-4E1FBD9F447A}"/>
    <cellStyle name="Normal 4 2 4 2 4 2 3" xfId="11516" xr:uid="{AEC96288-3852-4870-BFFE-E26F91487C00}"/>
    <cellStyle name="Normal 4 2 4 2 4 2 4" xfId="19954" xr:uid="{13C32AF8-1D53-477A-ABE3-2BF28C5DA4CD}"/>
    <cellStyle name="Normal 4 2 4 2 4 2 5" xfId="28391" xr:uid="{743806C3-933A-46DA-AEC2-4A4EF0713E8B}"/>
    <cellStyle name="Normal 4 2 4 2 4 3" xfId="5147" xr:uid="{00000000-0005-0000-0000-00006D130000}"/>
    <cellStyle name="Normal 4 2 4 2 4 3 2" xfId="13589" xr:uid="{FBA33E3F-50C3-4742-BFE1-F5747F69A22F}"/>
    <cellStyle name="Normal 4 2 4 2 4 3 3" xfId="22026" xr:uid="{6508E734-6257-4BE8-AF00-14B4B10A54C5}"/>
    <cellStyle name="Normal 4 2 4 2 4 3 4" xfId="30463" xr:uid="{8287A8EA-9E4F-426B-B7DB-0C99F0DD2D93}"/>
    <cellStyle name="Normal 4 2 4 2 4 4" xfId="9371" xr:uid="{64D74192-9B28-4264-A5DC-84627A7C6E35}"/>
    <cellStyle name="Normal 4 2 4 2 4 5" xfId="17809" xr:uid="{A8037640-3D6D-4543-BD15-954291D2F1B6}"/>
    <cellStyle name="Normal 4 2 4 2 4 6" xfId="26246" xr:uid="{AAF726A5-2C7C-404B-B854-AE961B3869C9}"/>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FFD0C00B-562A-4EFD-A1C1-ACB622FC8706}"/>
    <cellStyle name="Normal 4 2 4 2 5 2 2 3" xfId="24584" xr:uid="{55A7A796-81D1-44A4-832B-994BBFD37D76}"/>
    <cellStyle name="Normal 4 2 4 2 5 2 2 4" xfId="33021" xr:uid="{6326BF20-0910-4F80-B93D-4A1E8E65C727}"/>
    <cellStyle name="Normal 4 2 4 2 5 2 3" xfId="11929" xr:uid="{1090588B-7F20-49F0-B0CD-5759A2FE7F0D}"/>
    <cellStyle name="Normal 4 2 4 2 5 2 4" xfId="20367" xr:uid="{ACF0C4B4-53FF-417F-BD92-506398190227}"/>
    <cellStyle name="Normal 4 2 4 2 5 2 5" xfId="28804" xr:uid="{E9EA77E4-64DC-40DF-B470-4CB7D05B52C1}"/>
    <cellStyle name="Normal 4 2 4 2 5 3" xfId="5560" xr:uid="{00000000-0005-0000-0000-000071130000}"/>
    <cellStyle name="Normal 4 2 4 2 5 3 2" xfId="14002" xr:uid="{6F1BDDEF-6CE6-48F7-ADE3-99A6AD0271E3}"/>
    <cellStyle name="Normal 4 2 4 2 5 3 3" xfId="22439" xr:uid="{853F2A7E-AC3F-48D5-8B2B-171963D7C967}"/>
    <cellStyle name="Normal 4 2 4 2 5 3 4" xfId="30876" xr:uid="{DEA8C015-593F-433F-9F91-8CC3B7DA1041}"/>
    <cellStyle name="Normal 4 2 4 2 5 4" xfId="9784" xr:uid="{31D38D69-2124-4905-B0DD-5702B6CF84C3}"/>
    <cellStyle name="Normal 4 2 4 2 5 5" xfId="18222" xr:uid="{47DBED50-7994-4983-895F-FE0EDD445ABB}"/>
    <cellStyle name="Normal 4 2 4 2 5 6" xfId="26659" xr:uid="{C8AE143B-30DB-420D-8C7E-5AE41B91BA70}"/>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619AD616-DA66-47FC-B4A1-FC78EE7E4786}"/>
    <cellStyle name="Normal 4 2 4 2 6 2 2 3" xfId="24997" xr:uid="{DD8FD8CF-73A6-4007-9B8D-A9B8805A7BD2}"/>
    <cellStyle name="Normal 4 2 4 2 6 2 2 4" xfId="33434" xr:uid="{9D15A53F-E007-44B4-9556-0EC92A4C28D2}"/>
    <cellStyle name="Normal 4 2 4 2 6 2 3" xfId="12342" xr:uid="{FB064A15-E43C-4F2D-A21D-13C3D8C3809C}"/>
    <cellStyle name="Normal 4 2 4 2 6 2 4" xfId="20780" xr:uid="{9B188012-94D1-4797-A8A2-B85DD20C613B}"/>
    <cellStyle name="Normal 4 2 4 2 6 2 5" xfId="29217" xr:uid="{646783DA-193F-48D3-89E8-F29C48B60F74}"/>
    <cellStyle name="Normal 4 2 4 2 6 3" xfId="5973" xr:uid="{00000000-0005-0000-0000-000075130000}"/>
    <cellStyle name="Normal 4 2 4 2 6 3 2" xfId="14415" xr:uid="{8AEA0750-E07D-4C70-9672-47EAED39835E}"/>
    <cellStyle name="Normal 4 2 4 2 6 3 3" xfId="22852" xr:uid="{81282253-DB31-44B3-8DB7-628FE110484A}"/>
    <cellStyle name="Normal 4 2 4 2 6 3 4" xfId="31289" xr:uid="{796B7232-63BB-4338-A574-5BC8254A74B5}"/>
    <cellStyle name="Normal 4 2 4 2 6 4" xfId="10197" xr:uid="{9FE646D6-542B-4861-B730-69DC733FDF28}"/>
    <cellStyle name="Normal 4 2 4 2 6 5" xfId="18635" xr:uid="{DC757B38-5CC2-4B31-8626-E5992EF81CF9}"/>
    <cellStyle name="Normal 4 2 4 2 6 6" xfId="27072" xr:uid="{DC0E8E29-E868-4D55-9B1B-01B887BF9A4A}"/>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1839FA29-9C53-4629-9D46-FE772CE52C92}"/>
    <cellStyle name="Normal 4 2 4 2 7 2 2 3" xfId="25410" xr:uid="{6F86C6C0-8928-4D54-BD4E-3D5577AFEC24}"/>
    <cellStyle name="Normal 4 2 4 2 7 2 2 4" xfId="33847" xr:uid="{A1D0A830-47DE-40F1-A5F7-E83389BE1D64}"/>
    <cellStyle name="Normal 4 2 4 2 7 2 3" xfId="12755" xr:uid="{9411939D-F2A1-4CD8-A972-F07E21013C59}"/>
    <cellStyle name="Normal 4 2 4 2 7 2 4" xfId="21193" xr:uid="{99875DB8-EE21-46D0-A528-1A55FE0C1035}"/>
    <cellStyle name="Normal 4 2 4 2 7 2 5" xfId="29630" xr:uid="{D315FF30-EC8E-489A-A6E4-C6B5B6D5A298}"/>
    <cellStyle name="Normal 4 2 4 2 7 3" xfId="6386" xr:uid="{00000000-0005-0000-0000-000079130000}"/>
    <cellStyle name="Normal 4 2 4 2 7 3 2" xfId="14828" xr:uid="{B6FF47F2-45A0-4EFA-8AA4-D7A4FA50B676}"/>
    <cellStyle name="Normal 4 2 4 2 7 3 3" xfId="23265" xr:uid="{1488F095-3C14-4E2E-8CFB-047CFE430BD7}"/>
    <cellStyle name="Normal 4 2 4 2 7 3 4" xfId="31702" xr:uid="{70F54A80-A7BD-444A-A499-222595AE9AD0}"/>
    <cellStyle name="Normal 4 2 4 2 7 4" xfId="10610" xr:uid="{7BE3CF70-1728-4098-8E52-F9FAD798332E}"/>
    <cellStyle name="Normal 4 2 4 2 7 5" xfId="19048" xr:uid="{21E9CB0E-3674-495C-92DE-F3E14C479D1F}"/>
    <cellStyle name="Normal 4 2 4 2 7 6" xfId="27485" xr:uid="{7A5F5FE5-DC92-435C-A7F5-B5807BE400D0}"/>
    <cellStyle name="Normal 4 2 4 2 8" xfId="2515" xr:uid="{00000000-0005-0000-0000-00007A130000}"/>
    <cellStyle name="Normal 4 2 4 2 8 2" xfId="6799" xr:uid="{00000000-0005-0000-0000-00007B130000}"/>
    <cellStyle name="Normal 4 2 4 2 8 2 2" xfId="15241" xr:uid="{FD2600EA-1B21-4444-A759-A66BB2A863D9}"/>
    <cellStyle name="Normal 4 2 4 2 8 2 3" xfId="23678" xr:uid="{F933BDAF-4CF7-44DA-AF4E-63F5166947C5}"/>
    <cellStyle name="Normal 4 2 4 2 8 2 4" xfId="32115" xr:uid="{119EFEA8-32BA-4A5B-B399-4FB245BD3BDC}"/>
    <cellStyle name="Normal 4 2 4 2 8 3" xfId="11023" xr:uid="{7643FAE5-4416-40B3-B98E-D4BF262B5E6B}"/>
    <cellStyle name="Normal 4 2 4 2 8 4" xfId="19461" xr:uid="{49ED463C-33C2-4540-8D59-C8605E9EAF77}"/>
    <cellStyle name="Normal 4 2 4 2 8 5" xfId="27898" xr:uid="{A6CE6FA3-FEE3-488C-9612-CD134406EC3B}"/>
    <cellStyle name="Normal 4 2 4 2 9" xfId="4734" xr:uid="{00000000-0005-0000-0000-00007C130000}"/>
    <cellStyle name="Normal 4 2 4 2 9 2" xfId="13176" xr:uid="{CD656F45-6291-4F6E-AD9A-B5651B3E19D2}"/>
    <cellStyle name="Normal 4 2 4 2 9 3" xfId="21613" xr:uid="{AB14443A-1228-4D2C-B608-84085DC9BA2E}"/>
    <cellStyle name="Normal 4 2 4 2 9 4" xfId="30050" xr:uid="{55547B49-B0AC-4E2A-9CC6-B9800CD06B63}"/>
    <cellStyle name="Normal 4 2 4 3" xfId="360" xr:uid="{00000000-0005-0000-0000-00007D130000}"/>
    <cellStyle name="Normal 4 2 4 3 10" xfId="17400" xr:uid="{3FC134AC-C57D-480D-B43B-33F60EEBD52F}"/>
    <cellStyle name="Normal 4 2 4 3 11" xfId="25837" xr:uid="{0890158C-07F0-48B0-AE74-45902C5F0789}"/>
    <cellStyle name="Normal 4 2 4 3 2" xfId="361" xr:uid="{00000000-0005-0000-0000-00007E130000}"/>
    <cellStyle name="Normal 4 2 4 3 2 10" xfId="25838" xr:uid="{EC7C9711-B858-4D40-8C36-ABF3328FB53C}"/>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CD09918D-B662-4BFF-BC8F-029B8FEBE016}"/>
    <cellStyle name="Normal 4 2 4 3 2 2 2 2 3" xfId="24176" xr:uid="{8385B2D3-FB90-48E0-BDDC-926D4250890E}"/>
    <cellStyle name="Normal 4 2 4 3 2 2 2 2 4" xfId="32613" xr:uid="{682AC1F2-D3C8-45F6-B73B-A014B586C10E}"/>
    <cellStyle name="Normal 4 2 4 3 2 2 2 3" xfId="11521" xr:uid="{C705C302-7B79-4D20-B593-F13F2E12894C}"/>
    <cellStyle name="Normal 4 2 4 3 2 2 2 4" xfId="19959" xr:uid="{DF72BC50-1F69-49E0-9F15-D0AB517F2F2C}"/>
    <cellStyle name="Normal 4 2 4 3 2 2 2 5" xfId="28396" xr:uid="{5F154941-6122-4956-AB88-16CB6D826D8B}"/>
    <cellStyle name="Normal 4 2 4 3 2 2 3" xfId="5152" xr:uid="{00000000-0005-0000-0000-000082130000}"/>
    <cellStyle name="Normal 4 2 4 3 2 2 3 2" xfId="13594" xr:uid="{FDB8FA09-BF8E-43EA-A76B-40549F940777}"/>
    <cellStyle name="Normal 4 2 4 3 2 2 3 3" xfId="22031" xr:uid="{13C934DC-F2A8-43DE-8397-B5F5E87A6C86}"/>
    <cellStyle name="Normal 4 2 4 3 2 2 3 4" xfId="30468" xr:uid="{1CA172F9-DEE0-43B2-BCD3-C6D64F90152F}"/>
    <cellStyle name="Normal 4 2 4 3 2 2 4" xfId="9376" xr:uid="{50A09511-9930-4C5C-A473-268A6CAFF31D}"/>
    <cellStyle name="Normal 4 2 4 3 2 2 5" xfId="17814" xr:uid="{E83F9239-71A5-48F3-8738-C740B8175E40}"/>
    <cellStyle name="Normal 4 2 4 3 2 2 6" xfId="26251" xr:uid="{7B860452-1CA6-469E-BC9F-E038E5C54C23}"/>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77B7CD4F-1638-4481-B8E5-13F5DA788390}"/>
    <cellStyle name="Normal 4 2 4 3 2 3 2 2 3" xfId="24589" xr:uid="{2753680B-F68C-47A9-92AC-7C9D78B85506}"/>
    <cellStyle name="Normal 4 2 4 3 2 3 2 2 4" xfId="33026" xr:uid="{56B6AA75-5B9A-4E1A-9A39-A4A803514D43}"/>
    <cellStyle name="Normal 4 2 4 3 2 3 2 3" xfId="11934" xr:uid="{A2FA019B-D2E1-4E1C-8EB7-0E9FA27C4897}"/>
    <cellStyle name="Normal 4 2 4 3 2 3 2 4" xfId="20372" xr:uid="{9D90A7A3-492B-4A67-A0A0-6C447D9399D4}"/>
    <cellStyle name="Normal 4 2 4 3 2 3 2 5" xfId="28809" xr:uid="{E471516C-7DAE-423B-AA58-DF038DBA9410}"/>
    <cellStyle name="Normal 4 2 4 3 2 3 3" xfId="5565" xr:uid="{00000000-0005-0000-0000-000086130000}"/>
    <cellStyle name="Normal 4 2 4 3 2 3 3 2" xfId="14007" xr:uid="{5A78E4B9-742B-47A8-A056-79480B247E79}"/>
    <cellStyle name="Normal 4 2 4 3 2 3 3 3" xfId="22444" xr:uid="{1EAFF8AC-7A85-47A3-B779-82CD36AB00D5}"/>
    <cellStyle name="Normal 4 2 4 3 2 3 3 4" xfId="30881" xr:uid="{60386826-6664-4D39-813E-A3290AD6B9D2}"/>
    <cellStyle name="Normal 4 2 4 3 2 3 4" xfId="9789" xr:uid="{74A668BD-00A1-4D3E-925E-680756DF708C}"/>
    <cellStyle name="Normal 4 2 4 3 2 3 5" xfId="18227" xr:uid="{322B2431-0503-476F-9A57-5F2F17785E65}"/>
    <cellStyle name="Normal 4 2 4 3 2 3 6" xfId="26664" xr:uid="{A8AC041C-7DB9-4231-A583-8871D217CA97}"/>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A86DDB67-5D3D-4209-8857-FB0F20B9D84D}"/>
    <cellStyle name="Normal 4 2 4 3 2 4 2 2 3" xfId="25002" xr:uid="{CDAEAEB2-14EB-4F10-884F-B856CC8D0AD9}"/>
    <cellStyle name="Normal 4 2 4 3 2 4 2 2 4" xfId="33439" xr:uid="{3FCD6A99-CB07-439B-B346-13C64C824B5A}"/>
    <cellStyle name="Normal 4 2 4 3 2 4 2 3" xfId="12347" xr:uid="{0B1BC4A6-443D-4A0A-AD23-D32B33E17C7A}"/>
    <cellStyle name="Normal 4 2 4 3 2 4 2 4" xfId="20785" xr:uid="{9CF334C7-2036-4652-9817-AD59250BE3E9}"/>
    <cellStyle name="Normal 4 2 4 3 2 4 2 5" xfId="29222" xr:uid="{3EA8299A-3762-4576-9579-162C011A1195}"/>
    <cellStyle name="Normal 4 2 4 3 2 4 3" xfId="5978" xr:uid="{00000000-0005-0000-0000-00008A130000}"/>
    <cellStyle name="Normal 4 2 4 3 2 4 3 2" xfId="14420" xr:uid="{19C15AA2-94FA-493C-AC73-8292F1013A99}"/>
    <cellStyle name="Normal 4 2 4 3 2 4 3 3" xfId="22857" xr:uid="{C283AF3E-6FE0-4742-8914-A86A721BBCC0}"/>
    <cellStyle name="Normal 4 2 4 3 2 4 3 4" xfId="31294" xr:uid="{D59D77CA-20F0-469A-831C-FF8046933DA0}"/>
    <cellStyle name="Normal 4 2 4 3 2 4 4" xfId="10202" xr:uid="{2C664CCF-7AD8-47C1-8C92-66299FC0180F}"/>
    <cellStyle name="Normal 4 2 4 3 2 4 5" xfId="18640" xr:uid="{4B625CC0-75DA-44EE-8C58-7720609962CB}"/>
    <cellStyle name="Normal 4 2 4 3 2 4 6" xfId="27077" xr:uid="{55065517-F496-4929-95D5-D031841C8A68}"/>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266C6134-2893-4CCE-89A5-2B8B4C768D24}"/>
    <cellStyle name="Normal 4 2 4 3 2 5 2 2 3" xfId="25415" xr:uid="{7870B7D7-04A8-4961-BECA-0D7083DDC6BE}"/>
    <cellStyle name="Normal 4 2 4 3 2 5 2 2 4" xfId="33852" xr:uid="{E007C6BD-2944-489E-B836-EED96A239991}"/>
    <cellStyle name="Normal 4 2 4 3 2 5 2 3" xfId="12760" xr:uid="{80333A61-7638-485C-B643-81E53303AE6A}"/>
    <cellStyle name="Normal 4 2 4 3 2 5 2 4" xfId="21198" xr:uid="{8E85FD15-BA1A-4582-99DC-E3F9B5AA7B2B}"/>
    <cellStyle name="Normal 4 2 4 3 2 5 2 5" xfId="29635" xr:uid="{34A019B6-2FEF-496A-93C5-48D351E1FFF5}"/>
    <cellStyle name="Normal 4 2 4 3 2 5 3" xfId="6391" xr:uid="{00000000-0005-0000-0000-00008E130000}"/>
    <cellStyle name="Normal 4 2 4 3 2 5 3 2" xfId="14833" xr:uid="{0ED9C6A2-40F0-491A-BA1C-4912FDFC78D0}"/>
    <cellStyle name="Normal 4 2 4 3 2 5 3 3" xfId="23270" xr:uid="{D896BF5A-B871-4555-853E-D7C62881DE22}"/>
    <cellStyle name="Normal 4 2 4 3 2 5 3 4" xfId="31707" xr:uid="{D39F383B-1672-498F-8A73-9FDE9A6EF50E}"/>
    <cellStyle name="Normal 4 2 4 3 2 5 4" xfId="10615" xr:uid="{DDB71C47-6496-4A44-A804-4A1A708FA1BA}"/>
    <cellStyle name="Normal 4 2 4 3 2 5 5" xfId="19053" xr:uid="{56DACC42-DFB0-4126-B800-6BB405365CEE}"/>
    <cellStyle name="Normal 4 2 4 3 2 5 6" xfId="27490" xr:uid="{E8D1C5C1-1EFC-4EF8-9E51-5146CF87C596}"/>
    <cellStyle name="Normal 4 2 4 3 2 6" xfId="2520" xr:uid="{00000000-0005-0000-0000-00008F130000}"/>
    <cellStyle name="Normal 4 2 4 3 2 6 2" xfId="6804" xr:uid="{00000000-0005-0000-0000-000090130000}"/>
    <cellStyle name="Normal 4 2 4 3 2 6 2 2" xfId="15246" xr:uid="{4068D2FB-55B6-4625-9749-AB2832552052}"/>
    <cellStyle name="Normal 4 2 4 3 2 6 2 3" xfId="23683" xr:uid="{0248E10F-769C-4DAF-8E4C-C91A0D4E7459}"/>
    <cellStyle name="Normal 4 2 4 3 2 6 2 4" xfId="32120" xr:uid="{1E00C5A5-E513-40F3-8202-CEB546173A8E}"/>
    <cellStyle name="Normal 4 2 4 3 2 6 3" xfId="11028" xr:uid="{2614B91E-3DC5-4525-B3E0-85E10BB2F7EC}"/>
    <cellStyle name="Normal 4 2 4 3 2 6 4" xfId="19466" xr:uid="{4A91AC1F-4661-4DF9-9D3F-E494E59D030C}"/>
    <cellStyle name="Normal 4 2 4 3 2 6 5" xfId="27903" xr:uid="{02D7C872-A468-480F-81E7-33A94A47EDE1}"/>
    <cellStyle name="Normal 4 2 4 3 2 7" xfId="4739" xr:uid="{00000000-0005-0000-0000-000091130000}"/>
    <cellStyle name="Normal 4 2 4 3 2 7 2" xfId="13181" xr:uid="{1D7CF616-8DE3-4FA0-A3E3-F2D3B188F02F}"/>
    <cellStyle name="Normal 4 2 4 3 2 7 3" xfId="21618" xr:uid="{2D18F734-0AE8-4BE2-A7F0-4BCA5FD8FA29}"/>
    <cellStyle name="Normal 4 2 4 3 2 7 4" xfId="30055" xr:uid="{9EF905A7-342C-4C07-B067-25BA7D36C0B8}"/>
    <cellStyle name="Normal 4 2 4 3 2 8" xfId="8963" xr:uid="{ADAA3BA0-8BCA-4E74-9A05-6CE3DD1644F0}"/>
    <cellStyle name="Normal 4 2 4 3 2 9" xfId="17401" xr:uid="{8419774C-B7B7-40C0-91F0-1A947E72CBF6}"/>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F3961BFE-1F67-4F7B-BB35-B51EC9BD5E7B}"/>
    <cellStyle name="Normal 4 2 4 3 3 2 2 3" xfId="24175" xr:uid="{6E22816D-D105-4CE6-AB8E-E3EBF162EC25}"/>
    <cellStyle name="Normal 4 2 4 3 3 2 2 4" xfId="32612" xr:uid="{287B0A7C-39FE-434F-83FB-722765F56248}"/>
    <cellStyle name="Normal 4 2 4 3 3 2 3" xfId="11520" xr:uid="{C210C8C8-DBF4-4E27-BB11-F37623A3914E}"/>
    <cellStyle name="Normal 4 2 4 3 3 2 4" xfId="19958" xr:uid="{F0605853-D736-403A-8354-5E3AA8E3E9B3}"/>
    <cellStyle name="Normal 4 2 4 3 3 2 5" xfId="28395" xr:uid="{4B58897E-727D-4573-AF29-F57A8186E471}"/>
    <cellStyle name="Normal 4 2 4 3 3 3" xfId="5151" xr:uid="{00000000-0005-0000-0000-000095130000}"/>
    <cellStyle name="Normal 4 2 4 3 3 3 2" xfId="13593" xr:uid="{AF8DE2B3-FEC7-438F-AC54-BE5943A49DA5}"/>
    <cellStyle name="Normal 4 2 4 3 3 3 3" xfId="22030" xr:uid="{F469210D-7D8C-49DD-8DD7-0B9B0D918EAD}"/>
    <cellStyle name="Normal 4 2 4 3 3 3 4" xfId="30467" xr:uid="{02160DAB-ECC3-4DB0-88D0-C1BE062DD81F}"/>
    <cellStyle name="Normal 4 2 4 3 3 4" xfId="9375" xr:uid="{37EAB372-2057-4C97-92A9-9E37A9BD7506}"/>
    <cellStyle name="Normal 4 2 4 3 3 5" xfId="17813" xr:uid="{48A18F4B-35BC-4BAD-9B0E-8D7B29601C48}"/>
    <cellStyle name="Normal 4 2 4 3 3 6" xfId="26250" xr:uid="{D9675728-3251-4EDA-B9DB-C359B94BBE0C}"/>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9C1752D4-59BA-4D33-9CFF-F9533C0244A0}"/>
    <cellStyle name="Normal 4 2 4 3 4 2 2 3" xfId="24588" xr:uid="{60D3D11C-E887-4D57-8FFD-9A0A034220B7}"/>
    <cellStyle name="Normal 4 2 4 3 4 2 2 4" xfId="33025" xr:uid="{239877C6-B32D-47B6-8C43-F9F3277DB381}"/>
    <cellStyle name="Normal 4 2 4 3 4 2 3" xfId="11933" xr:uid="{1AD73E51-8A67-4175-A47E-3A414A316040}"/>
    <cellStyle name="Normal 4 2 4 3 4 2 4" xfId="20371" xr:uid="{6AE153AF-5A57-492B-84D0-9CDA97B3B341}"/>
    <cellStyle name="Normal 4 2 4 3 4 2 5" xfId="28808" xr:uid="{6696A95F-E0C0-4EE7-AEA7-82BA14865142}"/>
    <cellStyle name="Normal 4 2 4 3 4 3" xfId="5564" xr:uid="{00000000-0005-0000-0000-000099130000}"/>
    <cellStyle name="Normal 4 2 4 3 4 3 2" xfId="14006" xr:uid="{0F50951D-B770-4B89-B7E7-36D304B10030}"/>
    <cellStyle name="Normal 4 2 4 3 4 3 3" xfId="22443" xr:uid="{B727C4A2-D5D4-418F-BCD3-97B2433E635C}"/>
    <cellStyle name="Normal 4 2 4 3 4 3 4" xfId="30880" xr:uid="{B7A5ECA0-C5DB-4F41-9193-234908576DC2}"/>
    <cellStyle name="Normal 4 2 4 3 4 4" xfId="9788" xr:uid="{E7095C9E-0186-4620-82E3-F1A4EF149A72}"/>
    <cellStyle name="Normal 4 2 4 3 4 5" xfId="18226" xr:uid="{A6B8EFF6-FC8F-4B85-8997-75DD941D7AED}"/>
    <cellStyle name="Normal 4 2 4 3 4 6" xfId="26663" xr:uid="{97515E13-E0AF-4ECE-A2AC-2E61719B869F}"/>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45436B92-D2C7-473E-847F-6A5D2ECF88EB}"/>
    <cellStyle name="Normal 4 2 4 3 5 2 2 3" xfId="25001" xr:uid="{9DD31888-AB58-46C1-A4A8-340F95668DB5}"/>
    <cellStyle name="Normal 4 2 4 3 5 2 2 4" xfId="33438" xr:uid="{58189DAD-680D-4413-869D-DCA42028380B}"/>
    <cellStyle name="Normal 4 2 4 3 5 2 3" xfId="12346" xr:uid="{5CB0EF94-4FBA-4E7A-8C6F-EFF72B01C4B9}"/>
    <cellStyle name="Normal 4 2 4 3 5 2 4" xfId="20784" xr:uid="{0175EAD3-3E4D-48D6-A743-FF6B99968EAC}"/>
    <cellStyle name="Normal 4 2 4 3 5 2 5" xfId="29221" xr:uid="{FB50D99F-2272-45DF-82BE-A5A826640076}"/>
    <cellStyle name="Normal 4 2 4 3 5 3" xfId="5977" xr:uid="{00000000-0005-0000-0000-00009D130000}"/>
    <cellStyle name="Normal 4 2 4 3 5 3 2" xfId="14419" xr:uid="{6D404A29-926D-460E-A719-45384066348B}"/>
    <cellStyle name="Normal 4 2 4 3 5 3 3" xfId="22856" xr:uid="{61A407E4-4433-4799-A72F-C8B6351B0258}"/>
    <cellStyle name="Normal 4 2 4 3 5 3 4" xfId="31293" xr:uid="{E2CB2B73-607F-40DA-BE8C-E77BEB869CAD}"/>
    <cellStyle name="Normal 4 2 4 3 5 4" xfId="10201" xr:uid="{EF6446E5-BF3F-49D6-B207-295D04ED5C57}"/>
    <cellStyle name="Normal 4 2 4 3 5 5" xfId="18639" xr:uid="{11A0AE37-E09E-40AF-A71C-4069C4085EA9}"/>
    <cellStyle name="Normal 4 2 4 3 5 6" xfId="27076" xr:uid="{53DE5884-F483-4602-B1BE-9E30A4C5F691}"/>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E8BE93CA-FE40-4C89-BEB7-40C52CDF8F3A}"/>
    <cellStyle name="Normal 4 2 4 3 6 2 2 3" xfId="25414" xr:uid="{91AEF58E-F06F-4D2C-8D25-88C4D9C2AEA7}"/>
    <cellStyle name="Normal 4 2 4 3 6 2 2 4" xfId="33851" xr:uid="{A6C94547-40C9-45DB-AF7E-6568AB3CF959}"/>
    <cellStyle name="Normal 4 2 4 3 6 2 3" xfId="12759" xr:uid="{8ADC64C0-9E29-45D5-B7AA-4B74E1325768}"/>
    <cellStyle name="Normal 4 2 4 3 6 2 4" xfId="21197" xr:uid="{1B11A756-DBD8-48EF-97E5-DF143E32A770}"/>
    <cellStyle name="Normal 4 2 4 3 6 2 5" xfId="29634" xr:uid="{1A48795D-A0F5-440F-AD76-C53EC0CC94CF}"/>
    <cellStyle name="Normal 4 2 4 3 6 3" xfId="6390" xr:uid="{00000000-0005-0000-0000-0000A1130000}"/>
    <cellStyle name="Normal 4 2 4 3 6 3 2" xfId="14832" xr:uid="{08CAAE7F-5B46-451D-B6BB-EC80BF519C9A}"/>
    <cellStyle name="Normal 4 2 4 3 6 3 3" xfId="23269" xr:uid="{DC470080-9E11-4A19-B6F0-C4800DA5F774}"/>
    <cellStyle name="Normal 4 2 4 3 6 3 4" xfId="31706" xr:uid="{67E259DA-E8AB-4565-B5FD-771E6C9279C1}"/>
    <cellStyle name="Normal 4 2 4 3 6 4" xfId="10614" xr:uid="{49945CDC-7497-4A40-A3AE-BB042D611069}"/>
    <cellStyle name="Normal 4 2 4 3 6 5" xfId="19052" xr:uid="{DE91037B-62FA-4DA3-B526-4F478F90CB4E}"/>
    <cellStyle name="Normal 4 2 4 3 6 6" xfId="27489" xr:uid="{1B2791AF-40B2-45A2-AAAB-DCDC23606641}"/>
    <cellStyle name="Normal 4 2 4 3 7" xfId="2519" xr:uid="{00000000-0005-0000-0000-0000A2130000}"/>
    <cellStyle name="Normal 4 2 4 3 7 2" xfId="6803" xr:uid="{00000000-0005-0000-0000-0000A3130000}"/>
    <cellStyle name="Normal 4 2 4 3 7 2 2" xfId="15245" xr:uid="{4C0E5CE5-B5B1-4AB1-8F18-F29391941C25}"/>
    <cellStyle name="Normal 4 2 4 3 7 2 3" xfId="23682" xr:uid="{AD4A4368-3308-4431-9741-EFD465D02A60}"/>
    <cellStyle name="Normal 4 2 4 3 7 2 4" xfId="32119" xr:uid="{AB019344-2992-4073-A8CD-8DF5D4F3D77E}"/>
    <cellStyle name="Normal 4 2 4 3 7 3" xfId="11027" xr:uid="{EF991DCB-B761-4F53-8CBF-738815790905}"/>
    <cellStyle name="Normal 4 2 4 3 7 4" xfId="19465" xr:uid="{CDCADFB6-6B5B-4736-9283-85BF36A0298C}"/>
    <cellStyle name="Normal 4 2 4 3 7 5" xfId="27902" xr:uid="{A824B9A1-A812-40FC-91C8-ECEF81C09C40}"/>
    <cellStyle name="Normal 4 2 4 3 8" xfId="4738" xr:uid="{00000000-0005-0000-0000-0000A4130000}"/>
    <cellStyle name="Normal 4 2 4 3 8 2" xfId="13180" xr:uid="{BB10CDFA-8A7C-4142-83CA-A0A1AC69B57F}"/>
    <cellStyle name="Normal 4 2 4 3 8 3" xfId="21617" xr:uid="{16C8915F-CAC6-418B-8028-FC91599DED7C}"/>
    <cellStyle name="Normal 4 2 4 3 8 4" xfId="30054" xr:uid="{8D2A4BDE-9504-4589-84D7-C1E4205F118C}"/>
    <cellStyle name="Normal 4 2 4 3 9" xfId="8962" xr:uid="{7F7C0838-D625-4D41-AE7C-26FBE1B25F96}"/>
    <cellStyle name="Normal 4 2 4 4" xfId="362" xr:uid="{00000000-0005-0000-0000-0000A5130000}"/>
    <cellStyle name="Normal 4 2 4 4 10" xfId="25839" xr:uid="{8CE5073B-49D3-405F-AAD7-0CB4CCE5E82A}"/>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B976A7F1-6127-415E-BEB8-C01895C400AF}"/>
    <cellStyle name="Normal 4 2 4 4 2 2 2 3" xfId="24177" xr:uid="{A67DCB76-3EC3-4572-9DB9-D94FC31DCE66}"/>
    <cellStyle name="Normal 4 2 4 4 2 2 2 4" xfId="32614" xr:uid="{4ECEB51A-498A-466A-AC6F-5DFE1B6BB635}"/>
    <cellStyle name="Normal 4 2 4 4 2 2 3" xfId="11522" xr:uid="{C8891E87-AB5B-4263-8840-DEE75118930D}"/>
    <cellStyle name="Normal 4 2 4 4 2 2 4" xfId="19960" xr:uid="{8498A620-EA5E-4057-9CC4-8275528874B9}"/>
    <cellStyle name="Normal 4 2 4 4 2 2 5" xfId="28397" xr:uid="{CDC5168F-2CE3-4CC6-BE32-39F154C78F8F}"/>
    <cellStyle name="Normal 4 2 4 4 2 3" xfId="5153" xr:uid="{00000000-0005-0000-0000-0000A9130000}"/>
    <cellStyle name="Normal 4 2 4 4 2 3 2" xfId="13595" xr:uid="{F99D5C6A-B4F5-4006-AC92-FF25065C994F}"/>
    <cellStyle name="Normal 4 2 4 4 2 3 3" xfId="22032" xr:uid="{F242221F-DACC-40BE-9760-B2B5B1B91FCD}"/>
    <cellStyle name="Normal 4 2 4 4 2 3 4" xfId="30469" xr:uid="{CECDFC71-BDE4-4F82-837F-60BC3655D9DF}"/>
    <cellStyle name="Normal 4 2 4 4 2 4" xfId="9377" xr:uid="{AAB3ADF2-AEA2-4404-A0AC-0AFCCF3C4AEB}"/>
    <cellStyle name="Normal 4 2 4 4 2 5" xfId="17815" xr:uid="{B0A6F136-4563-46A8-9C3E-A96CF628E32B}"/>
    <cellStyle name="Normal 4 2 4 4 2 6" xfId="26252" xr:uid="{C1B0D906-D957-487D-98CD-418FD0335106}"/>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16FE74FB-2517-47B6-9AC9-014EFBE51BBE}"/>
    <cellStyle name="Normal 4 2 4 4 3 2 2 3" xfId="24590" xr:uid="{E9C2EE17-F1C3-4EC8-8128-08F03CF927E8}"/>
    <cellStyle name="Normal 4 2 4 4 3 2 2 4" xfId="33027" xr:uid="{6C965C28-7AD3-4F0F-9CEF-E252C2D51FD7}"/>
    <cellStyle name="Normal 4 2 4 4 3 2 3" xfId="11935" xr:uid="{9AE59CDB-BCEF-45E0-9296-FE7440040D04}"/>
    <cellStyle name="Normal 4 2 4 4 3 2 4" xfId="20373" xr:uid="{C9BE6464-8375-4692-83C4-B2A8C97BF897}"/>
    <cellStyle name="Normal 4 2 4 4 3 2 5" xfId="28810" xr:uid="{A3723A12-0184-4F25-8211-09917FA62673}"/>
    <cellStyle name="Normal 4 2 4 4 3 3" xfId="5566" xr:uid="{00000000-0005-0000-0000-0000AD130000}"/>
    <cellStyle name="Normal 4 2 4 4 3 3 2" xfId="14008" xr:uid="{F3B7A6AD-5925-4C4B-95D1-AB7508FC56FA}"/>
    <cellStyle name="Normal 4 2 4 4 3 3 3" xfId="22445" xr:uid="{3BD0CC01-286A-411A-9449-8CA8288506C1}"/>
    <cellStyle name="Normal 4 2 4 4 3 3 4" xfId="30882" xr:uid="{2D4A18E1-2FE4-4F92-A608-96E45D576A2A}"/>
    <cellStyle name="Normal 4 2 4 4 3 4" xfId="9790" xr:uid="{B72387AA-6140-408F-A64A-4E3FE5B6451F}"/>
    <cellStyle name="Normal 4 2 4 4 3 5" xfId="18228" xr:uid="{55E8488E-2A44-4D61-98E1-6D3BEE7EFA0D}"/>
    <cellStyle name="Normal 4 2 4 4 3 6" xfId="26665" xr:uid="{78E2677D-6B4B-47AE-9E62-5A5D2F9023EC}"/>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B326DB03-2833-4A63-999A-3B06F550B24A}"/>
    <cellStyle name="Normal 4 2 4 4 4 2 2 3" xfId="25003" xr:uid="{DCFEABAF-485B-4C24-BB72-3B420A52840F}"/>
    <cellStyle name="Normal 4 2 4 4 4 2 2 4" xfId="33440" xr:uid="{51DAE85C-0421-43FF-BBEC-B1B6171723DD}"/>
    <cellStyle name="Normal 4 2 4 4 4 2 3" xfId="12348" xr:uid="{7D39EDEE-CC33-48E9-907A-F895063D1E70}"/>
    <cellStyle name="Normal 4 2 4 4 4 2 4" xfId="20786" xr:uid="{079E1FF8-CB3B-4666-8609-E0413046B46F}"/>
    <cellStyle name="Normal 4 2 4 4 4 2 5" xfId="29223" xr:uid="{3848C5DA-7783-4F0C-B73C-7931B62F0268}"/>
    <cellStyle name="Normal 4 2 4 4 4 3" xfId="5979" xr:uid="{00000000-0005-0000-0000-0000B1130000}"/>
    <cellStyle name="Normal 4 2 4 4 4 3 2" xfId="14421" xr:uid="{0E1F3790-9966-4741-AB1D-1C4B582C3B11}"/>
    <cellStyle name="Normal 4 2 4 4 4 3 3" xfId="22858" xr:uid="{BAF73958-45D4-4F87-9326-D2667A362E1E}"/>
    <cellStyle name="Normal 4 2 4 4 4 3 4" xfId="31295" xr:uid="{87604396-F5E1-43ED-AE47-D9CC1AA5B8FD}"/>
    <cellStyle name="Normal 4 2 4 4 4 4" xfId="10203" xr:uid="{23726A8F-1691-4001-B855-84999D5729DB}"/>
    <cellStyle name="Normal 4 2 4 4 4 5" xfId="18641" xr:uid="{C49E4705-E2EE-4359-9B81-1C672E5784E9}"/>
    <cellStyle name="Normal 4 2 4 4 4 6" xfId="27078" xr:uid="{9507E862-1770-4319-A4C0-A5ACC5084D1B}"/>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31441EAF-171B-4407-9A2E-E9952066CEE1}"/>
    <cellStyle name="Normal 4 2 4 4 5 2 2 3" xfId="25416" xr:uid="{C1731FA8-EF28-4E97-9F47-018F7800E6A4}"/>
    <cellStyle name="Normal 4 2 4 4 5 2 2 4" xfId="33853" xr:uid="{08CC246B-DE9A-448D-9EFA-7781115B6E74}"/>
    <cellStyle name="Normal 4 2 4 4 5 2 3" xfId="12761" xr:uid="{EDD45D76-00A1-491D-8844-E80E2AE2CDAF}"/>
    <cellStyle name="Normal 4 2 4 4 5 2 4" xfId="21199" xr:uid="{F8912468-99F3-416E-92B9-94B3CEA76006}"/>
    <cellStyle name="Normal 4 2 4 4 5 2 5" xfId="29636" xr:uid="{D8784A64-F949-4541-871D-910897DB7FE5}"/>
    <cellStyle name="Normal 4 2 4 4 5 3" xfId="6392" xr:uid="{00000000-0005-0000-0000-0000B5130000}"/>
    <cellStyle name="Normal 4 2 4 4 5 3 2" xfId="14834" xr:uid="{95328B88-DE04-439A-81D6-039635B40DF4}"/>
    <cellStyle name="Normal 4 2 4 4 5 3 3" xfId="23271" xr:uid="{1B504A7A-9641-44B5-8CFE-B4927E27C977}"/>
    <cellStyle name="Normal 4 2 4 4 5 3 4" xfId="31708" xr:uid="{137D5FC9-80D4-41F8-ABD5-3B46CF772585}"/>
    <cellStyle name="Normal 4 2 4 4 5 4" xfId="10616" xr:uid="{62B226BC-70EF-458A-91EC-4116E836E076}"/>
    <cellStyle name="Normal 4 2 4 4 5 5" xfId="19054" xr:uid="{FC558BDE-033D-47B1-A33A-2C5433B99643}"/>
    <cellStyle name="Normal 4 2 4 4 5 6" xfId="27491" xr:uid="{759256B8-7DC9-4CF4-8561-162FB53BA2E2}"/>
    <cellStyle name="Normal 4 2 4 4 6" xfId="2521" xr:uid="{00000000-0005-0000-0000-0000B6130000}"/>
    <cellStyle name="Normal 4 2 4 4 6 2" xfId="6805" xr:uid="{00000000-0005-0000-0000-0000B7130000}"/>
    <cellStyle name="Normal 4 2 4 4 6 2 2" xfId="15247" xr:uid="{BF88E25E-6F4C-4EDD-99B0-13D491A2F292}"/>
    <cellStyle name="Normal 4 2 4 4 6 2 3" xfId="23684" xr:uid="{B96B153C-837E-47B1-9B20-2631412D135E}"/>
    <cellStyle name="Normal 4 2 4 4 6 2 4" xfId="32121" xr:uid="{60F8EAD2-221F-4035-90C0-69C980346046}"/>
    <cellStyle name="Normal 4 2 4 4 6 3" xfId="11029" xr:uid="{EC10D4F3-F610-45DC-97C3-D515BF03B936}"/>
    <cellStyle name="Normal 4 2 4 4 6 4" xfId="19467" xr:uid="{68725F44-CAFF-437E-B58D-ACC1AC4E15D3}"/>
    <cellStyle name="Normal 4 2 4 4 6 5" xfId="27904" xr:uid="{9B66CD02-0F22-4362-ABFF-C174AE1F2EE9}"/>
    <cellStyle name="Normal 4 2 4 4 7" xfId="4740" xr:uid="{00000000-0005-0000-0000-0000B8130000}"/>
    <cellStyle name="Normal 4 2 4 4 7 2" xfId="13182" xr:uid="{45066081-ED49-4FC7-87DE-356768E07898}"/>
    <cellStyle name="Normal 4 2 4 4 7 3" xfId="21619" xr:uid="{282D6281-CC59-433F-AF7D-9001AFB1F19E}"/>
    <cellStyle name="Normal 4 2 4 4 7 4" xfId="30056" xr:uid="{AE00089E-1C0A-4849-942B-1137854024EE}"/>
    <cellStyle name="Normal 4 2 4 4 8" xfId="8964" xr:uid="{13EA08D0-6333-497C-9639-93CEB7069BAD}"/>
    <cellStyle name="Normal 4 2 4 4 9" xfId="17402" xr:uid="{053BE897-5ED8-4126-BF42-EE9DF53F55B6}"/>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5D069D26-FE7D-43AA-BDD4-5377782104E8}"/>
    <cellStyle name="Normal 4 2 4 5 2 2 3" xfId="24170" xr:uid="{2ECB538E-1673-4662-A496-7353205F812A}"/>
    <cellStyle name="Normal 4 2 4 5 2 2 4" xfId="32607" xr:uid="{8F995FDC-695C-4EFB-9A1E-71E32A213D3A}"/>
    <cellStyle name="Normal 4 2 4 5 2 3" xfId="11515" xr:uid="{0A2244FA-9596-4E3D-B1B8-1F796637E630}"/>
    <cellStyle name="Normal 4 2 4 5 2 4" xfId="19953" xr:uid="{2886EACD-AF63-4EA6-BF8C-70CC201E8CC1}"/>
    <cellStyle name="Normal 4 2 4 5 2 5" xfId="28390" xr:uid="{360CD29D-DD50-4C84-A447-A12D1E6D6F43}"/>
    <cellStyle name="Normal 4 2 4 5 3" xfId="5146" xr:uid="{00000000-0005-0000-0000-0000BC130000}"/>
    <cellStyle name="Normal 4 2 4 5 3 2" xfId="13588" xr:uid="{3EA99EEA-A3A0-4E6C-8082-8A58B5990AC1}"/>
    <cellStyle name="Normal 4 2 4 5 3 3" xfId="22025" xr:uid="{461DB8CD-8BA1-46C0-8792-B8E96B1F0E73}"/>
    <cellStyle name="Normal 4 2 4 5 3 4" xfId="30462" xr:uid="{BFDA3728-4169-4F53-A98E-8F0C2A97B5DF}"/>
    <cellStyle name="Normal 4 2 4 5 4" xfId="9370" xr:uid="{F875B161-A89D-4C8A-999C-902C0CB26603}"/>
    <cellStyle name="Normal 4 2 4 5 5" xfId="17808" xr:uid="{D8F4169E-CE93-46F1-8A2B-B7927D7CF7FE}"/>
    <cellStyle name="Normal 4 2 4 5 6" xfId="26245" xr:uid="{695911F1-0866-48FC-A207-FA89629E009C}"/>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92777328-F68A-426B-9A17-F463CECA3875}"/>
    <cellStyle name="Normal 4 2 4 6 2 2 3" xfId="24583" xr:uid="{D709DE4C-4F9E-413E-BC60-EF5C49AB9EAE}"/>
    <cellStyle name="Normal 4 2 4 6 2 2 4" xfId="33020" xr:uid="{5354BF79-0650-4A0A-9629-1F5A68EBD979}"/>
    <cellStyle name="Normal 4 2 4 6 2 3" xfId="11928" xr:uid="{2BFCC4DC-326A-4365-BDBA-5CFF041F909F}"/>
    <cellStyle name="Normal 4 2 4 6 2 4" xfId="20366" xr:uid="{3EF186DF-C8B6-468E-A511-4AD84A4B51CF}"/>
    <cellStyle name="Normal 4 2 4 6 2 5" xfId="28803" xr:uid="{1D91A4A6-C70A-4B84-8600-1BE245DF3BFC}"/>
    <cellStyle name="Normal 4 2 4 6 3" xfId="5559" xr:uid="{00000000-0005-0000-0000-0000C0130000}"/>
    <cellStyle name="Normal 4 2 4 6 3 2" xfId="14001" xr:uid="{2A7847FA-0DBB-4460-ACD8-507CB0D739B1}"/>
    <cellStyle name="Normal 4 2 4 6 3 3" xfId="22438" xr:uid="{FD689EF9-5AAA-4982-A87C-03F81F19349D}"/>
    <cellStyle name="Normal 4 2 4 6 3 4" xfId="30875" xr:uid="{845DF001-B964-4FCA-BAE7-51FC9C9BB2CE}"/>
    <cellStyle name="Normal 4 2 4 6 4" xfId="9783" xr:uid="{1F8E9234-6CB6-44EC-8E1C-9C73F41E4346}"/>
    <cellStyle name="Normal 4 2 4 6 5" xfId="18221" xr:uid="{81C90EC8-9D7F-4BEB-AAB1-E3DE4F4A0FF8}"/>
    <cellStyle name="Normal 4 2 4 6 6" xfId="26658" xr:uid="{633774BA-628D-4AEA-AE54-274E218D67F6}"/>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9BAE1090-0D55-45F4-851C-FD88461EA277}"/>
    <cellStyle name="Normal 4 2 4 7 2 2 3" xfId="24996" xr:uid="{6471FB9C-7D8F-4E2A-8ABA-E7EA8255F35F}"/>
    <cellStyle name="Normal 4 2 4 7 2 2 4" xfId="33433" xr:uid="{767C78BA-D9F4-4E76-AC94-AAEC6FF6B9EB}"/>
    <cellStyle name="Normal 4 2 4 7 2 3" xfId="12341" xr:uid="{536AAAEB-78A7-4A46-ABE8-7F26CF0AEDFA}"/>
    <cellStyle name="Normal 4 2 4 7 2 4" xfId="20779" xr:uid="{70CC55F6-3A2C-49E7-8220-0F4BD319DBD8}"/>
    <cellStyle name="Normal 4 2 4 7 2 5" xfId="29216" xr:uid="{7B67C96B-0FAE-44E2-A746-8516468E59DC}"/>
    <cellStyle name="Normal 4 2 4 7 3" xfId="5972" xr:uid="{00000000-0005-0000-0000-0000C4130000}"/>
    <cellStyle name="Normal 4 2 4 7 3 2" xfId="14414" xr:uid="{F1B678DE-A9B5-4120-BC4A-EB78224B16F3}"/>
    <cellStyle name="Normal 4 2 4 7 3 3" xfId="22851" xr:uid="{6B7C7348-2A1D-4D50-9A4D-329495396DCA}"/>
    <cellStyle name="Normal 4 2 4 7 3 4" xfId="31288" xr:uid="{2C6FFD12-C216-483B-B51D-8F82C3038442}"/>
    <cellStyle name="Normal 4 2 4 7 4" xfId="10196" xr:uid="{56ADD57F-6B37-4E08-93F0-35D776A39008}"/>
    <cellStyle name="Normal 4 2 4 7 5" xfId="18634" xr:uid="{03FD0A37-5996-4540-958E-EC14B1C6EB1E}"/>
    <cellStyle name="Normal 4 2 4 7 6" xfId="27071" xr:uid="{529DF052-F43D-45CF-806D-4450AE7D91FC}"/>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92F8F8A2-EBDE-4D3C-A549-2D5502F7ABBA}"/>
    <cellStyle name="Normal 4 2 4 8 2 2 3" xfId="25409" xr:uid="{9F1124F8-E57E-4D51-879A-ECCA9A4736A9}"/>
    <cellStyle name="Normal 4 2 4 8 2 2 4" xfId="33846" xr:uid="{7307AFE0-0412-467B-93E9-E87ED0CE6CC9}"/>
    <cellStyle name="Normal 4 2 4 8 2 3" xfId="12754" xr:uid="{A769F2D2-B9F6-4478-8525-FCB290E85EA6}"/>
    <cellStyle name="Normal 4 2 4 8 2 4" xfId="21192" xr:uid="{D1825F26-4E95-4490-ABB8-3545D5288F49}"/>
    <cellStyle name="Normal 4 2 4 8 2 5" xfId="29629" xr:uid="{7526E7C5-8C8D-4D68-89B2-2C36BF767128}"/>
    <cellStyle name="Normal 4 2 4 8 3" xfId="6385" xr:uid="{00000000-0005-0000-0000-0000C8130000}"/>
    <cellStyle name="Normal 4 2 4 8 3 2" xfId="14827" xr:uid="{EB1EB423-945C-4A53-8D6E-DEE5FE6D9B73}"/>
    <cellStyle name="Normal 4 2 4 8 3 3" xfId="23264" xr:uid="{714301D8-8B47-4951-9145-D4FAFEBFC744}"/>
    <cellStyle name="Normal 4 2 4 8 3 4" xfId="31701" xr:uid="{2BC2F613-76AF-424D-893D-7B5E559D50AF}"/>
    <cellStyle name="Normal 4 2 4 8 4" xfId="10609" xr:uid="{10BE8C30-0773-4CCE-A74F-9A08F42D5631}"/>
    <cellStyle name="Normal 4 2 4 8 5" xfId="19047" xr:uid="{9462BCBF-B001-4250-9DF9-56FEC78DADB2}"/>
    <cellStyle name="Normal 4 2 4 8 6" xfId="27484" xr:uid="{0F7E0B69-E3A5-4451-B1BA-6E18FAD84769}"/>
    <cellStyle name="Normal 4 2 4 9" xfId="2514" xr:uid="{00000000-0005-0000-0000-0000C9130000}"/>
    <cellStyle name="Normal 4 2 4 9 2" xfId="6798" xr:uid="{00000000-0005-0000-0000-0000CA130000}"/>
    <cellStyle name="Normal 4 2 4 9 2 2" xfId="15240" xr:uid="{01502777-5CFD-4700-BEC7-DBFE3AE82E17}"/>
    <cellStyle name="Normal 4 2 4 9 2 3" xfId="23677" xr:uid="{68D113B5-FC66-4471-B682-AB4D080EA49D}"/>
    <cellStyle name="Normal 4 2 4 9 2 4" xfId="32114" xr:uid="{65950F49-4393-4504-9CF5-E1C157578BAE}"/>
    <cellStyle name="Normal 4 2 4 9 3" xfId="11022" xr:uid="{3517916A-2F52-45E2-AC2B-7E04BBFFD87C}"/>
    <cellStyle name="Normal 4 2 4 9 4" xfId="19460" xr:uid="{5A71311B-6302-4551-B690-C0B858C9FC4E}"/>
    <cellStyle name="Normal 4 2 4 9 5" xfId="27897" xr:uid="{5D84DDD9-7F90-450D-8054-6B095A030CD3}"/>
    <cellStyle name="Normal 4 2 5" xfId="363" xr:uid="{00000000-0005-0000-0000-0000CB130000}"/>
    <cellStyle name="Normal 4 2 5 10" xfId="17403" xr:uid="{09B09274-387A-4DAF-8EDC-64AB93B76F35}"/>
    <cellStyle name="Normal 4 2 5 11" xfId="25840" xr:uid="{AF054587-951E-4BD6-8A99-5704FA1D4791}"/>
    <cellStyle name="Normal 4 2 5 2" xfId="364" xr:uid="{00000000-0005-0000-0000-0000CC130000}"/>
    <cellStyle name="Normal 4 2 5 2 10" xfId="25841" xr:uid="{B3132833-B1A6-4515-BBBF-974D664E642E}"/>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A46DBD53-3D0C-440C-881B-627619813D74}"/>
    <cellStyle name="Normal 4 2 5 2 2 2 2 3" xfId="24179" xr:uid="{19252107-FED2-4049-AAAB-5EE4A3890A60}"/>
    <cellStyle name="Normal 4 2 5 2 2 2 2 4" xfId="32616" xr:uid="{5BAE8AA5-E4D9-4DEE-9C71-CF77EDB0941B}"/>
    <cellStyle name="Normal 4 2 5 2 2 2 3" xfId="11524" xr:uid="{20D2533A-83AC-4303-89F1-C07BB430DD15}"/>
    <cellStyle name="Normal 4 2 5 2 2 2 4" xfId="19962" xr:uid="{316E5D58-1C6A-429B-A7DB-19E2A4B4E503}"/>
    <cellStyle name="Normal 4 2 5 2 2 2 5" xfId="28399" xr:uid="{5D2ADF9A-A18D-441E-8251-87B33131CB5F}"/>
    <cellStyle name="Normal 4 2 5 2 2 3" xfId="5155" xr:uid="{00000000-0005-0000-0000-0000D0130000}"/>
    <cellStyle name="Normal 4 2 5 2 2 3 2" xfId="13597" xr:uid="{C3AE6BC2-11A7-4458-8608-6F09D5298186}"/>
    <cellStyle name="Normal 4 2 5 2 2 3 3" xfId="22034" xr:uid="{3C8F5EAC-DAF0-48FF-9080-A0612E2DF9A9}"/>
    <cellStyle name="Normal 4 2 5 2 2 3 4" xfId="30471" xr:uid="{EE8C95BB-6D4B-4C56-9027-09D9F37E51E5}"/>
    <cellStyle name="Normal 4 2 5 2 2 4" xfId="9379" xr:uid="{54D6CC30-B9C4-4C0E-86D8-66A5828CB5DB}"/>
    <cellStyle name="Normal 4 2 5 2 2 5" xfId="17817" xr:uid="{F3E49960-C468-4ED3-97E0-0405DB0E1E50}"/>
    <cellStyle name="Normal 4 2 5 2 2 6" xfId="26254" xr:uid="{663B83CD-EC5D-4B78-A51B-E19908D36CD1}"/>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99710ED7-D0A8-4A03-BAFD-9246869F3101}"/>
    <cellStyle name="Normal 4 2 5 2 3 2 2 3" xfId="24592" xr:uid="{B35731A3-D344-457F-9699-E128265E24C7}"/>
    <cellStyle name="Normal 4 2 5 2 3 2 2 4" xfId="33029" xr:uid="{4D024A5C-F2C9-49EC-80F1-0906BED0FBE1}"/>
    <cellStyle name="Normal 4 2 5 2 3 2 3" xfId="11937" xr:uid="{0C135639-CD2F-4C1C-A5B9-560922862AB9}"/>
    <cellStyle name="Normal 4 2 5 2 3 2 4" xfId="20375" xr:uid="{2E106A69-E8EC-449C-8648-B42C4AD393FD}"/>
    <cellStyle name="Normal 4 2 5 2 3 2 5" xfId="28812" xr:uid="{A1ACBD47-FBA2-46F6-9930-AAB9A028C75F}"/>
    <cellStyle name="Normal 4 2 5 2 3 3" xfId="5568" xr:uid="{00000000-0005-0000-0000-0000D4130000}"/>
    <cellStyle name="Normal 4 2 5 2 3 3 2" xfId="14010" xr:uid="{BD156A4F-6A87-4BDC-85CE-72F88569D32B}"/>
    <cellStyle name="Normal 4 2 5 2 3 3 3" xfId="22447" xr:uid="{224AE53F-8CC0-4D21-AAE7-4AC9A19F793A}"/>
    <cellStyle name="Normal 4 2 5 2 3 3 4" xfId="30884" xr:uid="{BB5F2D00-2CB8-4B62-8C09-C55AFB90821C}"/>
    <cellStyle name="Normal 4 2 5 2 3 4" xfId="9792" xr:uid="{7E598CE0-9AE6-4A54-B9D3-CA476544E2F3}"/>
    <cellStyle name="Normal 4 2 5 2 3 5" xfId="18230" xr:uid="{EEC78C24-D662-4101-8F63-D40419CF56FE}"/>
    <cellStyle name="Normal 4 2 5 2 3 6" xfId="26667" xr:uid="{A99609AA-DD69-4F01-8A91-3E214A2D963A}"/>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54A7BB07-58F4-45E7-B1FD-4DCFEE774C4B}"/>
    <cellStyle name="Normal 4 2 5 2 4 2 2 3" xfId="25005" xr:uid="{620D050C-85A0-4246-900A-CF56E7C4F208}"/>
    <cellStyle name="Normal 4 2 5 2 4 2 2 4" xfId="33442" xr:uid="{A2246A2A-CB94-45B7-960E-30AD68808742}"/>
    <cellStyle name="Normal 4 2 5 2 4 2 3" xfId="12350" xr:uid="{B25959BE-C8EF-4B03-B40E-267597AD8F4D}"/>
    <cellStyle name="Normal 4 2 5 2 4 2 4" xfId="20788" xr:uid="{2FC43CA5-AFFB-43BE-94EB-DD08FEA67319}"/>
    <cellStyle name="Normal 4 2 5 2 4 2 5" xfId="29225" xr:uid="{4C732E77-A90C-46FC-B315-F1819AA3487A}"/>
    <cellStyle name="Normal 4 2 5 2 4 3" xfId="5981" xr:uid="{00000000-0005-0000-0000-0000D8130000}"/>
    <cellStyle name="Normal 4 2 5 2 4 3 2" xfId="14423" xr:uid="{E398881B-28C3-43AB-965E-0C490305228B}"/>
    <cellStyle name="Normal 4 2 5 2 4 3 3" xfId="22860" xr:uid="{D25EFE8D-3531-45B3-83C9-C7703A53B8C6}"/>
    <cellStyle name="Normal 4 2 5 2 4 3 4" xfId="31297" xr:uid="{4BF77FD1-7D76-4A6B-B35B-03B65A5531B1}"/>
    <cellStyle name="Normal 4 2 5 2 4 4" xfId="10205" xr:uid="{B830E2B8-755F-4E87-9E4B-501B3A9DD67B}"/>
    <cellStyle name="Normal 4 2 5 2 4 5" xfId="18643" xr:uid="{1053D88A-B01D-499B-8156-373C6C74C210}"/>
    <cellStyle name="Normal 4 2 5 2 4 6" xfId="27080" xr:uid="{73C6CCD6-136D-40FC-BCEC-E511246698B6}"/>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21D35C6E-FBE2-4543-9C5E-E2938A794529}"/>
    <cellStyle name="Normal 4 2 5 2 5 2 2 3" xfId="25418" xr:uid="{AD307899-466C-446E-8E5D-73BFD462D803}"/>
    <cellStyle name="Normal 4 2 5 2 5 2 2 4" xfId="33855" xr:uid="{727C8C74-940B-49E7-A1CE-2F56AD6B9CBB}"/>
    <cellStyle name="Normal 4 2 5 2 5 2 3" xfId="12763" xr:uid="{FDFCBA12-9662-45BA-8DE8-170251086213}"/>
    <cellStyle name="Normal 4 2 5 2 5 2 4" xfId="21201" xr:uid="{C71123EE-4013-4F56-8747-259D179D863E}"/>
    <cellStyle name="Normal 4 2 5 2 5 2 5" xfId="29638" xr:uid="{8EBADEAF-3C1F-45AB-B126-C9B12EE290FA}"/>
    <cellStyle name="Normal 4 2 5 2 5 3" xfId="6394" xr:uid="{00000000-0005-0000-0000-0000DC130000}"/>
    <cellStyle name="Normal 4 2 5 2 5 3 2" xfId="14836" xr:uid="{D1F1E405-2354-43AB-9DF1-3D363499E550}"/>
    <cellStyle name="Normal 4 2 5 2 5 3 3" xfId="23273" xr:uid="{98DFACF8-5B26-4642-A1BF-4256255A5767}"/>
    <cellStyle name="Normal 4 2 5 2 5 3 4" xfId="31710" xr:uid="{A89240C2-2BF6-4D40-939E-07E951D61596}"/>
    <cellStyle name="Normal 4 2 5 2 5 4" xfId="10618" xr:uid="{875C5601-FB75-419A-A09C-731DDF6F7D4D}"/>
    <cellStyle name="Normal 4 2 5 2 5 5" xfId="19056" xr:uid="{5FE2FF57-780B-496E-AB3F-2A00EBBE4B1B}"/>
    <cellStyle name="Normal 4 2 5 2 5 6" xfId="27493" xr:uid="{B5F20FDE-63C3-4B36-A168-CA592E1B269E}"/>
    <cellStyle name="Normal 4 2 5 2 6" xfId="2523" xr:uid="{00000000-0005-0000-0000-0000DD130000}"/>
    <cellStyle name="Normal 4 2 5 2 6 2" xfId="6807" xr:uid="{00000000-0005-0000-0000-0000DE130000}"/>
    <cellStyle name="Normal 4 2 5 2 6 2 2" xfId="15249" xr:uid="{49CF1C91-C5A7-4183-971E-2ECD6A9D2AF9}"/>
    <cellStyle name="Normal 4 2 5 2 6 2 3" xfId="23686" xr:uid="{FE41C99E-D4A5-4F12-A536-7AD2DB912948}"/>
    <cellStyle name="Normal 4 2 5 2 6 2 4" xfId="32123" xr:uid="{74C314AB-7FE1-4600-80B8-8A7CA08E03E4}"/>
    <cellStyle name="Normal 4 2 5 2 6 3" xfId="11031" xr:uid="{2542CE0C-6A9F-46B5-BF71-B2664BAF730D}"/>
    <cellStyle name="Normal 4 2 5 2 6 4" xfId="19469" xr:uid="{04F70FC9-6588-4E08-97E5-2C5BC3ACFCDA}"/>
    <cellStyle name="Normal 4 2 5 2 6 5" xfId="27906" xr:uid="{2120025A-62DC-49A9-A04F-177EDB5FBB13}"/>
    <cellStyle name="Normal 4 2 5 2 7" xfId="4742" xr:uid="{00000000-0005-0000-0000-0000DF130000}"/>
    <cellStyle name="Normal 4 2 5 2 7 2" xfId="13184" xr:uid="{0BE4F563-C860-4642-BEE4-6E8F5DD58CAC}"/>
    <cellStyle name="Normal 4 2 5 2 7 3" xfId="21621" xr:uid="{73AF285A-FAD2-46BD-A46A-F97E35DC7D87}"/>
    <cellStyle name="Normal 4 2 5 2 7 4" xfId="30058" xr:uid="{76829B4D-1705-4E6A-AAC7-A2DF2C9F08C0}"/>
    <cellStyle name="Normal 4 2 5 2 8" xfId="8966" xr:uid="{CDABBD2E-732B-48C0-8EC0-A066467FC7FB}"/>
    <cellStyle name="Normal 4 2 5 2 9" xfId="17404" xr:uid="{15598E4C-4A08-4C24-8F81-2E8C231CCC9F}"/>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A25F9E4F-3B36-4EC0-BE36-52FC7DB6FE75}"/>
    <cellStyle name="Normal 4 2 5 3 2 2 3" xfId="24178" xr:uid="{1EE096DB-ADE5-4BEC-8B29-2DDAC5B0AD38}"/>
    <cellStyle name="Normal 4 2 5 3 2 2 4" xfId="32615" xr:uid="{6BC0418D-E139-4C85-B1CE-665E9289D02A}"/>
    <cellStyle name="Normal 4 2 5 3 2 3" xfId="11523" xr:uid="{1FD1016F-A7D9-4F72-AC75-CAC5D40EF426}"/>
    <cellStyle name="Normal 4 2 5 3 2 4" xfId="19961" xr:uid="{EFADED97-83DC-4A7C-ADFA-5A2752D0E206}"/>
    <cellStyle name="Normal 4 2 5 3 2 5" xfId="28398" xr:uid="{859CC1D3-4F5E-417D-9719-EDC31F61C4B5}"/>
    <cellStyle name="Normal 4 2 5 3 3" xfId="5154" xr:uid="{00000000-0005-0000-0000-0000E3130000}"/>
    <cellStyle name="Normal 4 2 5 3 3 2" xfId="13596" xr:uid="{E947FF80-E536-4052-817C-9777D1811F50}"/>
    <cellStyle name="Normal 4 2 5 3 3 3" xfId="22033" xr:uid="{3BD13121-1C29-44FD-9075-D74570AC7373}"/>
    <cellStyle name="Normal 4 2 5 3 3 4" xfId="30470" xr:uid="{21BE4B52-AD7A-4617-9597-C88B72279076}"/>
    <cellStyle name="Normal 4 2 5 3 4" xfId="9378" xr:uid="{600DBC5C-C6DD-4794-829A-D43528E5E81D}"/>
    <cellStyle name="Normal 4 2 5 3 5" xfId="17816" xr:uid="{DB49DEA8-739D-4B09-9483-4855A63D40FC}"/>
    <cellStyle name="Normal 4 2 5 3 6" xfId="26253" xr:uid="{95AAA43C-5950-4A20-B058-6679DC0F106F}"/>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9B7259E0-372A-4D0E-91A6-73D619CE253C}"/>
    <cellStyle name="Normal 4 2 5 4 2 2 3" xfId="24591" xr:uid="{7115CA36-5636-4C9B-B635-FBB089BCE53F}"/>
    <cellStyle name="Normal 4 2 5 4 2 2 4" xfId="33028" xr:uid="{71E2643C-75CF-46AA-9B19-FC4BFBB578BD}"/>
    <cellStyle name="Normal 4 2 5 4 2 3" xfId="11936" xr:uid="{2201D0D4-2457-4621-B3D4-5B9E6E3630FB}"/>
    <cellStyle name="Normal 4 2 5 4 2 4" xfId="20374" xr:uid="{DAC913E7-1EF2-4E0A-85B4-51B1FF8FA00E}"/>
    <cellStyle name="Normal 4 2 5 4 2 5" xfId="28811" xr:uid="{28F28D20-F0FC-43B1-A041-04FC3FBFD044}"/>
    <cellStyle name="Normal 4 2 5 4 3" xfId="5567" xr:uid="{00000000-0005-0000-0000-0000E7130000}"/>
    <cellStyle name="Normal 4 2 5 4 3 2" xfId="14009" xr:uid="{B38DE747-0208-4607-A9F6-493147ABF339}"/>
    <cellStyle name="Normal 4 2 5 4 3 3" xfId="22446" xr:uid="{00009F73-7CDC-4A81-B0E0-0D298BA8E220}"/>
    <cellStyle name="Normal 4 2 5 4 3 4" xfId="30883" xr:uid="{3E954FC1-80C5-4AAA-B50F-15C52FC63EB6}"/>
    <cellStyle name="Normal 4 2 5 4 4" xfId="9791" xr:uid="{BED07374-9436-4932-A15B-5D9F666AD0AC}"/>
    <cellStyle name="Normal 4 2 5 4 5" xfId="18229" xr:uid="{0C20EF3E-4B6A-4663-914E-CE49EE10E4F6}"/>
    <cellStyle name="Normal 4 2 5 4 6" xfId="26666" xr:uid="{73F31D75-5D70-441F-99B0-52F7477B9DBC}"/>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62DE9640-0E27-499F-81CF-CDD17FC2D2E7}"/>
    <cellStyle name="Normal 4 2 5 5 2 2 3" xfId="25004" xr:uid="{0E44C0E5-32BF-4F0A-8FF8-480A720D2A79}"/>
    <cellStyle name="Normal 4 2 5 5 2 2 4" xfId="33441" xr:uid="{0E167212-81E6-4FC8-AF34-D84E6C26A40F}"/>
    <cellStyle name="Normal 4 2 5 5 2 3" xfId="12349" xr:uid="{6344DEBE-138C-4A87-8EC7-EDA730D907FA}"/>
    <cellStyle name="Normal 4 2 5 5 2 4" xfId="20787" xr:uid="{4B9DDFCE-E70D-4104-BFF0-B231148A5CFE}"/>
    <cellStyle name="Normal 4 2 5 5 2 5" xfId="29224" xr:uid="{A8DE19AD-7685-45BC-8B94-DB8D37B473D3}"/>
    <cellStyle name="Normal 4 2 5 5 3" xfId="5980" xr:uid="{00000000-0005-0000-0000-0000EB130000}"/>
    <cellStyle name="Normal 4 2 5 5 3 2" xfId="14422" xr:uid="{1DE80BCC-A178-49F8-B7C1-E3BC3162E3FC}"/>
    <cellStyle name="Normal 4 2 5 5 3 3" xfId="22859" xr:uid="{F6988101-64A0-4A8B-A1F4-4A4AFC132D80}"/>
    <cellStyle name="Normal 4 2 5 5 3 4" xfId="31296" xr:uid="{0A3FB17C-C6EF-4438-A487-9D14E189415F}"/>
    <cellStyle name="Normal 4 2 5 5 4" xfId="10204" xr:uid="{016CB818-53F5-45BB-8C67-70D98FF5CA26}"/>
    <cellStyle name="Normal 4 2 5 5 5" xfId="18642" xr:uid="{A4D3CB50-92E8-4D92-A172-39D49346F589}"/>
    <cellStyle name="Normal 4 2 5 5 6" xfId="27079" xr:uid="{6A5ABF2D-DDF4-4620-9DBF-097B9C9706C5}"/>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AF2F70E4-F148-4BCD-958C-0E4D67009EC3}"/>
    <cellStyle name="Normal 4 2 5 6 2 2 3" xfId="25417" xr:uid="{D532E3A5-A8B9-417A-AAD0-34591B10413A}"/>
    <cellStyle name="Normal 4 2 5 6 2 2 4" xfId="33854" xr:uid="{04AE532E-46A4-4974-ABFC-455495F5777B}"/>
    <cellStyle name="Normal 4 2 5 6 2 3" xfId="12762" xr:uid="{6D5C23B4-00F8-4248-A05F-A1C3E2CD3063}"/>
    <cellStyle name="Normal 4 2 5 6 2 4" xfId="21200" xr:uid="{DC8EFAFE-D37F-48B3-AA86-24DC8CA093DF}"/>
    <cellStyle name="Normal 4 2 5 6 2 5" xfId="29637" xr:uid="{38AFEE1D-D700-47C2-B0E5-4AF645FA1116}"/>
    <cellStyle name="Normal 4 2 5 6 3" xfId="6393" xr:uid="{00000000-0005-0000-0000-0000EF130000}"/>
    <cellStyle name="Normal 4 2 5 6 3 2" xfId="14835" xr:uid="{9DD99557-3DCE-4EF5-B18A-49B91D250859}"/>
    <cellStyle name="Normal 4 2 5 6 3 3" xfId="23272" xr:uid="{848187DB-17DF-49C2-B24C-1394B10CB43E}"/>
    <cellStyle name="Normal 4 2 5 6 3 4" xfId="31709" xr:uid="{EF0AFC27-93A0-48BE-813B-2413033C53E6}"/>
    <cellStyle name="Normal 4 2 5 6 4" xfId="10617" xr:uid="{831FB700-2A65-4B9F-B90C-BF0A466CA404}"/>
    <cellStyle name="Normal 4 2 5 6 5" xfId="19055" xr:uid="{3B6D6CA2-7B6C-4FEE-97BC-6796EA08DB4A}"/>
    <cellStyle name="Normal 4 2 5 6 6" xfId="27492" xr:uid="{D7D18D58-57EA-4440-9D62-D9BBD0B990BA}"/>
    <cellStyle name="Normal 4 2 5 7" xfId="2522" xr:uid="{00000000-0005-0000-0000-0000F0130000}"/>
    <cellStyle name="Normal 4 2 5 7 2" xfId="6806" xr:uid="{00000000-0005-0000-0000-0000F1130000}"/>
    <cellStyle name="Normal 4 2 5 7 2 2" xfId="15248" xr:uid="{348E8CF2-75BB-4EB6-A9D4-A065546EB954}"/>
    <cellStyle name="Normal 4 2 5 7 2 3" xfId="23685" xr:uid="{875D8682-BB77-4E2C-A1AF-7238CEEB9ED0}"/>
    <cellStyle name="Normal 4 2 5 7 2 4" xfId="32122" xr:uid="{21A74AC6-1A7E-4CF7-B2AC-36274D20DA5D}"/>
    <cellStyle name="Normal 4 2 5 7 3" xfId="11030" xr:uid="{A44A414D-3882-4161-B434-78E9FB85E622}"/>
    <cellStyle name="Normal 4 2 5 7 4" xfId="19468" xr:uid="{71B2EFFC-11F9-45BB-8D0E-B9C3C7376163}"/>
    <cellStyle name="Normal 4 2 5 7 5" xfId="27905" xr:uid="{A73D51A5-AE2B-478A-9D06-C07481632DAD}"/>
    <cellStyle name="Normal 4 2 5 8" xfId="4741" xr:uid="{00000000-0005-0000-0000-0000F2130000}"/>
    <cellStyle name="Normal 4 2 5 8 2" xfId="13183" xr:uid="{FE4E7919-D52B-4005-81B1-F727273E3022}"/>
    <cellStyle name="Normal 4 2 5 8 3" xfId="21620" xr:uid="{F17499A3-5190-44B0-A9AF-82955DE0F7FA}"/>
    <cellStyle name="Normal 4 2 5 8 4" xfId="30057" xr:uid="{1CED2E37-1766-422D-BDBC-A1955E3C1EEE}"/>
    <cellStyle name="Normal 4 2 5 9" xfId="8965" xr:uid="{E761EC7D-416B-476C-BA4A-07E1D99ABAD8}"/>
    <cellStyle name="Normal 4 2 6" xfId="365" xr:uid="{00000000-0005-0000-0000-0000F3130000}"/>
    <cellStyle name="Normal 4 2 6 10" xfId="25842" xr:uid="{BE56F14E-87DC-4F6B-807E-18325487E8B3}"/>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DA572C21-34B4-46D3-B2AE-838A7C169D85}"/>
    <cellStyle name="Normal 4 2 6 2 2 2 3" xfId="24180" xr:uid="{4071C2C5-73A2-40E5-8F9C-DA704798C5E0}"/>
    <cellStyle name="Normal 4 2 6 2 2 2 4" xfId="32617" xr:uid="{C210BA6B-99C6-40FF-B2CB-E20474802ADE}"/>
    <cellStyle name="Normal 4 2 6 2 2 3" xfId="11525" xr:uid="{EE1CBAD9-30FC-4461-817D-DAFBC3BBCFDC}"/>
    <cellStyle name="Normal 4 2 6 2 2 4" xfId="19963" xr:uid="{15CCEE05-1DC4-47BF-B5CB-7CCE2F447B62}"/>
    <cellStyle name="Normal 4 2 6 2 2 5" xfId="28400" xr:uid="{2C64110A-D112-484E-AA6C-148A0DDADE69}"/>
    <cellStyle name="Normal 4 2 6 2 3" xfId="5156" xr:uid="{00000000-0005-0000-0000-0000F7130000}"/>
    <cellStyle name="Normal 4 2 6 2 3 2" xfId="13598" xr:uid="{F5693886-81F6-4F41-8AEC-CF708A9E05AF}"/>
    <cellStyle name="Normal 4 2 6 2 3 3" xfId="22035" xr:uid="{E2BD440A-BE3A-40A6-85B2-3851D8A199CB}"/>
    <cellStyle name="Normal 4 2 6 2 3 4" xfId="30472" xr:uid="{34970616-7A6C-441E-8A4A-022E8E9A11C4}"/>
    <cellStyle name="Normal 4 2 6 2 4" xfId="9380" xr:uid="{FE677D89-3DB1-4342-A1F7-5117ACFA814D}"/>
    <cellStyle name="Normal 4 2 6 2 5" xfId="17818" xr:uid="{5D798502-2656-4FF5-BE50-3A4D50DD4291}"/>
    <cellStyle name="Normal 4 2 6 2 6" xfId="26255" xr:uid="{F7291F43-678A-4C61-B45B-4BAE60F0D571}"/>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F3A53629-FC2B-49D1-AB43-A2B3FF4DC4F4}"/>
    <cellStyle name="Normal 4 2 6 3 2 2 3" xfId="24593" xr:uid="{2F260A28-6CDD-4C57-A5FF-C6654FCEB5E5}"/>
    <cellStyle name="Normal 4 2 6 3 2 2 4" xfId="33030" xr:uid="{FA742847-F2C8-419D-96C6-6813A8D28474}"/>
    <cellStyle name="Normal 4 2 6 3 2 3" xfId="11938" xr:uid="{F3FEAB22-4E05-4EAA-B07B-21264AB8696F}"/>
    <cellStyle name="Normal 4 2 6 3 2 4" xfId="20376" xr:uid="{EB573501-E5B1-43D7-B234-FD89EA7BC947}"/>
    <cellStyle name="Normal 4 2 6 3 2 5" xfId="28813" xr:uid="{AF05A056-DA6E-489E-BA89-2DCA0D9ABE67}"/>
    <cellStyle name="Normal 4 2 6 3 3" xfId="5569" xr:uid="{00000000-0005-0000-0000-0000FB130000}"/>
    <cellStyle name="Normal 4 2 6 3 3 2" xfId="14011" xr:uid="{AC021B97-63E5-4657-A7B1-AE03C15D677F}"/>
    <cellStyle name="Normal 4 2 6 3 3 3" xfId="22448" xr:uid="{519403B1-617B-4856-838A-E8BADF9344BC}"/>
    <cellStyle name="Normal 4 2 6 3 3 4" xfId="30885" xr:uid="{EC1C46E5-8A69-4EC4-A966-60AA72E6AC4A}"/>
    <cellStyle name="Normal 4 2 6 3 4" xfId="9793" xr:uid="{614CC2DD-8F08-4E60-8173-2703B232D4A8}"/>
    <cellStyle name="Normal 4 2 6 3 5" xfId="18231" xr:uid="{22F6F4F4-B01F-480F-8B72-0C7691BE3EC9}"/>
    <cellStyle name="Normal 4 2 6 3 6" xfId="26668" xr:uid="{2F30B2C3-B60A-40C3-8EAB-94D878450E86}"/>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6B7BEFB3-95DE-4E88-81D3-BE846CC185AD}"/>
    <cellStyle name="Normal 4 2 6 4 2 2 3" xfId="25006" xr:uid="{362F7D9F-2711-4BAF-B72B-C43278FDD584}"/>
    <cellStyle name="Normal 4 2 6 4 2 2 4" xfId="33443" xr:uid="{5C4C2F89-E368-429B-94F9-2C89F9F75177}"/>
    <cellStyle name="Normal 4 2 6 4 2 3" xfId="12351" xr:uid="{4405C3F4-AB37-4DD6-A5C8-907968ACDDDA}"/>
    <cellStyle name="Normal 4 2 6 4 2 4" xfId="20789" xr:uid="{67B157F8-3E4F-428A-A836-7FB1343976E5}"/>
    <cellStyle name="Normal 4 2 6 4 2 5" xfId="29226" xr:uid="{09131FFF-33FC-41BD-AEEC-9005C3EF590D}"/>
    <cellStyle name="Normal 4 2 6 4 3" xfId="5982" xr:uid="{00000000-0005-0000-0000-0000FF130000}"/>
    <cellStyle name="Normal 4 2 6 4 3 2" xfId="14424" xr:uid="{E5A17DAE-30CC-4062-BEFF-20A16FA69875}"/>
    <cellStyle name="Normal 4 2 6 4 3 3" xfId="22861" xr:uid="{A14D1F3F-6862-4829-BF80-232A2A6E034A}"/>
    <cellStyle name="Normal 4 2 6 4 3 4" xfId="31298" xr:uid="{593F02AF-1F8E-4CF1-B184-E6DD9FD88B73}"/>
    <cellStyle name="Normal 4 2 6 4 4" xfId="10206" xr:uid="{5F4A95E3-64E4-4E55-9130-79BDC98D4267}"/>
    <cellStyle name="Normal 4 2 6 4 5" xfId="18644" xr:uid="{69009BFE-8203-4C6B-AE27-A2FD59B799D8}"/>
    <cellStyle name="Normal 4 2 6 4 6" xfId="27081" xr:uid="{A74ECB54-9BFB-40DD-9471-238105AA79DC}"/>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D003134E-3228-4D9C-8160-1CF886027430}"/>
    <cellStyle name="Normal 4 2 6 5 2 2 3" xfId="25419" xr:uid="{A2745E74-8976-4D71-BAFE-D5FF3750F520}"/>
    <cellStyle name="Normal 4 2 6 5 2 2 4" xfId="33856" xr:uid="{4AC757C7-5881-4E37-91BE-EF5B89F02249}"/>
    <cellStyle name="Normal 4 2 6 5 2 3" xfId="12764" xr:uid="{E3C31A91-AB9B-4E61-8BEA-450DE54FE5D1}"/>
    <cellStyle name="Normal 4 2 6 5 2 4" xfId="21202" xr:uid="{3C12312D-5401-4361-B621-A1EECA3F7EEC}"/>
    <cellStyle name="Normal 4 2 6 5 2 5" xfId="29639" xr:uid="{0ABFEFDF-4882-4F44-81BE-F9D073E923E6}"/>
    <cellStyle name="Normal 4 2 6 5 3" xfId="6395" xr:uid="{00000000-0005-0000-0000-000003140000}"/>
    <cellStyle name="Normal 4 2 6 5 3 2" xfId="14837" xr:uid="{F5258141-BDF6-4F99-94E4-83C8CFBBB263}"/>
    <cellStyle name="Normal 4 2 6 5 3 3" xfId="23274" xr:uid="{AD8224B5-DD64-4753-81C2-E78B1BF5601D}"/>
    <cellStyle name="Normal 4 2 6 5 3 4" xfId="31711" xr:uid="{790FFDCA-98C7-467F-A958-C6DF04A909B5}"/>
    <cellStyle name="Normal 4 2 6 5 4" xfId="10619" xr:uid="{D6914460-E749-44D1-8F7D-084EF46299B6}"/>
    <cellStyle name="Normal 4 2 6 5 5" xfId="19057" xr:uid="{558A9D81-F0A3-4D5B-8F92-255418829001}"/>
    <cellStyle name="Normal 4 2 6 5 6" xfId="27494" xr:uid="{D8E05A0F-8121-4692-AFF5-D19FA0506792}"/>
    <cellStyle name="Normal 4 2 6 6" xfId="2524" xr:uid="{00000000-0005-0000-0000-000004140000}"/>
    <cellStyle name="Normal 4 2 6 6 2" xfId="6808" xr:uid="{00000000-0005-0000-0000-000005140000}"/>
    <cellStyle name="Normal 4 2 6 6 2 2" xfId="15250" xr:uid="{C2BA9CF2-5A1F-4BD9-A1AD-6DCC0E5A549A}"/>
    <cellStyle name="Normal 4 2 6 6 2 3" xfId="23687" xr:uid="{3BA093F4-44A4-4FC0-ACB4-221D0B71B1B3}"/>
    <cellStyle name="Normal 4 2 6 6 2 4" xfId="32124" xr:uid="{61973AF4-F325-405C-8526-87B954B0C633}"/>
    <cellStyle name="Normal 4 2 6 6 3" xfId="11032" xr:uid="{23F19249-2606-47B6-BE57-25F75DBBA42D}"/>
    <cellStyle name="Normal 4 2 6 6 4" xfId="19470" xr:uid="{D657BE37-F64E-4885-BE88-039A28BA644C}"/>
    <cellStyle name="Normal 4 2 6 6 5" xfId="27907" xr:uid="{4434605E-4DE5-4423-8F26-C113FCE50BC1}"/>
    <cellStyle name="Normal 4 2 6 7" xfId="4743" xr:uid="{00000000-0005-0000-0000-000006140000}"/>
    <cellStyle name="Normal 4 2 6 7 2" xfId="13185" xr:uid="{90F86AC7-DE40-416A-9A22-3F905DD49897}"/>
    <cellStyle name="Normal 4 2 6 7 3" xfId="21622" xr:uid="{465C9A00-C30A-4BB1-94D6-F475229E0EF6}"/>
    <cellStyle name="Normal 4 2 6 7 4" xfId="30059" xr:uid="{1FC170DF-B155-4D60-A0BD-78F4DDE99EC2}"/>
    <cellStyle name="Normal 4 2 6 8" xfId="8967" xr:uid="{07CE6DBE-1AE5-4601-B29F-7B63AFE14293}"/>
    <cellStyle name="Normal 4 2 6 9" xfId="17405" xr:uid="{FE390E0E-B146-417E-BEA6-34F1E45CEF36}"/>
    <cellStyle name="Normal 4 3" xfId="366" xr:uid="{00000000-0005-0000-0000-000007140000}"/>
    <cellStyle name="Normal 4 3 10" xfId="8968" xr:uid="{F938E5ED-D7C5-42A6-ADEA-3AB95AAE56B6}"/>
    <cellStyle name="Normal 4 3 11" xfId="17406" xr:uid="{9544D368-0024-4685-AA1D-86DA34CA87BB}"/>
    <cellStyle name="Normal 4 3 12" xfId="25843" xr:uid="{1B32E233-C324-4744-B880-A1BCFFE922A0}"/>
    <cellStyle name="Normal 4 3 2" xfId="367" xr:uid="{00000000-0005-0000-0000-000008140000}"/>
    <cellStyle name="Normal 4 3 2 2" xfId="368" xr:uid="{00000000-0005-0000-0000-000009140000}"/>
    <cellStyle name="Normal 4 3 2 2 2" xfId="369" xr:uid="{00000000-0005-0000-0000-00000A140000}"/>
    <cellStyle name="Normal 4 3 2 2 2 10" xfId="8969" xr:uid="{49EDCAE3-51BB-4BA4-8130-2D0C959C14E0}"/>
    <cellStyle name="Normal 4 3 2 2 2 11" xfId="17407" xr:uid="{D3CBD6BA-BF38-4B3F-B967-22FE6EC28109}"/>
    <cellStyle name="Normal 4 3 2 2 2 12" xfId="25844" xr:uid="{26AF92C5-8065-4B02-9C1D-20C31630CED6}"/>
    <cellStyle name="Normal 4 3 2 2 2 2" xfId="370" xr:uid="{00000000-0005-0000-0000-00000B140000}"/>
    <cellStyle name="Normal 4 3 2 2 2 2 10" xfId="17408" xr:uid="{DB5E5F88-3DCB-4A3D-9AF6-C40E7EE25966}"/>
    <cellStyle name="Normal 4 3 2 2 2 2 11" xfId="25845" xr:uid="{D35ED5C2-C018-4604-92D7-0699026EE78C}"/>
    <cellStyle name="Normal 4 3 2 2 2 2 2" xfId="371" xr:uid="{00000000-0005-0000-0000-00000C140000}"/>
    <cellStyle name="Normal 4 3 2 2 2 2 2 10" xfId="25846" xr:uid="{F80F2347-F493-4C36-8F53-53B79B58B6B2}"/>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253C57F1-2F89-478A-AB55-FDA104877805}"/>
    <cellStyle name="Normal 4 3 2 2 2 2 2 2 2 2 3" xfId="24184" xr:uid="{8971D57C-5978-4B33-A996-B581C0159BD9}"/>
    <cellStyle name="Normal 4 3 2 2 2 2 2 2 2 2 4" xfId="32621" xr:uid="{DBD7DA21-219C-437D-831A-E2D1F3B02BD7}"/>
    <cellStyle name="Normal 4 3 2 2 2 2 2 2 2 3" xfId="11529" xr:uid="{BD15D9C2-E534-4E58-B49A-BB699F1FB40B}"/>
    <cellStyle name="Normal 4 3 2 2 2 2 2 2 2 4" xfId="19967" xr:uid="{222D85A7-9A52-41AB-9797-BA5CA77A91D5}"/>
    <cellStyle name="Normal 4 3 2 2 2 2 2 2 2 5" xfId="28404" xr:uid="{D5AC547A-6C7B-47A6-A588-359A38A6D5F6}"/>
    <cellStyle name="Normal 4 3 2 2 2 2 2 2 3" xfId="5160" xr:uid="{00000000-0005-0000-0000-000010140000}"/>
    <cellStyle name="Normal 4 3 2 2 2 2 2 2 3 2" xfId="13602" xr:uid="{266D2BE0-F7E0-4135-A59F-B6573E5821C0}"/>
    <cellStyle name="Normal 4 3 2 2 2 2 2 2 3 3" xfId="22039" xr:uid="{FC436EEB-F9F4-4CB0-8BE3-D4F257EE1C12}"/>
    <cellStyle name="Normal 4 3 2 2 2 2 2 2 3 4" xfId="30476" xr:uid="{E8948152-7AA3-4561-8E8E-EB1E837C22FA}"/>
    <cellStyle name="Normal 4 3 2 2 2 2 2 2 4" xfId="9384" xr:uid="{908EBA33-74B9-4A8B-8541-5046C5DDDD45}"/>
    <cellStyle name="Normal 4 3 2 2 2 2 2 2 5" xfId="17822" xr:uid="{E6F5F5E8-5A46-4EF4-9E68-0C233D419A60}"/>
    <cellStyle name="Normal 4 3 2 2 2 2 2 2 6" xfId="26259" xr:uid="{F856C617-DFEB-411E-965D-509FBC724161}"/>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282B2D4C-2969-45C9-82B0-94FDAB25FBAC}"/>
    <cellStyle name="Normal 4 3 2 2 2 2 2 3 2 2 3" xfId="24597" xr:uid="{80714DE5-0502-4A8C-9FE8-02D359C3B021}"/>
    <cellStyle name="Normal 4 3 2 2 2 2 2 3 2 2 4" xfId="33034" xr:uid="{4AAC0069-037F-43BC-805D-ADA4E3D42731}"/>
    <cellStyle name="Normal 4 3 2 2 2 2 2 3 2 3" xfId="11942" xr:uid="{B5CA2D7F-AEB0-4F29-990A-8327FB5851E8}"/>
    <cellStyle name="Normal 4 3 2 2 2 2 2 3 2 4" xfId="20380" xr:uid="{986F76E9-9CDD-4BF3-9016-05F980843BFD}"/>
    <cellStyle name="Normal 4 3 2 2 2 2 2 3 2 5" xfId="28817" xr:uid="{806BF813-883D-47C3-B1C2-2B0D77B8AA92}"/>
    <cellStyle name="Normal 4 3 2 2 2 2 2 3 3" xfId="5573" xr:uid="{00000000-0005-0000-0000-000014140000}"/>
    <cellStyle name="Normal 4 3 2 2 2 2 2 3 3 2" xfId="14015" xr:uid="{72B48F6B-7FD9-423C-BDF9-3EA006549D0B}"/>
    <cellStyle name="Normal 4 3 2 2 2 2 2 3 3 3" xfId="22452" xr:uid="{7F7DC8FE-41B9-4AD3-9DC3-8DE6C55323EC}"/>
    <cellStyle name="Normal 4 3 2 2 2 2 2 3 3 4" xfId="30889" xr:uid="{2A7FE14C-25A7-4E9B-9370-5692EFB6B4E9}"/>
    <cellStyle name="Normal 4 3 2 2 2 2 2 3 4" xfId="9797" xr:uid="{D41B1E8F-3820-4114-83DB-0882B58CFA4D}"/>
    <cellStyle name="Normal 4 3 2 2 2 2 2 3 5" xfId="18235" xr:uid="{86181382-FFF9-4660-921E-DDBEE5675354}"/>
    <cellStyle name="Normal 4 3 2 2 2 2 2 3 6" xfId="26672" xr:uid="{8865FDF1-C57B-45D6-880C-33C71A7EA709}"/>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091DFB3A-2108-43A6-94F8-823C53088DD5}"/>
    <cellStyle name="Normal 4 3 2 2 2 2 2 4 2 2 3" xfId="25010" xr:uid="{57945BEA-ED1D-45D1-A557-98A982AED359}"/>
    <cellStyle name="Normal 4 3 2 2 2 2 2 4 2 2 4" xfId="33447" xr:uid="{BF6ADD88-3BAA-49EE-9C7B-F504F68B2959}"/>
    <cellStyle name="Normal 4 3 2 2 2 2 2 4 2 3" xfId="12355" xr:uid="{04D23B42-E5C5-4A80-84C4-4993CE28C4E8}"/>
    <cellStyle name="Normal 4 3 2 2 2 2 2 4 2 4" xfId="20793" xr:uid="{A46A06D5-BA1C-4FAB-BA62-EFD107B683F2}"/>
    <cellStyle name="Normal 4 3 2 2 2 2 2 4 2 5" xfId="29230" xr:uid="{B1F91CD0-FB4D-4F39-A30F-1C571E4F8643}"/>
    <cellStyle name="Normal 4 3 2 2 2 2 2 4 3" xfId="5986" xr:uid="{00000000-0005-0000-0000-000018140000}"/>
    <cellStyle name="Normal 4 3 2 2 2 2 2 4 3 2" xfId="14428" xr:uid="{DFEB8624-34D7-4342-8BFF-700106C069B5}"/>
    <cellStyle name="Normal 4 3 2 2 2 2 2 4 3 3" xfId="22865" xr:uid="{33E6D623-1392-4BA1-AE8E-834F370091A5}"/>
    <cellStyle name="Normal 4 3 2 2 2 2 2 4 3 4" xfId="31302" xr:uid="{09B82E1E-A3B5-4062-BF28-D6C48C2306A5}"/>
    <cellStyle name="Normal 4 3 2 2 2 2 2 4 4" xfId="10210" xr:uid="{4EB3F434-E075-4A9F-9A49-C3EE28419263}"/>
    <cellStyle name="Normal 4 3 2 2 2 2 2 4 5" xfId="18648" xr:uid="{5D475954-C8E5-4646-9C63-2E19A05A13E5}"/>
    <cellStyle name="Normal 4 3 2 2 2 2 2 4 6" xfId="27085" xr:uid="{F042CE5D-E0F0-4991-B7C1-E3E2E8EA7AAA}"/>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47377687-195C-4A75-A55D-DFAF567067D9}"/>
    <cellStyle name="Normal 4 3 2 2 2 2 2 5 2 2 3" xfId="25423" xr:uid="{CE18CDFA-0451-41F3-9E45-80C45A698AA1}"/>
    <cellStyle name="Normal 4 3 2 2 2 2 2 5 2 2 4" xfId="33860" xr:uid="{406E54C3-9659-4D44-B3A0-F5C01750B796}"/>
    <cellStyle name="Normal 4 3 2 2 2 2 2 5 2 3" xfId="12768" xr:uid="{0248A1E9-756E-4B9F-BDDB-98A602B30DDA}"/>
    <cellStyle name="Normal 4 3 2 2 2 2 2 5 2 4" xfId="21206" xr:uid="{BFB230AD-4565-494C-B2C9-1510A9C9B08D}"/>
    <cellStyle name="Normal 4 3 2 2 2 2 2 5 2 5" xfId="29643" xr:uid="{88483AEA-EB66-46A4-A350-B1207AEF0354}"/>
    <cellStyle name="Normal 4 3 2 2 2 2 2 5 3" xfId="6399" xr:uid="{00000000-0005-0000-0000-00001C140000}"/>
    <cellStyle name="Normal 4 3 2 2 2 2 2 5 3 2" xfId="14841" xr:uid="{1B705782-67D3-42C4-AE3D-59D545C401BF}"/>
    <cellStyle name="Normal 4 3 2 2 2 2 2 5 3 3" xfId="23278" xr:uid="{8C7827CE-B3CA-4316-9CC5-59CC642F532D}"/>
    <cellStyle name="Normal 4 3 2 2 2 2 2 5 3 4" xfId="31715" xr:uid="{7058668B-3381-4EEE-A0AF-D9F88168DE4B}"/>
    <cellStyle name="Normal 4 3 2 2 2 2 2 5 4" xfId="10623" xr:uid="{474ECA63-C51C-4C86-BF73-D4D601B67A59}"/>
    <cellStyle name="Normal 4 3 2 2 2 2 2 5 5" xfId="19061" xr:uid="{BCFA3398-B71C-4FA5-8780-96E4054CC1AC}"/>
    <cellStyle name="Normal 4 3 2 2 2 2 2 5 6" xfId="27498" xr:uid="{45266318-1359-4CF9-9F66-71961789CDFE}"/>
    <cellStyle name="Normal 4 3 2 2 2 2 2 6" xfId="2528" xr:uid="{00000000-0005-0000-0000-00001D140000}"/>
    <cellStyle name="Normal 4 3 2 2 2 2 2 6 2" xfId="6812" xr:uid="{00000000-0005-0000-0000-00001E140000}"/>
    <cellStyle name="Normal 4 3 2 2 2 2 2 6 2 2" xfId="15254" xr:uid="{04779120-E549-4C70-A5D5-59B5F0A9B2B3}"/>
    <cellStyle name="Normal 4 3 2 2 2 2 2 6 2 3" xfId="23691" xr:uid="{233CE90C-515D-4539-986B-9106E38E707F}"/>
    <cellStyle name="Normal 4 3 2 2 2 2 2 6 2 4" xfId="32128" xr:uid="{DE739E0C-8ED9-4C20-9E68-8CBB5B3542E2}"/>
    <cellStyle name="Normal 4 3 2 2 2 2 2 6 3" xfId="11036" xr:uid="{2B4F72B8-1261-431F-950E-CDCA4827CF98}"/>
    <cellStyle name="Normal 4 3 2 2 2 2 2 6 4" xfId="19474" xr:uid="{D57FFDC6-7326-4DD5-846C-228256767605}"/>
    <cellStyle name="Normal 4 3 2 2 2 2 2 6 5" xfId="27911" xr:uid="{60AED8E9-0AFC-4DA7-B663-03FAC5D9A8F6}"/>
    <cellStyle name="Normal 4 3 2 2 2 2 2 7" xfId="4747" xr:uid="{00000000-0005-0000-0000-00001F140000}"/>
    <cellStyle name="Normal 4 3 2 2 2 2 2 7 2" xfId="13189" xr:uid="{41320C02-E446-4F60-B902-EC8BD83A9A54}"/>
    <cellStyle name="Normal 4 3 2 2 2 2 2 7 3" xfId="21626" xr:uid="{46A414AC-5101-49F7-A4F3-FD60C5DFD15E}"/>
    <cellStyle name="Normal 4 3 2 2 2 2 2 7 4" xfId="30063" xr:uid="{C89C4C8A-DD1B-4B50-AAF4-68993FF81EBA}"/>
    <cellStyle name="Normal 4 3 2 2 2 2 2 8" xfId="8971" xr:uid="{8D373826-8E79-4AD0-B471-F8FBEC15A817}"/>
    <cellStyle name="Normal 4 3 2 2 2 2 2 9" xfId="17409" xr:uid="{0DF3019E-6633-4AB2-92CC-D01E1ABE10C1}"/>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B768636E-06D6-4AC5-BB94-EEBEAEC5D2D1}"/>
    <cellStyle name="Normal 4 3 2 2 2 2 3 2 2 3" xfId="24183" xr:uid="{88A0D2BF-8363-4527-9CB4-B281B4E3C620}"/>
    <cellStyle name="Normal 4 3 2 2 2 2 3 2 2 4" xfId="32620" xr:uid="{1BF15369-FE3C-49EF-B631-DE6A8DB9FD22}"/>
    <cellStyle name="Normal 4 3 2 2 2 2 3 2 3" xfId="11528" xr:uid="{16FF37C0-7A8A-46AC-ABC2-34884ADBA744}"/>
    <cellStyle name="Normal 4 3 2 2 2 2 3 2 4" xfId="19966" xr:uid="{D70B0849-BD2E-4F44-99DD-8A2A98F70869}"/>
    <cellStyle name="Normal 4 3 2 2 2 2 3 2 5" xfId="28403" xr:uid="{ADEDA79E-3658-4D76-ACCC-2D8A3DA0D90C}"/>
    <cellStyle name="Normal 4 3 2 2 2 2 3 3" xfId="5159" xr:uid="{00000000-0005-0000-0000-000023140000}"/>
    <cellStyle name="Normal 4 3 2 2 2 2 3 3 2" xfId="13601" xr:uid="{49DFB88F-644F-4609-98A1-D5E6B755C48D}"/>
    <cellStyle name="Normal 4 3 2 2 2 2 3 3 3" xfId="22038" xr:uid="{3F7D27AE-9EC6-43BB-BF57-37ED4768D041}"/>
    <cellStyle name="Normal 4 3 2 2 2 2 3 3 4" xfId="30475" xr:uid="{6002FB5D-F4E4-47CD-8081-F493C732F591}"/>
    <cellStyle name="Normal 4 3 2 2 2 2 3 4" xfId="9383" xr:uid="{1822AF4B-8CF3-4EBB-B0B4-877B214821ED}"/>
    <cellStyle name="Normal 4 3 2 2 2 2 3 5" xfId="17821" xr:uid="{00FB0CA4-DBA7-475C-AE50-5EFEC95C7BE0}"/>
    <cellStyle name="Normal 4 3 2 2 2 2 3 6" xfId="26258" xr:uid="{84B6B5CE-67CE-4786-A20A-0EBC99855AAC}"/>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2E4A9F01-E0CB-4616-981E-80045E102C31}"/>
    <cellStyle name="Normal 4 3 2 2 2 2 4 2 2 3" xfId="24596" xr:uid="{5DDD19BE-8665-4E72-B0B8-C992113D9C50}"/>
    <cellStyle name="Normal 4 3 2 2 2 2 4 2 2 4" xfId="33033" xr:uid="{D4750E17-13B8-4855-8915-2388D81AFB2A}"/>
    <cellStyle name="Normal 4 3 2 2 2 2 4 2 3" xfId="11941" xr:uid="{5076481E-7A6B-43DB-B4CA-E4E884CC7964}"/>
    <cellStyle name="Normal 4 3 2 2 2 2 4 2 4" xfId="20379" xr:uid="{2A36A5ED-5D8B-49E2-9C81-2B7D49C9B7D2}"/>
    <cellStyle name="Normal 4 3 2 2 2 2 4 2 5" xfId="28816" xr:uid="{3D4F4E2A-23F1-479B-A497-59C552A9B39B}"/>
    <cellStyle name="Normal 4 3 2 2 2 2 4 3" xfId="5572" xr:uid="{00000000-0005-0000-0000-000027140000}"/>
    <cellStyle name="Normal 4 3 2 2 2 2 4 3 2" xfId="14014" xr:uid="{07DD4793-584C-4CA3-A7F9-CA4CC18AE9D3}"/>
    <cellStyle name="Normal 4 3 2 2 2 2 4 3 3" xfId="22451" xr:uid="{20C36291-F5A6-4C7D-BF66-6AFBFD3BC39B}"/>
    <cellStyle name="Normal 4 3 2 2 2 2 4 3 4" xfId="30888" xr:uid="{A5F271B2-AE29-4F93-9760-9A7638E89887}"/>
    <cellStyle name="Normal 4 3 2 2 2 2 4 4" xfId="9796" xr:uid="{8C965B46-C84C-48EB-8E78-7BCD30D8FA89}"/>
    <cellStyle name="Normal 4 3 2 2 2 2 4 5" xfId="18234" xr:uid="{7E50538A-86DF-474E-891A-5D1F2E1D0DF1}"/>
    <cellStyle name="Normal 4 3 2 2 2 2 4 6" xfId="26671" xr:uid="{539A81A8-F82A-45BA-81DD-7EFE1669EA07}"/>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6C9EACD4-F111-4305-9FF0-4D5F9B294FA8}"/>
    <cellStyle name="Normal 4 3 2 2 2 2 5 2 2 3" xfId="25009" xr:uid="{C255FD7D-9486-4996-BB30-217F6BDA8407}"/>
    <cellStyle name="Normal 4 3 2 2 2 2 5 2 2 4" xfId="33446" xr:uid="{C41205D8-02BD-4C0F-8B21-BB5802355A0C}"/>
    <cellStyle name="Normal 4 3 2 2 2 2 5 2 3" xfId="12354" xr:uid="{AC46D649-AF09-4B57-B6BA-7BA2302C7DAB}"/>
    <cellStyle name="Normal 4 3 2 2 2 2 5 2 4" xfId="20792" xr:uid="{CEA6C13E-0F26-4C6F-947B-AB36895B13D0}"/>
    <cellStyle name="Normal 4 3 2 2 2 2 5 2 5" xfId="29229" xr:uid="{3C53FFAC-95B6-42C5-920D-BCF2CC50DD5D}"/>
    <cellStyle name="Normal 4 3 2 2 2 2 5 3" xfId="5985" xr:uid="{00000000-0005-0000-0000-00002B140000}"/>
    <cellStyle name="Normal 4 3 2 2 2 2 5 3 2" xfId="14427" xr:uid="{1F66611A-1C51-48AB-AFEA-019E2DDD9E9E}"/>
    <cellStyle name="Normal 4 3 2 2 2 2 5 3 3" xfId="22864" xr:uid="{ECF013E4-B182-420C-8C4C-8B17601D44A9}"/>
    <cellStyle name="Normal 4 3 2 2 2 2 5 3 4" xfId="31301" xr:uid="{31EAB112-1BBA-45C8-B5D6-BCFA7DBAC9EA}"/>
    <cellStyle name="Normal 4 3 2 2 2 2 5 4" xfId="10209" xr:uid="{5B40EE77-DFC7-480B-ADF5-4605C75A7C13}"/>
    <cellStyle name="Normal 4 3 2 2 2 2 5 5" xfId="18647" xr:uid="{B4E60835-2EC6-435E-AF52-A334241B4B4F}"/>
    <cellStyle name="Normal 4 3 2 2 2 2 5 6" xfId="27084" xr:uid="{1A9E7BBB-F610-4BBB-A027-12B7CA57413E}"/>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2A5EE993-386E-4D9B-B02F-43F44F5AB063}"/>
    <cellStyle name="Normal 4 3 2 2 2 2 6 2 2 3" xfId="25422" xr:uid="{1919C378-5857-4888-B7BA-32AE8B0BCF1E}"/>
    <cellStyle name="Normal 4 3 2 2 2 2 6 2 2 4" xfId="33859" xr:uid="{E6C11A05-3FEF-44A3-948C-165A13CA4B04}"/>
    <cellStyle name="Normal 4 3 2 2 2 2 6 2 3" xfId="12767" xr:uid="{4A662017-873B-4291-8F79-2DD3A3A0549A}"/>
    <cellStyle name="Normal 4 3 2 2 2 2 6 2 4" xfId="21205" xr:uid="{9E17D063-EA67-46BB-9C01-E02274366F65}"/>
    <cellStyle name="Normal 4 3 2 2 2 2 6 2 5" xfId="29642" xr:uid="{99F7CD00-8F2B-4D82-B238-BF70C7F84155}"/>
    <cellStyle name="Normal 4 3 2 2 2 2 6 3" xfId="6398" xr:uid="{00000000-0005-0000-0000-00002F140000}"/>
    <cellStyle name="Normal 4 3 2 2 2 2 6 3 2" xfId="14840" xr:uid="{4725435C-B8DD-40B0-9785-F32EAC5719C7}"/>
    <cellStyle name="Normal 4 3 2 2 2 2 6 3 3" xfId="23277" xr:uid="{B3972BEC-D27B-4181-A157-3F9A9D04A573}"/>
    <cellStyle name="Normal 4 3 2 2 2 2 6 3 4" xfId="31714" xr:uid="{0DDABA90-5C6E-4327-990F-FCE27B0882C3}"/>
    <cellStyle name="Normal 4 3 2 2 2 2 6 4" xfId="10622" xr:uid="{6764E46A-C72F-4998-B0F3-2D4BD2E3C41F}"/>
    <cellStyle name="Normal 4 3 2 2 2 2 6 5" xfId="19060" xr:uid="{E841AA92-470B-4FA8-B6E8-FA6F74233D51}"/>
    <cellStyle name="Normal 4 3 2 2 2 2 6 6" xfId="27497" xr:uid="{759980D3-1ACB-4BC1-81D8-631F085F7F94}"/>
    <cellStyle name="Normal 4 3 2 2 2 2 7" xfId="2527" xr:uid="{00000000-0005-0000-0000-000030140000}"/>
    <cellStyle name="Normal 4 3 2 2 2 2 7 2" xfId="6811" xr:uid="{00000000-0005-0000-0000-000031140000}"/>
    <cellStyle name="Normal 4 3 2 2 2 2 7 2 2" xfId="15253" xr:uid="{2F8E67A1-FF31-4B10-901C-D41EEBC8FDD1}"/>
    <cellStyle name="Normal 4 3 2 2 2 2 7 2 3" xfId="23690" xr:uid="{4A093971-8952-45BE-A6DE-742A439FD35A}"/>
    <cellStyle name="Normal 4 3 2 2 2 2 7 2 4" xfId="32127" xr:uid="{892A0793-4B80-44A1-9047-F1E242979F60}"/>
    <cellStyle name="Normal 4 3 2 2 2 2 7 3" xfId="11035" xr:uid="{88CBEE53-31D6-4B66-99F7-09DBCF6C3273}"/>
    <cellStyle name="Normal 4 3 2 2 2 2 7 4" xfId="19473" xr:uid="{8CC51EFF-94F5-457C-A3FF-6ED83CA707D9}"/>
    <cellStyle name="Normal 4 3 2 2 2 2 7 5" xfId="27910" xr:uid="{98E0B7B3-3313-4EFD-AEE4-5EF375C0A033}"/>
    <cellStyle name="Normal 4 3 2 2 2 2 8" xfId="4746" xr:uid="{00000000-0005-0000-0000-000032140000}"/>
    <cellStyle name="Normal 4 3 2 2 2 2 8 2" xfId="13188" xr:uid="{E0F58920-766B-487A-93C0-05B251AA0249}"/>
    <cellStyle name="Normal 4 3 2 2 2 2 8 3" xfId="21625" xr:uid="{407CDDF1-D120-4D38-88AD-70B1F176C52A}"/>
    <cellStyle name="Normal 4 3 2 2 2 2 8 4" xfId="30062" xr:uid="{B4338E39-A1F1-47BD-882E-10F4B02B249D}"/>
    <cellStyle name="Normal 4 3 2 2 2 2 9" xfId="8970" xr:uid="{94D048A3-0108-4CAD-85F3-7738DA01C90F}"/>
    <cellStyle name="Normal 4 3 2 2 2 3" xfId="372" xr:uid="{00000000-0005-0000-0000-000033140000}"/>
    <cellStyle name="Normal 4 3 2 2 2 3 10" xfId="25847" xr:uid="{B84F5955-A89B-4A49-8214-50767DD954A2}"/>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98C43B08-2DF9-4133-8AE0-5B7D98028C3F}"/>
    <cellStyle name="Normal 4 3 2 2 2 3 2 2 2 3" xfId="24185" xr:uid="{54B39DA4-EC80-492F-90DA-15DECCFDCA3B}"/>
    <cellStyle name="Normal 4 3 2 2 2 3 2 2 2 4" xfId="32622" xr:uid="{98F2DA47-E488-4CCF-8FDF-CF24F6B34ABD}"/>
    <cellStyle name="Normal 4 3 2 2 2 3 2 2 3" xfId="11530" xr:uid="{224D098F-D373-40CC-A0E2-667B7E1D666A}"/>
    <cellStyle name="Normal 4 3 2 2 2 3 2 2 4" xfId="19968" xr:uid="{AD454F99-F515-4DFF-B83E-9388E7D7E73E}"/>
    <cellStyle name="Normal 4 3 2 2 2 3 2 2 5" xfId="28405" xr:uid="{5A3C72FF-7DAA-4D06-A837-41FEC99E0CB5}"/>
    <cellStyle name="Normal 4 3 2 2 2 3 2 3" xfId="5161" xr:uid="{00000000-0005-0000-0000-000037140000}"/>
    <cellStyle name="Normal 4 3 2 2 2 3 2 3 2" xfId="13603" xr:uid="{B4AF45D0-8072-4F52-87F3-3C2CB0C5BA32}"/>
    <cellStyle name="Normal 4 3 2 2 2 3 2 3 3" xfId="22040" xr:uid="{913A72CC-133B-44B2-AB70-F63AE1B319E8}"/>
    <cellStyle name="Normal 4 3 2 2 2 3 2 3 4" xfId="30477" xr:uid="{A0564145-E7E2-490E-8074-1CD52C82ECBE}"/>
    <cellStyle name="Normal 4 3 2 2 2 3 2 4" xfId="9385" xr:uid="{2AB22E0E-0BA4-42F4-809B-21A2A17C1E7E}"/>
    <cellStyle name="Normal 4 3 2 2 2 3 2 5" xfId="17823" xr:uid="{7472C684-EAFB-4FDF-87F1-FF1F48B97483}"/>
    <cellStyle name="Normal 4 3 2 2 2 3 2 6" xfId="26260" xr:uid="{391729D9-89F5-46C6-A168-EEA224329E09}"/>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63B1278D-425E-494D-A1BE-D73F3A34FC7E}"/>
    <cellStyle name="Normal 4 3 2 2 2 3 3 2 2 3" xfId="24598" xr:uid="{31FD145D-F02D-46CB-B393-79C1B09F6360}"/>
    <cellStyle name="Normal 4 3 2 2 2 3 3 2 2 4" xfId="33035" xr:uid="{CE515C8E-2AC8-42D1-B7AA-FF7FF71D898F}"/>
    <cellStyle name="Normal 4 3 2 2 2 3 3 2 3" xfId="11943" xr:uid="{0F788764-0A13-4288-B62B-57C20E2E1C66}"/>
    <cellStyle name="Normal 4 3 2 2 2 3 3 2 4" xfId="20381" xr:uid="{EC89D990-F7D1-45EB-8199-685CE2C38361}"/>
    <cellStyle name="Normal 4 3 2 2 2 3 3 2 5" xfId="28818" xr:uid="{AC81377B-83B5-4466-954F-B9590CB6BF50}"/>
    <cellStyle name="Normal 4 3 2 2 2 3 3 3" xfId="5574" xr:uid="{00000000-0005-0000-0000-00003B140000}"/>
    <cellStyle name="Normal 4 3 2 2 2 3 3 3 2" xfId="14016" xr:uid="{4D6C7ABE-30C5-4A06-82B7-3019313F4A8D}"/>
    <cellStyle name="Normal 4 3 2 2 2 3 3 3 3" xfId="22453" xr:uid="{A58C6768-AB38-49E3-A18C-5D3282E0959E}"/>
    <cellStyle name="Normal 4 3 2 2 2 3 3 3 4" xfId="30890" xr:uid="{27A8DC0A-067A-4B27-BDE9-10D938BC94A9}"/>
    <cellStyle name="Normal 4 3 2 2 2 3 3 4" xfId="9798" xr:uid="{9BC071CA-8174-4DCA-A596-D450F8FE92D7}"/>
    <cellStyle name="Normal 4 3 2 2 2 3 3 5" xfId="18236" xr:uid="{F969BB28-BC1A-4247-AC9E-8B99F6C7D3D9}"/>
    <cellStyle name="Normal 4 3 2 2 2 3 3 6" xfId="26673" xr:uid="{2333A52D-B121-4F67-8417-72BABC4F1A1F}"/>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D31B3E7F-7718-4968-A2F9-0EBD1A554750}"/>
    <cellStyle name="Normal 4 3 2 2 2 3 4 2 2 3" xfId="25011" xr:uid="{53F41F3F-BB4F-445D-AF62-B51A544F3E7C}"/>
    <cellStyle name="Normal 4 3 2 2 2 3 4 2 2 4" xfId="33448" xr:uid="{7E9982DF-D4DA-4723-80F1-23F549DCBF88}"/>
    <cellStyle name="Normal 4 3 2 2 2 3 4 2 3" xfId="12356" xr:uid="{1481AA07-79E8-47C1-8ABE-798D9D57BE3F}"/>
    <cellStyle name="Normal 4 3 2 2 2 3 4 2 4" xfId="20794" xr:uid="{722D544C-6FEF-4147-A136-404CA5C10E79}"/>
    <cellStyle name="Normal 4 3 2 2 2 3 4 2 5" xfId="29231" xr:uid="{0CE2C545-FE1A-46C6-AD83-D077E4060E56}"/>
    <cellStyle name="Normal 4 3 2 2 2 3 4 3" xfId="5987" xr:uid="{00000000-0005-0000-0000-00003F140000}"/>
    <cellStyle name="Normal 4 3 2 2 2 3 4 3 2" xfId="14429" xr:uid="{14645164-EDE7-40C7-B82D-2D47FE3653B3}"/>
    <cellStyle name="Normal 4 3 2 2 2 3 4 3 3" xfId="22866" xr:uid="{BE18B99C-DDAF-412E-8F38-0E4C0588F4B8}"/>
    <cellStyle name="Normal 4 3 2 2 2 3 4 3 4" xfId="31303" xr:uid="{625C4840-957D-4689-BB12-594F789501D2}"/>
    <cellStyle name="Normal 4 3 2 2 2 3 4 4" xfId="10211" xr:uid="{57DEBEEA-9C0E-4E55-A33E-622B153E5112}"/>
    <cellStyle name="Normal 4 3 2 2 2 3 4 5" xfId="18649" xr:uid="{502FE0CB-D4FA-4F79-821B-FA7E56F19022}"/>
    <cellStyle name="Normal 4 3 2 2 2 3 4 6" xfId="27086" xr:uid="{06476404-C77A-4012-A953-554DA0A84648}"/>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0F7CE11C-ACA7-4180-B6D9-A43D3D985313}"/>
    <cellStyle name="Normal 4 3 2 2 2 3 5 2 2 3" xfId="25424" xr:uid="{3BC39652-B0DF-4D21-BA15-C3B370C34A71}"/>
    <cellStyle name="Normal 4 3 2 2 2 3 5 2 2 4" xfId="33861" xr:uid="{2E46024A-14DE-4DAF-8519-6F1A4F03C0F8}"/>
    <cellStyle name="Normal 4 3 2 2 2 3 5 2 3" xfId="12769" xr:uid="{8223C701-AAFA-465B-B2B2-94D471149404}"/>
    <cellStyle name="Normal 4 3 2 2 2 3 5 2 4" xfId="21207" xr:uid="{76AFAF21-0E18-467A-902C-F743546E5B79}"/>
    <cellStyle name="Normal 4 3 2 2 2 3 5 2 5" xfId="29644" xr:uid="{0F488941-4334-42DA-9EC2-C33BCAA1844A}"/>
    <cellStyle name="Normal 4 3 2 2 2 3 5 3" xfId="6400" xr:uid="{00000000-0005-0000-0000-000043140000}"/>
    <cellStyle name="Normal 4 3 2 2 2 3 5 3 2" xfId="14842" xr:uid="{BA021800-F40B-43D8-8851-0B9263159F1B}"/>
    <cellStyle name="Normal 4 3 2 2 2 3 5 3 3" xfId="23279" xr:uid="{B14EF0D3-C50B-469C-B4F5-3846CF5CDF11}"/>
    <cellStyle name="Normal 4 3 2 2 2 3 5 3 4" xfId="31716" xr:uid="{E4B8D87C-7CDF-4C2A-928F-052F2E2873E7}"/>
    <cellStyle name="Normal 4 3 2 2 2 3 5 4" xfId="10624" xr:uid="{398E39E0-A6AF-4740-A605-F4B2F51160DF}"/>
    <cellStyle name="Normal 4 3 2 2 2 3 5 5" xfId="19062" xr:uid="{A68F2C66-F67C-4706-881F-EBA57AB37D83}"/>
    <cellStyle name="Normal 4 3 2 2 2 3 5 6" xfId="27499" xr:uid="{B9027016-D52F-4E24-90E7-B8D6BCF5D4A3}"/>
    <cellStyle name="Normal 4 3 2 2 2 3 6" xfId="2529" xr:uid="{00000000-0005-0000-0000-000044140000}"/>
    <cellStyle name="Normal 4 3 2 2 2 3 6 2" xfId="6813" xr:uid="{00000000-0005-0000-0000-000045140000}"/>
    <cellStyle name="Normal 4 3 2 2 2 3 6 2 2" xfId="15255" xr:uid="{9BCDFD0C-312C-4234-B3AA-F33E8E8CE9AD}"/>
    <cellStyle name="Normal 4 3 2 2 2 3 6 2 3" xfId="23692" xr:uid="{06714058-FC3A-4D34-8C91-A0D2D3BCFDD8}"/>
    <cellStyle name="Normal 4 3 2 2 2 3 6 2 4" xfId="32129" xr:uid="{4FAFAE27-6E9D-4585-B8EE-2A4D05DD59CD}"/>
    <cellStyle name="Normal 4 3 2 2 2 3 6 3" xfId="11037" xr:uid="{BFCB3EE2-4FB5-49A4-B497-7F9E2B95A084}"/>
    <cellStyle name="Normal 4 3 2 2 2 3 6 4" xfId="19475" xr:uid="{AB245C82-19DC-404E-A8C6-A91B58C70D56}"/>
    <cellStyle name="Normal 4 3 2 2 2 3 6 5" xfId="27912" xr:uid="{BEF460BB-E7E0-4511-9F96-291AD9B1EFD3}"/>
    <cellStyle name="Normal 4 3 2 2 2 3 7" xfId="4748" xr:uid="{00000000-0005-0000-0000-000046140000}"/>
    <cellStyle name="Normal 4 3 2 2 2 3 7 2" xfId="13190" xr:uid="{A18E968A-8C46-4816-9FCC-DCE3E9BED000}"/>
    <cellStyle name="Normal 4 3 2 2 2 3 7 3" xfId="21627" xr:uid="{51A6F8B7-B0E2-4904-B0C6-010625A894BD}"/>
    <cellStyle name="Normal 4 3 2 2 2 3 7 4" xfId="30064" xr:uid="{AE6676BA-0B8A-44E0-8ABC-D856E8D5C8A9}"/>
    <cellStyle name="Normal 4 3 2 2 2 3 8" xfId="8972" xr:uid="{B101A139-389A-4AF8-BB41-7781D568FA40}"/>
    <cellStyle name="Normal 4 3 2 2 2 3 9" xfId="17410" xr:uid="{3A68CCA0-E646-4604-BC87-D3E065E98648}"/>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6701ECC9-00C8-4660-BA10-4E2C0F9D595F}"/>
    <cellStyle name="Normal 4 3 2 2 2 4 2 2 3" xfId="24182" xr:uid="{8BB8CC4F-85E7-49A6-8136-B690A58D21F5}"/>
    <cellStyle name="Normal 4 3 2 2 2 4 2 2 4" xfId="32619" xr:uid="{F6CBF7A5-671B-47A9-8A2B-4C5C8A960824}"/>
    <cellStyle name="Normal 4 3 2 2 2 4 2 3" xfId="11527" xr:uid="{5C6211A3-E693-4479-BC9F-CA8E42E7722B}"/>
    <cellStyle name="Normal 4 3 2 2 2 4 2 4" xfId="19965" xr:uid="{44475FAD-04F1-49CE-AF43-E8A7FBAD59A1}"/>
    <cellStyle name="Normal 4 3 2 2 2 4 2 5" xfId="28402" xr:uid="{8C5214DC-75FB-4FB7-902D-4C9DF9EA8D06}"/>
    <cellStyle name="Normal 4 3 2 2 2 4 3" xfId="5158" xr:uid="{00000000-0005-0000-0000-00004A140000}"/>
    <cellStyle name="Normal 4 3 2 2 2 4 3 2" xfId="13600" xr:uid="{C2974181-5DF1-408F-84AC-F8889A59DA6A}"/>
    <cellStyle name="Normal 4 3 2 2 2 4 3 3" xfId="22037" xr:uid="{FF5366C9-C087-4D6D-B210-666BD2D7514D}"/>
    <cellStyle name="Normal 4 3 2 2 2 4 3 4" xfId="30474" xr:uid="{815CA6B3-8801-4B92-A5BA-6852B40A2A0B}"/>
    <cellStyle name="Normal 4 3 2 2 2 4 4" xfId="9382" xr:uid="{BEC026B4-2818-4ACD-8896-19C80276F359}"/>
    <cellStyle name="Normal 4 3 2 2 2 4 5" xfId="17820" xr:uid="{38E28A1F-518C-4BA3-8DC4-B5FC385808BA}"/>
    <cellStyle name="Normal 4 3 2 2 2 4 6" xfId="26257" xr:uid="{0E1C1914-239C-4C4E-88DC-3C7D04F988CA}"/>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D3E206E9-A867-4ACD-B3CC-F54476A4E413}"/>
    <cellStyle name="Normal 4 3 2 2 2 5 2 2 3" xfId="24595" xr:uid="{73FEEFE5-CFF1-4B67-B3EB-EA98947EE1F0}"/>
    <cellStyle name="Normal 4 3 2 2 2 5 2 2 4" xfId="33032" xr:uid="{9C3735C3-3019-4B05-B930-D33B32BD4988}"/>
    <cellStyle name="Normal 4 3 2 2 2 5 2 3" xfId="11940" xr:uid="{35135EB4-B3CA-45A7-B880-9293058BCA89}"/>
    <cellStyle name="Normal 4 3 2 2 2 5 2 4" xfId="20378" xr:uid="{F3286FD0-1506-4DF2-A6DB-DDF52DEF1A60}"/>
    <cellStyle name="Normal 4 3 2 2 2 5 2 5" xfId="28815" xr:uid="{1ECACB0D-6A7E-496F-837F-E0D4E622C237}"/>
    <cellStyle name="Normal 4 3 2 2 2 5 3" xfId="5571" xr:uid="{00000000-0005-0000-0000-00004E140000}"/>
    <cellStyle name="Normal 4 3 2 2 2 5 3 2" xfId="14013" xr:uid="{D35C9945-31DC-487B-A119-2ED3C10FCACA}"/>
    <cellStyle name="Normal 4 3 2 2 2 5 3 3" xfId="22450" xr:uid="{8FE7DE6C-C60F-4EEB-9B8C-769755DCCB84}"/>
    <cellStyle name="Normal 4 3 2 2 2 5 3 4" xfId="30887" xr:uid="{8495A622-BC1D-4392-8ECF-81AFF95A46AD}"/>
    <cellStyle name="Normal 4 3 2 2 2 5 4" xfId="9795" xr:uid="{E586DF87-C8B7-4A95-A492-D5042E0FA256}"/>
    <cellStyle name="Normal 4 3 2 2 2 5 5" xfId="18233" xr:uid="{8EA7A771-8BE0-4D68-87DF-FABFF291D4A9}"/>
    <cellStyle name="Normal 4 3 2 2 2 5 6" xfId="26670" xr:uid="{082FD844-CDBA-4CAD-9663-F0581BB22D94}"/>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EDD6D402-6BD8-4E1F-B50E-BF56D985E391}"/>
    <cellStyle name="Normal 4 3 2 2 2 6 2 2 3" xfId="25008" xr:uid="{A49145D3-2406-4AE5-B0B4-6A19EED33456}"/>
    <cellStyle name="Normal 4 3 2 2 2 6 2 2 4" xfId="33445" xr:uid="{99DE8168-7166-46CE-AACE-C7555D5D9AF3}"/>
    <cellStyle name="Normal 4 3 2 2 2 6 2 3" xfId="12353" xr:uid="{0E235081-CDA0-41BF-B0DF-26441F41E7C1}"/>
    <cellStyle name="Normal 4 3 2 2 2 6 2 4" xfId="20791" xr:uid="{4189ED80-C3D2-4B0F-9019-2CCF1AD980AF}"/>
    <cellStyle name="Normal 4 3 2 2 2 6 2 5" xfId="29228" xr:uid="{CE9C4B3E-38BC-4166-A9EB-85E3AB8A5513}"/>
    <cellStyle name="Normal 4 3 2 2 2 6 3" xfId="5984" xr:uid="{00000000-0005-0000-0000-000052140000}"/>
    <cellStyle name="Normal 4 3 2 2 2 6 3 2" xfId="14426" xr:uid="{0CFD2F33-D29F-497E-8F20-212AC62DDF6F}"/>
    <cellStyle name="Normal 4 3 2 2 2 6 3 3" xfId="22863" xr:uid="{698A9285-4A79-4B90-94D5-011074F6C7FE}"/>
    <cellStyle name="Normal 4 3 2 2 2 6 3 4" xfId="31300" xr:uid="{A0679016-7E81-4FFC-8D5A-05A584C0F7D9}"/>
    <cellStyle name="Normal 4 3 2 2 2 6 4" xfId="10208" xr:uid="{2DE4AF95-1466-48A4-A3C6-4CCE1A5109BB}"/>
    <cellStyle name="Normal 4 3 2 2 2 6 5" xfId="18646" xr:uid="{D2B5BC70-21C8-4DCB-9122-DB78B8A6A7E6}"/>
    <cellStyle name="Normal 4 3 2 2 2 6 6" xfId="27083" xr:uid="{F03A08E3-E346-4198-BA96-CE098D0B1B4D}"/>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B1D8F7ED-7A87-4EFC-BBA4-2672184C5620}"/>
    <cellStyle name="Normal 4 3 2 2 2 7 2 2 3" xfId="25421" xr:uid="{64BD23FE-1244-4470-95C0-76C16EE05033}"/>
    <cellStyle name="Normal 4 3 2 2 2 7 2 2 4" xfId="33858" xr:uid="{666C5762-1B32-4604-9A19-237B8A2809E1}"/>
    <cellStyle name="Normal 4 3 2 2 2 7 2 3" xfId="12766" xr:uid="{B2EF5F78-EF8B-4732-97A0-EF504B84FFBA}"/>
    <cellStyle name="Normal 4 3 2 2 2 7 2 4" xfId="21204" xr:uid="{53830E96-F2AA-4C83-9133-454C9CDFA2E5}"/>
    <cellStyle name="Normal 4 3 2 2 2 7 2 5" xfId="29641" xr:uid="{15E2D722-E015-494E-B0FA-347B250463DF}"/>
    <cellStyle name="Normal 4 3 2 2 2 7 3" xfId="6397" xr:uid="{00000000-0005-0000-0000-000056140000}"/>
    <cellStyle name="Normal 4 3 2 2 2 7 3 2" xfId="14839" xr:uid="{648C8AD6-869E-454D-9B9B-952113EBF06F}"/>
    <cellStyle name="Normal 4 3 2 2 2 7 3 3" xfId="23276" xr:uid="{6E3964E5-B8A2-4BA8-8483-1E04AF674D50}"/>
    <cellStyle name="Normal 4 3 2 2 2 7 3 4" xfId="31713" xr:uid="{60202DDE-FEEF-4C1B-AFFF-31594AABC734}"/>
    <cellStyle name="Normal 4 3 2 2 2 7 4" xfId="10621" xr:uid="{4343C257-70A7-4F49-800F-6BC32C5AC5EE}"/>
    <cellStyle name="Normal 4 3 2 2 2 7 5" xfId="19059" xr:uid="{FF648069-DA05-49FF-BA9A-E9FA899F35AC}"/>
    <cellStyle name="Normal 4 3 2 2 2 7 6" xfId="27496" xr:uid="{00D512E8-FA31-4D3C-B754-3135AA843D9E}"/>
    <cellStyle name="Normal 4 3 2 2 2 8" xfId="2526" xr:uid="{00000000-0005-0000-0000-000057140000}"/>
    <cellStyle name="Normal 4 3 2 2 2 8 2" xfId="6810" xr:uid="{00000000-0005-0000-0000-000058140000}"/>
    <cellStyle name="Normal 4 3 2 2 2 8 2 2" xfId="15252" xr:uid="{513CC4EA-2EE9-42BF-98A7-9B9F64D77330}"/>
    <cellStyle name="Normal 4 3 2 2 2 8 2 3" xfId="23689" xr:uid="{81F73408-CEAB-4EFC-8DE7-09D742463786}"/>
    <cellStyle name="Normal 4 3 2 2 2 8 2 4" xfId="32126" xr:uid="{E67D3933-E862-4970-A469-8C0E675834B3}"/>
    <cellStyle name="Normal 4 3 2 2 2 8 3" xfId="11034" xr:uid="{FCCBABC8-3176-404F-93D4-FA2F16ED68DC}"/>
    <cellStyle name="Normal 4 3 2 2 2 8 4" xfId="19472" xr:uid="{3B74B852-3BD8-45D2-847A-1C641E65A5A7}"/>
    <cellStyle name="Normal 4 3 2 2 2 8 5" xfId="27909" xr:uid="{C111F294-45F0-4BB1-86E2-37239F891909}"/>
    <cellStyle name="Normal 4 3 2 2 2 9" xfId="4745" xr:uid="{00000000-0005-0000-0000-000059140000}"/>
    <cellStyle name="Normal 4 3 2 2 2 9 2" xfId="13187" xr:uid="{914F0A10-0DCC-4036-9FDF-0242D210F1B2}"/>
    <cellStyle name="Normal 4 3 2 2 2 9 3" xfId="21624" xr:uid="{B0E87473-DD6B-4B6C-9040-7989FF92BF8F}"/>
    <cellStyle name="Normal 4 3 2 2 2 9 4" xfId="30061" xr:uid="{F9049869-8116-4C43-85B0-E3534D4AA288}"/>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7965C694-FE33-48B8-AC41-970A1E661F91}"/>
    <cellStyle name="Normal 4 3 3 11" xfId="17411" xr:uid="{A5E1A54E-E691-47EF-926D-312791839B74}"/>
    <cellStyle name="Normal 4 3 3 12" xfId="25848" xr:uid="{BD7F0F68-29B5-442C-B065-DB77346C8660}"/>
    <cellStyle name="Normal 4 3 3 2" xfId="375" xr:uid="{00000000-0005-0000-0000-00005E140000}"/>
    <cellStyle name="Normal 4 3 3 2 10" xfId="17412" xr:uid="{1F23E6E4-114C-4DDD-961E-7414D91CC760}"/>
    <cellStyle name="Normal 4 3 3 2 11" xfId="25849" xr:uid="{374645C2-188F-4A5F-8144-ABB5FFC988B4}"/>
    <cellStyle name="Normal 4 3 3 2 2" xfId="376" xr:uid="{00000000-0005-0000-0000-00005F140000}"/>
    <cellStyle name="Normal 4 3 3 2 2 10" xfId="25850" xr:uid="{AA8111C8-251D-415D-BB61-BE6EE014D251}"/>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63865E7C-B83E-4B7F-9182-2DD802E36209}"/>
    <cellStyle name="Normal 4 3 3 2 2 2 2 2 3" xfId="24188" xr:uid="{48BA1A04-BBB7-4303-87C9-26389ABBB36B}"/>
    <cellStyle name="Normal 4 3 3 2 2 2 2 2 4" xfId="32625" xr:uid="{43124039-1B82-4474-95C9-4C021C1559A5}"/>
    <cellStyle name="Normal 4 3 3 2 2 2 2 3" xfId="11533" xr:uid="{248AD083-90FC-426B-BB49-4711044F99B4}"/>
    <cellStyle name="Normal 4 3 3 2 2 2 2 4" xfId="19971" xr:uid="{F32FD087-C782-41CA-A93D-4D8FDA69B951}"/>
    <cellStyle name="Normal 4 3 3 2 2 2 2 5" xfId="28408" xr:uid="{D68FCEC8-E569-426D-AEBE-F373B569240B}"/>
    <cellStyle name="Normal 4 3 3 2 2 2 3" xfId="5164" xr:uid="{00000000-0005-0000-0000-000063140000}"/>
    <cellStyle name="Normal 4 3 3 2 2 2 3 2" xfId="13606" xr:uid="{3E5436AC-0323-4A4E-903E-2F5EA70D9632}"/>
    <cellStyle name="Normal 4 3 3 2 2 2 3 3" xfId="22043" xr:uid="{6A580A22-A91D-4311-9673-DC86C7F32E7C}"/>
    <cellStyle name="Normal 4 3 3 2 2 2 3 4" xfId="30480" xr:uid="{37185CCD-B18D-4218-8210-C8847CCC3F08}"/>
    <cellStyle name="Normal 4 3 3 2 2 2 4" xfId="9388" xr:uid="{E3390D3C-569A-437B-ADA2-B44AE1BD0E3A}"/>
    <cellStyle name="Normal 4 3 3 2 2 2 5" xfId="17826" xr:uid="{31898255-BE08-4A4B-B7D6-C4CB370FADAE}"/>
    <cellStyle name="Normal 4 3 3 2 2 2 6" xfId="26263" xr:uid="{61F9CE8D-0ABE-4469-9633-F7A6E9E25474}"/>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9C774AC8-9566-4345-8400-7E7DB3230AB9}"/>
    <cellStyle name="Normal 4 3 3 2 2 3 2 2 3" xfId="24601" xr:uid="{EE7F4F7B-3534-4782-8A2E-7971E3EB38E6}"/>
    <cellStyle name="Normal 4 3 3 2 2 3 2 2 4" xfId="33038" xr:uid="{F0A946B4-8356-482C-BBA6-E9B080166640}"/>
    <cellStyle name="Normal 4 3 3 2 2 3 2 3" xfId="11946" xr:uid="{DEF97185-9329-484F-A594-BB899C2AD949}"/>
    <cellStyle name="Normal 4 3 3 2 2 3 2 4" xfId="20384" xr:uid="{D435529D-E42C-4778-8354-116359C336FE}"/>
    <cellStyle name="Normal 4 3 3 2 2 3 2 5" xfId="28821" xr:uid="{D33476EC-DC73-458C-AB4D-69D8E677C113}"/>
    <cellStyle name="Normal 4 3 3 2 2 3 3" xfId="5577" xr:uid="{00000000-0005-0000-0000-000067140000}"/>
    <cellStyle name="Normal 4 3 3 2 2 3 3 2" xfId="14019" xr:uid="{FE27060E-8EB8-497F-B6B4-C28988FE21E6}"/>
    <cellStyle name="Normal 4 3 3 2 2 3 3 3" xfId="22456" xr:uid="{351D9DB1-FC2E-4F61-BCFC-79AA2962AF84}"/>
    <cellStyle name="Normal 4 3 3 2 2 3 3 4" xfId="30893" xr:uid="{BA229691-365B-4128-8F79-A3A5C0D3A900}"/>
    <cellStyle name="Normal 4 3 3 2 2 3 4" xfId="9801" xr:uid="{74D421CD-5113-4DC1-8752-7E37A72891C3}"/>
    <cellStyle name="Normal 4 3 3 2 2 3 5" xfId="18239" xr:uid="{3C798A3E-C5D1-4BCF-88B7-B3A1FADCB248}"/>
    <cellStyle name="Normal 4 3 3 2 2 3 6" xfId="26676" xr:uid="{100C727A-4482-4AFE-91A3-AAE19EE1D3BD}"/>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A31316B8-88E4-4852-822D-3CDE0B02EE37}"/>
    <cellStyle name="Normal 4 3 3 2 2 4 2 2 3" xfId="25014" xr:uid="{9E9CB54C-8741-43CB-A82D-9D11D7956039}"/>
    <cellStyle name="Normal 4 3 3 2 2 4 2 2 4" xfId="33451" xr:uid="{19D38491-D8B3-40DE-8386-AE6B18A21B05}"/>
    <cellStyle name="Normal 4 3 3 2 2 4 2 3" xfId="12359" xr:uid="{8FB89F1E-3A4C-4AED-9C11-AAF7103497CA}"/>
    <cellStyle name="Normal 4 3 3 2 2 4 2 4" xfId="20797" xr:uid="{D2E713F0-23DF-42C7-9D0F-096EAFE0FC12}"/>
    <cellStyle name="Normal 4 3 3 2 2 4 2 5" xfId="29234" xr:uid="{BE668B4C-2EBF-48EE-86B7-687084E1FE56}"/>
    <cellStyle name="Normal 4 3 3 2 2 4 3" xfId="5990" xr:uid="{00000000-0005-0000-0000-00006B140000}"/>
    <cellStyle name="Normal 4 3 3 2 2 4 3 2" xfId="14432" xr:uid="{79111774-B0E2-428C-8F8D-1E105993BFB7}"/>
    <cellStyle name="Normal 4 3 3 2 2 4 3 3" xfId="22869" xr:uid="{A0CCCF26-365D-45E6-8938-8B1BC41DEE57}"/>
    <cellStyle name="Normal 4 3 3 2 2 4 3 4" xfId="31306" xr:uid="{4C16A859-9EE4-4E11-8EE3-1C0851E804AF}"/>
    <cellStyle name="Normal 4 3 3 2 2 4 4" xfId="10214" xr:uid="{47FD5CF1-F0A0-47CB-83BF-2235EBD3CFE7}"/>
    <cellStyle name="Normal 4 3 3 2 2 4 5" xfId="18652" xr:uid="{84ECA720-307A-4F7C-8AF0-6F0B1A542E3C}"/>
    <cellStyle name="Normal 4 3 3 2 2 4 6" xfId="27089" xr:uid="{5162010D-D4AB-498E-8BA1-04ACE5D032BB}"/>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2DC07C9C-3AFB-41DE-9304-659025F61CE6}"/>
    <cellStyle name="Normal 4 3 3 2 2 5 2 2 3" xfId="25427" xr:uid="{5EC296BE-B518-488C-B42D-B842A298BEB3}"/>
    <cellStyle name="Normal 4 3 3 2 2 5 2 2 4" xfId="33864" xr:uid="{BF407490-4B40-4AC8-8D1E-9E7BF0FECF95}"/>
    <cellStyle name="Normal 4 3 3 2 2 5 2 3" xfId="12772" xr:uid="{355456B9-5C6C-4970-BDAB-CF6C38A4731D}"/>
    <cellStyle name="Normal 4 3 3 2 2 5 2 4" xfId="21210" xr:uid="{ECA7F0C9-D9C9-4FD1-A3DE-164D8A899F5A}"/>
    <cellStyle name="Normal 4 3 3 2 2 5 2 5" xfId="29647" xr:uid="{50062FA7-9E2F-4585-A5D6-96AC82DA2A0F}"/>
    <cellStyle name="Normal 4 3 3 2 2 5 3" xfId="6403" xr:uid="{00000000-0005-0000-0000-00006F140000}"/>
    <cellStyle name="Normal 4 3 3 2 2 5 3 2" xfId="14845" xr:uid="{927CC24B-D73A-4B84-BF0A-4F5F1F5E2FC6}"/>
    <cellStyle name="Normal 4 3 3 2 2 5 3 3" xfId="23282" xr:uid="{84374685-C72C-45B4-97A6-2960125CA002}"/>
    <cellStyle name="Normal 4 3 3 2 2 5 3 4" xfId="31719" xr:uid="{C8E5D062-3035-4511-A7F3-79919D89F42B}"/>
    <cellStyle name="Normal 4 3 3 2 2 5 4" xfId="10627" xr:uid="{400D7DAE-8653-4287-A80B-05AE20038103}"/>
    <cellStyle name="Normal 4 3 3 2 2 5 5" xfId="19065" xr:uid="{A96B0269-B181-4FBC-9640-496C101DE2A2}"/>
    <cellStyle name="Normal 4 3 3 2 2 5 6" xfId="27502" xr:uid="{ACD0C8A1-1EA0-4DF1-AB19-10DA8D0E2D6B}"/>
    <cellStyle name="Normal 4 3 3 2 2 6" xfId="2532" xr:uid="{00000000-0005-0000-0000-000070140000}"/>
    <cellStyle name="Normal 4 3 3 2 2 6 2" xfId="6816" xr:uid="{00000000-0005-0000-0000-000071140000}"/>
    <cellStyle name="Normal 4 3 3 2 2 6 2 2" xfId="15258" xr:uid="{3E8E9EF6-4269-446E-9333-D647D69E12DE}"/>
    <cellStyle name="Normal 4 3 3 2 2 6 2 3" xfId="23695" xr:uid="{D5271213-ADC6-4D4B-BF52-19C16DE63184}"/>
    <cellStyle name="Normal 4 3 3 2 2 6 2 4" xfId="32132" xr:uid="{9A392A4C-426B-4198-AEAD-0706E2686242}"/>
    <cellStyle name="Normal 4 3 3 2 2 6 3" xfId="11040" xr:uid="{8B995CED-F0CC-48A6-87EB-C1921A510E5B}"/>
    <cellStyle name="Normal 4 3 3 2 2 6 4" xfId="19478" xr:uid="{FB4EA1BB-88E4-4F61-AA03-07C8D8CF55DF}"/>
    <cellStyle name="Normal 4 3 3 2 2 6 5" xfId="27915" xr:uid="{52FF5518-F72F-4E7B-B97A-89F747ED55CD}"/>
    <cellStyle name="Normal 4 3 3 2 2 7" xfId="4751" xr:uid="{00000000-0005-0000-0000-000072140000}"/>
    <cellStyle name="Normal 4 3 3 2 2 7 2" xfId="13193" xr:uid="{77C726BF-6173-415B-8C19-D264509F314C}"/>
    <cellStyle name="Normal 4 3 3 2 2 7 3" xfId="21630" xr:uid="{0F607006-FC34-440B-AE69-4EAE5D3AFE0C}"/>
    <cellStyle name="Normal 4 3 3 2 2 7 4" xfId="30067" xr:uid="{249EE746-522C-4EC1-B181-634812BF7A9E}"/>
    <cellStyle name="Normal 4 3 3 2 2 8" xfId="8975" xr:uid="{13F8B5CD-1564-4C36-AE65-96D086F9BB54}"/>
    <cellStyle name="Normal 4 3 3 2 2 9" xfId="17413" xr:uid="{A10AFFBB-8FCC-4867-9672-C4C6C843A8C3}"/>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16F4F2A2-6C4E-4F9F-A4AA-6D9CBEBC0329}"/>
    <cellStyle name="Normal 4 3 3 2 3 2 2 3" xfId="24187" xr:uid="{680EE3D8-7B87-4194-811A-F96C022DF316}"/>
    <cellStyle name="Normal 4 3 3 2 3 2 2 4" xfId="32624" xr:uid="{CA151433-8EB5-41E3-90FB-75B3A3A0D5C8}"/>
    <cellStyle name="Normal 4 3 3 2 3 2 3" xfId="11532" xr:uid="{5F8704C7-68A7-451F-AF65-FEE46445A980}"/>
    <cellStyle name="Normal 4 3 3 2 3 2 4" xfId="19970" xr:uid="{9E584261-9926-4BB7-8F60-AB2B6AEEAFD8}"/>
    <cellStyle name="Normal 4 3 3 2 3 2 5" xfId="28407" xr:uid="{28953CAA-A0D3-4770-B176-D332212320EC}"/>
    <cellStyle name="Normal 4 3 3 2 3 3" xfId="5163" xr:uid="{00000000-0005-0000-0000-000076140000}"/>
    <cellStyle name="Normal 4 3 3 2 3 3 2" xfId="13605" xr:uid="{2FFE8E16-CA02-48FA-9A76-05B9568D19B5}"/>
    <cellStyle name="Normal 4 3 3 2 3 3 3" xfId="22042" xr:uid="{D76132F5-FB33-446B-AD9A-B3ADABDC241A}"/>
    <cellStyle name="Normal 4 3 3 2 3 3 4" xfId="30479" xr:uid="{5A727192-1D9B-4440-85D2-6D7B2C04A601}"/>
    <cellStyle name="Normal 4 3 3 2 3 4" xfId="9387" xr:uid="{020C0A43-C33B-4420-8049-2CC60AA4136E}"/>
    <cellStyle name="Normal 4 3 3 2 3 5" xfId="17825" xr:uid="{BE17434A-528A-417F-B73F-2AF3D9268432}"/>
    <cellStyle name="Normal 4 3 3 2 3 6" xfId="26262" xr:uid="{9591241E-EE30-4121-A3B6-E3B3BB04ADF8}"/>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FBB111F8-5A77-4294-B181-D23F662FCF67}"/>
    <cellStyle name="Normal 4 3 3 2 4 2 2 3" xfId="24600" xr:uid="{BB3E2B96-9685-4B48-B99C-BE6A0C900F89}"/>
    <cellStyle name="Normal 4 3 3 2 4 2 2 4" xfId="33037" xr:uid="{5899400F-B676-4CF6-BD8D-97E1EF99B262}"/>
    <cellStyle name="Normal 4 3 3 2 4 2 3" xfId="11945" xr:uid="{4FDFDA0A-E537-440C-99B4-98C4F72800F3}"/>
    <cellStyle name="Normal 4 3 3 2 4 2 4" xfId="20383" xr:uid="{60EF3CFE-0A10-4252-95FC-C194954D2621}"/>
    <cellStyle name="Normal 4 3 3 2 4 2 5" xfId="28820" xr:uid="{FF7B3D75-E371-40BB-9D39-C90E0D3CC751}"/>
    <cellStyle name="Normal 4 3 3 2 4 3" xfId="5576" xr:uid="{00000000-0005-0000-0000-00007A140000}"/>
    <cellStyle name="Normal 4 3 3 2 4 3 2" xfId="14018" xr:uid="{7405D610-DFEC-4522-8639-2D1AC5EF4357}"/>
    <cellStyle name="Normal 4 3 3 2 4 3 3" xfId="22455" xr:uid="{B1E38F57-5235-499B-961C-D4B203F1307F}"/>
    <cellStyle name="Normal 4 3 3 2 4 3 4" xfId="30892" xr:uid="{0F6F13CB-6C3D-46EF-B4DE-9BDFDF738615}"/>
    <cellStyle name="Normal 4 3 3 2 4 4" xfId="9800" xr:uid="{428ADFBF-D850-4767-A70F-D4A0316DC284}"/>
    <cellStyle name="Normal 4 3 3 2 4 5" xfId="18238" xr:uid="{5F5B785F-FD2D-4759-938B-442B54A9ABB6}"/>
    <cellStyle name="Normal 4 3 3 2 4 6" xfId="26675" xr:uid="{C5C05FDF-55A2-43EE-ABC1-B582CD5721D4}"/>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6285147E-4B04-47E2-92FA-357222266F14}"/>
    <cellStyle name="Normal 4 3 3 2 5 2 2 3" xfId="25013" xr:uid="{E9569BED-F80A-4D00-9B97-A12217C38CDA}"/>
    <cellStyle name="Normal 4 3 3 2 5 2 2 4" xfId="33450" xr:uid="{79E7D9EF-BF85-44FC-8460-38FA11DE0277}"/>
    <cellStyle name="Normal 4 3 3 2 5 2 3" xfId="12358" xr:uid="{46747460-8005-46F3-9B15-DD6EEF0C6F5A}"/>
    <cellStyle name="Normal 4 3 3 2 5 2 4" xfId="20796" xr:uid="{956CB56B-7829-47B9-AEC5-8637DEDF2D0D}"/>
    <cellStyle name="Normal 4 3 3 2 5 2 5" xfId="29233" xr:uid="{1A73534A-DDC4-425D-BBD7-2AC8543822F8}"/>
    <cellStyle name="Normal 4 3 3 2 5 3" xfId="5989" xr:uid="{00000000-0005-0000-0000-00007E140000}"/>
    <cellStyle name="Normal 4 3 3 2 5 3 2" xfId="14431" xr:uid="{E6CA24E9-FB46-4CB6-A58C-2C6D82B24211}"/>
    <cellStyle name="Normal 4 3 3 2 5 3 3" xfId="22868" xr:uid="{90D9BC57-FD84-4823-861B-357E76767EFC}"/>
    <cellStyle name="Normal 4 3 3 2 5 3 4" xfId="31305" xr:uid="{8AAC074F-252D-420E-8CB4-EEB425306DDC}"/>
    <cellStyle name="Normal 4 3 3 2 5 4" xfId="10213" xr:uid="{888ED950-F118-472A-A844-5ADF0BA32DB2}"/>
    <cellStyle name="Normal 4 3 3 2 5 5" xfId="18651" xr:uid="{2BC8488A-C1F1-4099-93BE-975CA4A8E7E9}"/>
    <cellStyle name="Normal 4 3 3 2 5 6" xfId="27088" xr:uid="{7E5F68D2-D106-4B85-94FE-D39FEA8F4F37}"/>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2325F2C3-7147-45C2-B71E-D4EDB768F9DF}"/>
    <cellStyle name="Normal 4 3 3 2 6 2 2 3" xfId="25426" xr:uid="{B69914C8-103C-49B3-B00C-241D2079D789}"/>
    <cellStyle name="Normal 4 3 3 2 6 2 2 4" xfId="33863" xr:uid="{0DA7E424-97CB-43A3-84D1-5940D9979EF2}"/>
    <cellStyle name="Normal 4 3 3 2 6 2 3" xfId="12771" xr:uid="{BD1F2C19-0A52-4E68-A233-000036B947B3}"/>
    <cellStyle name="Normal 4 3 3 2 6 2 4" xfId="21209" xr:uid="{92961241-1B3E-4237-8AD3-367583651341}"/>
    <cellStyle name="Normal 4 3 3 2 6 2 5" xfId="29646" xr:uid="{E0262133-6632-4C5B-9C49-ED02F9DC8061}"/>
    <cellStyle name="Normal 4 3 3 2 6 3" xfId="6402" xr:uid="{00000000-0005-0000-0000-000082140000}"/>
    <cellStyle name="Normal 4 3 3 2 6 3 2" xfId="14844" xr:uid="{3FBAA513-6D33-4BA4-8345-6BD060B05F72}"/>
    <cellStyle name="Normal 4 3 3 2 6 3 3" xfId="23281" xr:uid="{62897896-138D-4607-AAF5-84C705F97EEA}"/>
    <cellStyle name="Normal 4 3 3 2 6 3 4" xfId="31718" xr:uid="{E9EC5BEA-F7A5-472E-B064-1EF0457F9E2E}"/>
    <cellStyle name="Normal 4 3 3 2 6 4" xfId="10626" xr:uid="{4DD2C837-1E04-413D-B5F3-8CEBE33B00E3}"/>
    <cellStyle name="Normal 4 3 3 2 6 5" xfId="19064" xr:uid="{ACD3FC4D-7190-4567-B6D3-64A35F0741FF}"/>
    <cellStyle name="Normal 4 3 3 2 6 6" xfId="27501" xr:uid="{D51F2B45-1093-4105-9869-217A56176250}"/>
    <cellStyle name="Normal 4 3 3 2 7" xfId="2531" xr:uid="{00000000-0005-0000-0000-000083140000}"/>
    <cellStyle name="Normal 4 3 3 2 7 2" xfId="6815" xr:uid="{00000000-0005-0000-0000-000084140000}"/>
    <cellStyle name="Normal 4 3 3 2 7 2 2" xfId="15257" xr:uid="{31657299-DC3C-4873-8713-D03E79383028}"/>
    <cellStyle name="Normal 4 3 3 2 7 2 3" xfId="23694" xr:uid="{286E69ED-69A5-4CCF-BE3A-A94B5351F06F}"/>
    <cellStyle name="Normal 4 3 3 2 7 2 4" xfId="32131" xr:uid="{B18B7310-3B09-445E-ACFF-6D4C946F2A3F}"/>
    <cellStyle name="Normal 4 3 3 2 7 3" xfId="11039" xr:uid="{CC6AE821-1922-4481-A102-2F802DF8AA82}"/>
    <cellStyle name="Normal 4 3 3 2 7 4" xfId="19477" xr:uid="{FFF83A9C-2974-4BBF-94C8-8656E0E97CEA}"/>
    <cellStyle name="Normal 4 3 3 2 7 5" xfId="27914" xr:uid="{FF925E2E-DF8A-4E7B-8641-9007AA7D1012}"/>
    <cellStyle name="Normal 4 3 3 2 8" xfId="4750" xr:uid="{00000000-0005-0000-0000-000085140000}"/>
    <cellStyle name="Normal 4 3 3 2 8 2" xfId="13192" xr:uid="{F6CA21BD-0F32-47FD-B8EB-CA1834328671}"/>
    <cellStyle name="Normal 4 3 3 2 8 3" xfId="21629" xr:uid="{9C1B9096-5B58-4AA4-BC7E-B95D3A92D902}"/>
    <cellStyle name="Normal 4 3 3 2 8 4" xfId="30066" xr:uid="{221D7091-42EE-478D-A4FF-B3CA1F8869C8}"/>
    <cellStyle name="Normal 4 3 3 2 9" xfId="8974" xr:uid="{9A372445-752E-4111-8E84-BF8BF151ECB8}"/>
    <cellStyle name="Normal 4 3 3 3" xfId="377" xr:uid="{00000000-0005-0000-0000-000086140000}"/>
    <cellStyle name="Normal 4 3 3 3 10" xfId="25851" xr:uid="{C6454DF6-D17D-40A2-ABD8-799823062C7C}"/>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68E66BEB-B847-4174-867B-CF90AD8DCEA7}"/>
    <cellStyle name="Normal 4 3 3 3 2 2 2 3" xfId="24189" xr:uid="{C03C5F8C-8C66-4D8C-8990-A64364B08CC9}"/>
    <cellStyle name="Normal 4 3 3 3 2 2 2 4" xfId="32626" xr:uid="{47A3B064-48E8-4368-BAEE-F60A34029E3B}"/>
    <cellStyle name="Normal 4 3 3 3 2 2 3" xfId="11534" xr:uid="{7DAFE309-03B8-4F82-A256-82CA4CA31D16}"/>
    <cellStyle name="Normal 4 3 3 3 2 2 4" xfId="19972" xr:uid="{2F60C75C-CD84-4346-9BF0-F8B8F5AF0183}"/>
    <cellStyle name="Normal 4 3 3 3 2 2 5" xfId="28409" xr:uid="{93AF36C5-3064-41E0-B8F8-A13EA2F33F2C}"/>
    <cellStyle name="Normal 4 3 3 3 2 3" xfId="5165" xr:uid="{00000000-0005-0000-0000-00008A140000}"/>
    <cellStyle name="Normal 4 3 3 3 2 3 2" xfId="13607" xr:uid="{45D47010-3EA4-4073-B8B3-5904AED3C5C7}"/>
    <cellStyle name="Normal 4 3 3 3 2 3 3" xfId="22044" xr:uid="{AAAD36B8-6F40-47D5-8585-27BC33C99E8D}"/>
    <cellStyle name="Normal 4 3 3 3 2 3 4" xfId="30481" xr:uid="{5FE83221-507F-4535-8FB2-5D8C15E7A8C1}"/>
    <cellStyle name="Normal 4 3 3 3 2 4" xfId="9389" xr:uid="{75A6B3A6-7B95-46F8-93E1-7FA6A36E75E9}"/>
    <cellStyle name="Normal 4 3 3 3 2 5" xfId="17827" xr:uid="{A6B42F62-5847-4D7D-AA87-8756EE3DF842}"/>
    <cellStyle name="Normal 4 3 3 3 2 6" xfId="26264" xr:uid="{1981BC38-129D-4114-9496-3A4C1629136A}"/>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13C65DEA-5A3F-4827-BF35-EBA8FC9CBB22}"/>
    <cellStyle name="Normal 4 3 3 3 3 2 2 3" xfId="24602" xr:uid="{5C7559C0-2F35-4896-AE7E-EDB3E555BD6E}"/>
    <cellStyle name="Normal 4 3 3 3 3 2 2 4" xfId="33039" xr:uid="{3FA20FFF-C402-4ABB-9FBA-FB5CEC5EE190}"/>
    <cellStyle name="Normal 4 3 3 3 3 2 3" xfId="11947" xr:uid="{A675C4BE-563C-437F-86CA-4DAA03237CFE}"/>
    <cellStyle name="Normal 4 3 3 3 3 2 4" xfId="20385" xr:uid="{96E883E3-5053-4451-96EF-6975E22716F5}"/>
    <cellStyle name="Normal 4 3 3 3 3 2 5" xfId="28822" xr:uid="{9D33ECFB-EBF6-4206-9894-16872CCB5B47}"/>
    <cellStyle name="Normal 4 3 3 3 3 3" xfId="5578" xr:uid="{00000000-0005-0000-0000-00008E140000}"/>
    <cellStyle name="Normal 4 3 3 3 3 3 2" xfId="14020" xr:uid="{995317CB-0A2D-4415-906A-ECF1CC1EB305}"/>
    <cellStyle name="Normal 4 3 3 3 3 3 3" xfId="22457" xr:uid="{4FC7A22B-51FE-42C8-A1E0-A2190D21B8B1}"/>
    <cellStyle name="Normal 4 3 3 3 3 3 4" xfId="30894" xr:uid="{F0954890-BCC6-4656-9027-294124C2E38F}"/>
    <cellStyle name="Normal 4 3 3 3 3 4" xfId="9802" xr:uid="{4DEB519F-114F-4486-B45D-1B09B70F995F}"/>
    <cellStyle name="Normal 4 3 3 3 3 5" xfId="18240" xr:uid="{FADEADA7-4A28-4EC8-8EEE-457D84C2C9D4}"/>
    <cellStyle name="Normal 4 3 3 3 3 6" xfId="26677" xr:uid="{001B229B-72D7-4BA8-875C-A96B706F2697}"/>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8F176876-619D-46BA-B31C-297B7CD6EC92}"/>
    <cellStyle name="Normal 4 3 3 3 4 2 2 3" xfId="25015" xr:uid="{E6B5FECC-6316-4CD4-AECF-0A4E5EC9B751}"/>
    <cellStyle name="Normal 4 3 3 3 4 2 2 4" xfId="33452" xr:uid="{2BB8DFB2-344B-432D-B107-F14DB404BE26}"/>
    <cellStyle name="Normal 4 3 3 3 4 2 3" xfId="12360" xr:uid="{7C136F5B-52C9-4046-BB32-F3139C359905}"/>
    <cellStyle name="Normal 4 3 3 3 4 2 4" xfId="20798" xr:uid="{0FFEEB5F-F8BD-4ABB-8CA7-C781B53F33F6}"/>
    <cellStyle name="Normal 4 3 3 3 4 2 5" xfId="29235" xr:uid="{803B1D61-426C-4815-9127-880488D5BF97}"/>
    <cellStyle name="Normal 4 3 3 3 4 3" xfId="5991" xr:uid="{00000000-0005-0000-0000-000092140000}"/>
    <cellStyle name="Normal 4 3 3 3 4 3 2" xfId="14433" xr:uid="{55B38BDE-C9DE-4EB5-84FD-153AD9D13D4D}"/>
    <cellStyle name="Normal 4 3 3 3 4 3 3" xfId="22870" xr:uid="{33C5C2AE-88F0-4864-B260-176120956A0D}"/>
    <cellStyle name="Normal 4 3 3 3 4 3 4" xfId="31307" xr:uid="{16558B8E-C540-4A18-9207-04AF87BF6D19}"/>
    <cellStyle name="Normal 4 3 3 3 4 4" xfId="10215" xr:uid="{64E731C9-14A5-4913-AE77-1B85EB989E03}"/>
    <cellStyle name="Normal 4 3 3 3 4 5" xfId="18653" xr:uid="{AEE2F481-97F6-4721-9AF5-733322CE8059}"/>
    <cellStyle name="Normal 4 3 3 3 4 6" xfId="27090" xr:uid="{048622A4-C343-4331-9860-96F39BB7AE76}"/>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788A8AEC-E8E9-43A2-8800-E64F50A852D8}"/>
    <cellStyle name="Normal 4 3 3 3 5 2 2 3" xfId="25428" xr:uid="{B206AE2E-8404-41F8-98D7-332850B8AE99}"/>
    <cellStyle name="Normal 4 3 3 3 5 2 2 4" xfId="33865" xr:uid="{D50F864D-4DE9-4CA7-A4DB-5FBFF592D060}"/>
    <cellStyle name="Normal 4 3 3 3 5 2 3" xfId="12773" xr:uid="{CB6C2239-8D0D-4DF1-BD39-211FD2AF757F}"/>
    <cellStyle name="Normal 4 3 3 3 5 2 4" xfId="21211" xr:uid="{08186D60-5226-4DF7-B074-C12D6FDC99C0}"/>
    <cellStyle name="Normal 4 3 3 3 5 2 5" xfId="29648" xr:uid="{D010F754-BA18-4BF3-B1CD-3988542AB4B2}"/>
    <cellStyle name="Normal 4 3 3 3 5 3" xfId="6404" xr:uid="{00000000-0005-0000-0000-000096140000}"/>
    <cellStyle name="Normal 4 3 3 3 5 3 2" xfId="14846" xr:uid="{049CF28A-60E4-4299-B0A9-039A5973E752}"/>
    <cellStyle name="Normal 4 3 3 3 5 3 3" xfId="23283" xr:uid="{7D5051FC-2308-4D7C-8179-DEC58384AD49}"/>
    <cellStyle name="Normal 4 3 3 3 5 3 4" xfId="31720" xr:uid="{4749F803-9C58-47BC-A811-4E0C1B2F5DD5}"/>
    <cellStyle name="Normal 4 3 3 3 5 4" xfId="10628" xr:uid="{9FD23C9E-48A3-4257-BB23-68A81EE34484}"/>
    <cellStyle name="Normal 4 3 3 3 5 5" xfId="19066" xr:uid="{A61DA7BA-1274-466F-88D4-6B54CAA759FD}"/>
    <cellStyle name="Normal 4 3 3 3 5 6" xfId="27503" xr:uid="{FFC49E67-2508-43EB-8E81-90988CB9C0BB}"/>
    <cellStyle name="Normal 4 3 3 3 6" xfId="2533" xr:uid="{00000000-0005-0000-0000-000097140000}"/>
    <cellStyle name="Normal 4 3 3 3 6 2" xfId="6817" xr:uid="{00000000-0005-0000-0000-000098140000}"/>
    <cellStyle name="Normal 4 3 3 3 6 2 2" xfId="15259" xr:uid="{92EF0D85-8A8A-4AD7-AD59-F2A340F74B9D}"/>
    <cellStyle name="Normal 4 3 3 3 6 2 3" xfId="23696" xr:uid="{31988F3F-149B-44B2-817B-908EBDACD9D4}"/>
    <cellStyle name="Normal 4 3 3 3 6 2 4" xfId="32133" xr:uid="{C991C6A7-24FD-4FB5-A166-3C563E291E26}"/>
    <cellStyle name="Normal 4 3 3 3 6 3" xfId="11041" xr:uid="{894DEA57-E2C9-4A03-824A-DB640127E87F}"/>
    <cellStyle name="Normal 4 3 3 3 6 4" xfId="19479" xr:uid="{BF7098B6-7A71-4C66-9D78-C3B65660F6EA}"/>
    <cellStyle name="Normal 4 3 3 3 6 5" xfId="27916" xr:uid="{29AB82CA-CCBF-4C8D-A0E8-3075762B6846}"/>
    <cellStyle name="Normal 4 3 3 3 7" xfId="4752" xr:uid="{00000000-0005-0000-0000-000099140000}"/>
    <cellStyle name="Normal 4 3 3 3 7 2" xfId="13194" xr:uid="{C3FB3111-AF03-4C94-AF9B-CCF81313DC5E}"/>
    <cellStyle name="Normal 4 3 3 3 7 3" xfId="21631" xr:uid="{A50ECC6A-9298-4520-88F9-D7711CB6B9EF}"/>
    <cellStyle name="Normal 4 3 3 3 7 4" xfId="30068" xr:uid="{92FD7794-8A0A-49A7-9F7C-14EF090ED9E7}"/>
    <cellStyle name="Normal 4 3 3 3 8" xfId="8976" xr:uid="{AE1B1AF8-3628-4874-93D9-5B4EE1892839}"/>
    <cellStyle name="Normal 4 3 3 3 9" xfId="17414" xr:uid="{FC2CCE36-7E56-43EC-9FBD-955EC1D20D72}"/>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51BF0B4A-E57B-4F1F-B2DC-51676ED5F26D}"/>
    <cellStyle name="Normal 4 3 3 4 2 2 3" xfId="24186" xr:uid="{F544298F-4D35-4E20-B27A-E3C820B0CE4B}"/>
    <cellStyle name="Normal 4 3 3 4 2 2 4" xfId="32623" xr:uid="{E6155FC1-41D0-490A-BB1C-0520F22EA2F3}"/>
    <cellStyle name="Normal 4 3 3 4 2 3" xfId="11531" xr:uid="{5264481D-1631-4D6E-B8F3-6463C94F9A11}"/>
    <cellStyle name="Normal 4 3 3 4 2 4" xfId="19969" xr:uid="{003B46D8-F832-4F43-8C59-AD8CEA2E57E0}"/>
    <cellStyle name="Normal 4 3 3 4 2 5" xfId="28406" xr:uid="{1FEB6115-D465-4BC9-A7E3-DEBE99C971EF}"/>
    <cellStyle name="Normal 4 3 3 4 3" xfId="5162" xr:uid="{00000000-0005-0000-0000-00009D140000}"/>
    <cellStyle name="Normal 4 3 3 4 3 2" xfId="13604" xr:uid="{D29C91E7-7BAC-4953-9509-BA73EAC11C48}"/>
    <cellStyle name="Normal 4 3 3 4 3 3" xfId="22041" xr:uid="{8F94B49C-D398-4DBE-A0F6-6396DB21580C}"/>
    <cellStyle name="Normal 4 3 3 4 3 4" xfId="30478" xr:uid="{8A549D28-0D4D-499C-8A3D-C77B778182A6}"/>
    <cellStyle name="Normal 4 3 3 4 4" xfId="9386" xr:uid="{2D377A8A-E149-4229-BD75-5B2C9DF853B7}"/>
    <cellStyle name="Normal 4 3 3 4 5" xfId="17824" xr:uid="{B6970775-9D94-4190-BE82-ED1255AF7F56}"/>
    <cellStyle name="Normal 4 3 3 4 6" xfId="26261" xr:uid="{70E48119-5D47-4144-B80F-74A8FF7377EE}"/>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52C52807-AB29-40A6-A39E-952F10F9FBBD}"/>
    <cellStyle name="Normal 4 3 3 5 2 2 3" xfId="24599" xr:uid="{D3E45899-389C-426F-AB57-7EDD4CB4CF59}"/>
    <cellStyle name="Normal 4 3 3 5 2 2 4" xfId="33036" xr:uid="{262816C3-93D4-4421-BE2C-2130B29D035B}"/>
    <cellStyle name="Normal 4 3 3 5 2 3" xfId="11944" xr:uid="{0539D3B7-088F-4D24-9AE4-95F626E3B476}"/>
    <cellStyle name="Normal 4 3 3 5 2 4" xfId="20382" xr:uid="{7941A3A7-C9F6-4F0B-B534-79C8265EA874}"/>
    <cellStyle name="Normal 4 3 3 5 2 5" xfId="28819" xr:uid="{C5A27664-020B-4883-9320-DA04F6975706}"/>
    <cellStyle name="Normal 4 3 3 5 3" xfId="5575" xr:uid="{00000000-0005-0000-0000-0000A1140000}"/>
    <cellStyle name="Normal 4 3 3 5 3 2" xfId="14017" xr:uid="{CF5B878C-EED3-47E1-B68C-E984C252F603}"/>
    <cellStyle name="Normal 4 3 3 5 3 3" xfId="22454" xr:uid="{7D2FC027-A4D4-433A-BEEC-BA276AD068F5}"/>
    <cellStyle name="Normal 4 3 3 5 3 4" xfId="30891" xr:uid="{CE6960C8-E4BC-4955-9913-4B56C36B2CEE}"/>
    <cellStyle name="Normal 4 3 3 5 4" xfId="9799" xr:uid="{BEAD4E5B-FFA0-4167-805C-0F9F5D937705}"/>
    <cellStyle name="Normal 4 3 3 5 5" xfId="18237" xr:uid="{BFEB9743-6189-4367-998C-681406BEE4A4}"/>
    <cellStyle name="Normal 4 3 3 5 6" xfId="26674" xr:uid="{B4E8F9E4-88ED-4912-92F4-DC62103E63DB}"/>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8CAB3D06-8DB1-4FE3-8C60-B1ED8010C134}"/>
    <cellStyle name="Normal 4 3 3 6 2 2 3" xfId="25012" xr:uid="{94057891-AB12-4A6F-8512-79DAEEDE46A1}"/>
    <cellStyle name="Normal 4 3 3 6 2 2 4" xfId="33449" xr:uid="{1A5364B1-693C-4B2D-97BD-3AA394210619}"/>
    <cellStyle name="Normal 4 3 3 6 2 3" xfId="12357" xr:uid="{490F83FB-639C-47EC-B166-82942D4891EF}"/>
    <cellStyle name="Normal 4 3 3 6 2 4" xfId="20795" xr:uid="{51CFEA2E-8224-4AD3-82DD-1DF21A423302}"/>
    <cellStyle name="Normal 4 3 3 6 2 5" xfId="29232" xr:uid="{84AF3FC8-F1E1-462D-9B1E-34C2B9914526}"/>
    <cellStyle name="Normal 4 3 3 6 3" xfId="5988" xr:uid="{00000000-0005-0000-0000-0000A5140000}"/>
    <cellStyle name="Normal 4 3 3 6 3 2" xfId="14430" xr:uid="{D7E6F970-C022-452F-A3D3-84F3588530F0}"/>
    <cellStyle name="Normal 4 3 3 6 3 3" xfId="22867" xr:uid="{0CB86A5D-167F-4F6F-A272-F50B724215C6}"/>
    <cellStyle name="Normal 4 3 3 6 3 4" xfId="31304" xr:uid="{4C4C1B5C-CCFF-4226-9358-F00CD0AA3B2A}"/>
    <cellStyle name="Normal 4 3 3 6 4" xfId="10212" xr:uid="{19EAD5FF-F336-4A01-B802-3C76B8EAFB3E}"/>
    <cellStyle name="Normal 4 3 3 6 5" xfId="18650" xr:uid="{D58A5FBB-24F4-48A7-87F3-AFACD2D486C0}"/>
    <cellStyle name="Normal 4 3 3 6 6" xfId="27087" xr:uid="{53EE4F62-67C6-43EF-8FB0-A8C710C11D9A}"/>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195B5A97-79D8-4A9A-8D60-4C2BDBBA9F51}"/>
    <cellStyle name="Normal 4 3 3 7 2 2 3" xfId="25425" xr:uid="{45EB0772-D2BA-497A-BAD2-149B1BE2D1C2}"/>
    <cellStyle name="Normal 4 3 3 7 2 2 4" xfId="33862" xr:uid="{C1BD4CC9-9934-461C-B1C8-9EC278EE39AA}"/>
    <cellStyle name="Normal 4 3 3 7 2 3" xfId="12770" xr:uid="{A99DB0EF-2B51-45B4-B04D-0A377ECC5DE2}"/>
    <cellStyle name="Normal 4 3 3 7 2 4" xfId="21208" xr:uid="{685D7679-1AC0-4818-9687-51A7CBB08CC0}"/>
    <cellStyle name="Normal 4 3 3 7 2 5" xfId="29645" xr:uid="{6F3895A0-5520-4F2E-993D-C34497686DDF}"/>
    <cellStyle name="Normal 4 3 3 7 3" xfId="6401" xr:uid="{00000000-0005-0000-0000-0000A9140000}"/>
    <cellStyle name="Normal 4 3 3 7 3 2" xfId="14843" xr:uid="{5FF5E0B5-CFCC-4B7B-9BE3-3A786753DCBB}"/>
    <cellStyle name="Normal 4 3 3 7 3 3" xfId="23280" xr:uid="{320A028B-AD2C-400A-B3EA-A0BE8AC0AAF3}"/>
    <cellStyle name="Normal 4 3 3 7 3 4" xfId="31717" xr:uid="{1911AEFD-B0F3-4BD4-A262-CEC8BC461966}"/>
    <cellStyle name="Normal 4 3 3 7 4" xfId="10625" xr:uid="{5144E960-1814-4CC2-B0DB-A7491AD0CC7E}"/>
    <cellStyle name="Normal 4 3 3 7 5" xfId="19063" xr:uid="{FF802537-3557-4301-A303-14BCFDA48E3F}"/>
    <cellStyle name="Normal 4 3 3 7 6" xfId="27500" xr:uid="{15DB7A96-AA59-4286-940C-3C58316F9252}"/>
    <cellStyle name="Normal 4 3 3 8" xfId="2530" xr:uid="{00000000-0005-0000-0000-0000AA140000}"/>
    <cellStyle name="Normal 4 3 3 8 2" xfId="6814" xr:uid="{00000000-0005-0000-0000-0000AB140000}"/>
    <cellStyle name="Normal 4 3 3 8 2 2" xfId="15256" xr:uid="{7404D997-0E00-4504-91E1-DCD8B7AD65EC}"/>
    <cellStyle name="Normal 4 3 3 8 2 3" xfId="23693" xr:uid="{B310D07A-BE8F-4368-B4AE-45F389A850A0}"/>
    <cellStyle name="Normal 4 3 3 8 2 4" xfId="32130" xr:uid="{BE1E183B-FCEE-4174-9314-E41882C8EF0B}"/>
    <cellStyle name="Normal 4 3 3 8 3" xfId="11038" xr:uid="{EEE6FA70-F3B6-44CF-A06C-E1B79DCC2EB8}"/>
    <cellStyle name="Normal 4 3 3 8 4" xfId="19476" xr:uid="{E160432F-A2B8-4EA4-9D76-8D74BE37E077}"/>
    <cellStyle name="Normal 4 3 3 8 5" xfId="27913" xr:uid="{4B8159D4-76F7-4FEF-8E2C-BBC608EDAEC4}"/>
    <cellStyle name="Normal 4 3 3 9" xfId="4749" xr:uid="{00000000-0005-0000-0000-0000AC140000}"/>
    <cellStyle name="Normal 4 3 3 9 2" xfId="13191" xr:uid="{0EADD204-4370-47EC-876C-B67CF8ED88E9}"/>
    <cellStyle name="Normal 4 3 3 9 3" xfId="21628" xr:uid="{62D40AB8-7EA4-4D07-BC15-0962E600C228}"/>
    <cellStyle name="Normal 4 3 3 9 4" xfId="30065" xr:uid="{05903529-849C-4755-A282-FCC378170F22}"/>
    <cellStyle name="Normal 4 3 4" xfId="842" xr:uid="{00000000-0005-0000-0000-0000AD140000}"/>
    <cellStyle name="Normal 4 3 4 2" xfId="3079" xr:uid="{00000000-0005-0000-0000-0000AE140000}"/>
    <cellStyle name="Normal 4 3 4 2 2" xfId="7302" xr:uid="{00000000-0005-0000-0000-0000AF140000}"/>
    <cellStyle name="Normal 4 3 4 2 2 2" xfId="15744" xr:uid="{85384B4A-C87B-41C4-9FF7-3497784DBFA5}"/>
    <cellStyle name="Normal 4 3 4 2 2 3" xfId="24181" xr:uid="{A32E7295-8C40-48B1-93E2-44E69A01A112}"/>
    <cellStyle name="Normal 4 3 4 2 2 4" xfId="32618" xr:uid="{D5FDA852-3750-42F5-8892-7D6E113AF224}"/>
    <cellStyle name="Normal 4 3 4 2 3" xfId="11526" xr:uid="{F7335807-9DD2-4C18-9D8F-CBE809A33383}"/>
    <cellStyle name="Normal 4 3 4 2 4" xfId="19964" xr:uid="{DCE88350-E71C-4904-9018-332002776658}"/>
    <cellStyle name="Normal 4 3 4 2 5" xfId="28401" xr:uid="{F671AB59-5E72-4D38-B008-835AD315432A}"/>
    <cellStyle name="Normal 4 3 4 3" xfId="5157" xr:uid="{00000000-0005-0000-0000-0000B0140000}"/>
    <cellStyle name="Normal 4 3 4 3 2" xfId="13599" xr:uid="{C712D993-352B-4339-88EF-AD68B791266A}"/>
    <cellStyle name="Normal 4 3 4 3 3" xfId="22036" xr:uid="{A7431CC4-2733-41FE-931C-AA7116BF9A87}"/>
    <cellStyle name="Normal 4 3 4 3 4" xfId="30473" xr:uid="{28A1AA9D-21E3-4DC9-B489-FEAAEBB669F6}"/>
    <cellStyle name="Normal 4 3 4 4" xfId="9381" xr:uid="{A17D715C-57A3-423A-B2D3-0D04D85032F0}"/>
    <cellStyle name="Normal 4 3 4 5" xfId="17819" xr:uid="{FCCFCFFC-802D-4CFA-BB32-E6D6C67C5928}"/>
    <cellStyle name="Normal 4 3 4 6" xfId="26256" xr:uid="{5B3BB49E-1E7F-4AEB-967B-7A9E8B1C7358}"/>
    <cellStyle name="Normal 4 3 5" xfId="1262" xr:uid="{00000000-0005-0000-0000-0000B1140000}"/>
    <cellStyle name="Normal 4 3 5 2" xfId="3492" xr:uid="{00000000-0005-0000-0000-0000B2140000}"/>
    <cellStyle name="Normal 4 3 5 2 2" xfId="7715" xr:uid="{00000000-0005-0000-0000-0000B3140000}"/>
    <cellStyle name="Normal 4 3 5 2 2 2" xfId="16157" xr:uid="{DADDB4F8-330B-4CD6-8E4D-87DEBD7A3C1B}"/>
    <cellStyle name="Normal 4 3 5 2 2 3" xfId="24594" xr:uid="{54B185A9-D757-4E37-B8F7-45E73BFE2A74}"/>
    <cellStyle name="Normal 4 3 5 2 2 4" xfId="33031" xr:uid="{56A52D2C-7B74-4F21-8950-F22883DDF06F}"/>
    <cellStyle name="Normal 4 3 5 2 3" xfId="11939" xr:uid="{0EF00B45-841C-44D4-AF3A-67D565D7849B}"/>
    <cellStyle name="Normal 4 3 5 2 4" xfId="20377" xr:uid="{1E70BDA8-71E4-4B08-9C83-B9E25B3FC4BE}"/>
    <cellStyle name="Normal 4 3 5 2 5" xfId="28814" xr:uid="{ED26B8F7-00E5-4D60-AC54-77D670C95B50}"/>
    <cellStyle name="Normal 4 3 5 3" xfId="5570" xr:uid="{00000000-0005-0000-0000-0000B4140000}"/>
    <cellStyle name="Normal 4 3 5 3 2" xfId="14012" xr:uid="{FCBEFDC6-3917-48C2-8FFA-B89B7E0F5EB0}"/>
    <cellStyle name="Normal 4 3 5 3 3" xfId="22449" xr:uid="{EE1BEDC3-4D32-4692-B605-0ABC161F2336}"/>
    <cellStyle name="Normal 4 3 5 3 4" xfId="30886" xr:uid="{89DCDACC-C128-4470-9059-766D49BA777A}"/>
    <cellStyle name="Normal 4 3 5 4" xfId="9794" xr:uid="{BA5D1463-3128-4C00-A9F5-C2253FF063F1}"/>
    <cellStyle name="Normal 4 3 5 5" xfId="18232" xr:uid="{BED29DEC-806F-4959-8ED6-F44BB731F9BC}"/>
    <cellStyle name="Normal 4 3 5 6" xfId="26669" xr:uid="{AC5CCFB3-F440-4491-872F-D63D24E97E5F}"/>
    <cellStyle name="Normal 4 3 6" xfId="1675" xr:uid="{00000000-0005-0000-0000-0000B5140000}"/>
    <cellStyle name="Normal 4 3 6 2" xfId="3905" xr:uid="{00000000-0005-0000-0000-0000B6140000}"/>
    <cellStyle name="Normal 4 3 6 2 2" xfId="8128" xr:uid="{00000000-0005-0000-0000-0000B7140000}"/>
    <cellStyle name="Normal 4 3 6 2 2 2" xfId="16570" xr:uid="{68FBF863-0263-454A-9868-0260396B0977}"/>
    <cellStyle name="Normal 4 3 6 2 2 3" xfId="25007" xr:uid="{C75891F5-2222-4EB0-BFF6-5DD47361CDE2}"/>
    <cellStyle name="Normal 4 3 6 2 2 4" xfId="33444" xr:uid="{2742D4A1-EE19-44B3-9399-2A4F6D36528F}"/>
    <cellStyle name="Normal 4 3 6 2 3" xfId="12352" xr:uid="{1C48AF42-871E-461A-A9B1-02E55146074A}"/>
    <cellStyle name="Normal 4 3 6 2 4" xfId="20790" xr:uid="{C95D863D-DA04-4B83-BCA9-F9B054185013}"/>
    <cellStyle name="Normal 4 3 6 2 5" xfId="29227" xr:uid="{34FA79E7-AFC2-4FD3-91AD-09BF77222FA5}"/>
    <cellStyle name="Normal 4 3 6 3" xfId="5983" xr:uid="{00000000-0005-0000-0000-0000B8140000}"/>
    <cellStyle name="Normal 4 3 6 3 2" xfId="14425" xr:uid="{F84C8FD2-8237-48E7-B1B8-B172528653FA}"/>
    <cellStyle name="Normal 4 3 6 3 3" xfId="22862" xr:uid="{EFB7AEEE-C31B-42E1-9FAE-29BA1AC9DA48}"/>
    <cellStyle name="Normal 4 3 6 3 4" xfId="31299" xr:uid="{623ABC29-6FB7-4624-9BCD-7670CCD963D3}"/>
    <cellStyle name="Normal 4 3 6 4" xfId="10207" xr:uid="{3854B905-552C-454E-AB42-5C0DC63B99B5}"/>
    <cellStyle name="Normal 4 3 6 5" xfId="18645" xr:uid="{89097930-B043-40EF-9175-792D98F84EF7}"/>
    <cellStyle name="Normal 4 3 6 6" xfId="27082" xr:uid="{D634B499-CA18-4313-9AFF-31A022F668D8}"/>
    <cellStyle name="Normal 4 3 7" xfId="2089" xr:uid="{00000000-0005-0000-0000-0000B9140000}"/>
    <cellStyle name="Normal 4 3 7 2" xfId="4318" xr:uid="{00000000-0005-0000-0000-0000BA140000}"/>
    <cellStyle name="Normal 4 3 7 2 2" xfId="8541" xr:uid="{00000000-0005-0000-0000-0000BB140000}"/>
    <cellStyle name="Normal 4 3 7 2 2 2" xfId="16983" xr:uid="{1D3504CC-D3EA-4E3A-88FA-7D2E06AAC5D4}"/>
    <cellStyle name="Normal 4 3 7 2 2 3" xfId="25420" xr:uid="{6A94AA31-1216-40C4-9016-B111C01108C9}"/>
    <cellStyle name="Normal 4 3 7 2 2 4" xfId="33857" xr:uid="{24F64678-E232-4334-84EF-525BC3E7FF32}"/>
    <cellStyle name="Normal 4 3 7 2 3" xfId="12765" xr:uid="{2A1850CA-96AD-4970-B049-281A1B019E29}"/>
    <cellStyle name="Normal 4 3 7 2 4" xfId="21203" xr:uid="{C09D1706-58E0-4BC1-A13A-CEAF317D3910}"/>
    <cellStyle name="Normal 4 3 7 2 5" xfId="29640" xr:uid="{A7DC9223-BAAC-4D5C-AC0C-243A2C70C02B}"/>
    <cellStyle name="Normal 4 3 7 3" xfId="6396" xr:uid="{00000000-0005-0000-0000-0000BC140000}"/>
    <cellStyle name="Normal 4 3 7 3 2" xfId="14838" xr:uid="{E82C91BE-30B2-4DD0-B525-586D26E223BC}"/>
    <cellStyle name="Normal 4 3 7 3 3" xfId="23275" xr:uid="{F9175E66-D425-4A7E-88C7-CE9541B7AD15}"/>
    <cellStyle name="Normal 4 3 7 3 4" xfId="31712" xr:uid="{BBF11DBA-EB0D-4520-9E1B-FA51B203CFEA}"/>
    <cellStyle name="Normal 4 3 7 4" xfId="10620" xr:uid="{8D74858C-096F-4B5B-934A-516173291E05}"/>
    <cellStyle name="Normal 4 3 7 5" xfId="19058" xr:uid="{EEBA5824-AC47-4AB1-90CC-97905515F6C5}"/>
    <cellStyle name="Normal 4 3 7 6" xfId="27495" xr:uid="{5B6D8AB8-99C8-4CD5-B643-F25ACA586DF5}"/>
    <cellStyle name="Normal 4 3 8" xfId="2525" xr:uid="{00000000-0005-0000-0000-0000BD140000}"/>
    <cellStyle name="Normal 4 3 8 2" xfId="6809" xr:uid="{00000000-0005-0000-0000-0000BE140000}"/>
    <cellStyle name="Normal 4 3 8 2 2" xfId="15251" xr:uid="{121B8359-4CB0-41E3-ADF4-5978C1999FEF}"/>
    <cellStyle name="Normal 4 3 8 2 3" xfId="23688" xr:uid="{F8BB48D9-66C0-4FA3-8658-BE70D768770F}"/>
    <cellStyle name="Normal 4 3 8 2 4" xfId="32125" xr:uid="{FA5B6E4B-910C-4F3B-8EEA-B91FA10CCD77}"/>
    <cellStyle name="Normal 4 3 8 3" xfId="11033" xr:uid="{8F9583CB-42E0-4EEC-9305-29FA149EF0FB}"/>
    <cellStyle name="Normal 4 3 8 4" xfId="19471" xr:uid="{2D1D8A9C-1353-4F5C-852C-6BBC94561911}"/>
    <cellStyle name="Normal 4 3 8 5" xfId="27908" xr:uid="{0520E70E-2BD8-4DC0-A41E-ACECA4359C75}"/>
    <cellStyle name="Normal 4 3 9" xfId="4744" xr:uid="{00000000-0005-0000-0000-0000BF140000}"/>
    <cellStyle name="Normal 4 3 9 2" xfId="13186" xr:uid="{4F9A75AF-232B-463D-BEDC-5849F4A1D34F}"/>
    <cellStyle name="Normal 4 3 9 3" xfId="21623" xr:uid="{F2B93C2E-6B49-4088-9A77-1C476F7DF224}"/>
    <cellStyle name="Normal 4 3 9 4" xfId="30060" xr:uid="{B9046769-19F7-47BC-A99B-7D652D403C33}"/>
    <cellStyle name="Normal 4 4" xfId="378" xr:uid="{00000000-0005-0000-0000-0000C0140000}"/>
    <cellStyle name="Normal 4 4 10" xfId="2534" xr:uid="{00000000-0005-0000-0000-0000C1140000}"/>
    <cellStyle name="Normal 4 4 10 2" xfId="6818" xr:uid="{00000000-0005-0000-0000-0000C2140000}"/>
    <cellStyle name="Normal 4 4 10 2 2" xfId="15260" xr:uid="{EBD64AA8-8C3B-4D26-B7BC-DA67AF990DF7}"/>
    <cellStyle name="Normal 4 4 10 2 3" xfId="23697" xr:uid="{D01BF9B9-463A-4D87-8BD8-5F47AD006A93}"/>
    <cellStyle name="Normal 4 4 10 2 4" xfId="32134" xr:uid="{D7B6E0CC-F022-483F-B7AF-4FFCAE75B04B}"/>
    <cellStyle name="Normal 4 4 10 3" xfId="11042" xr:uid="{3704743E-F68A-4287-BD33-78DBEC065B33}"/>
    <cellStyle name="Normal 4 4 10 4" xfId="19480" xr:uid="{2254B118-028A-4D3E-B349-3B9451AF91E6}"/>
    <cellStyle name="Normal 4 4 10 5" xfId="27917" xr:uid="{8ABB89FA-8BEC-4FF0-99A6-2C5BA622996C}"/>
    <cellStyle name="Normal 4 4 11" xfId="4753" xr:uid="{00000000-0005-0000-0000-0000C3140000}"/>
    <cellStyle name="Normal 4 4 11 2" xfId="13195" xr:uid="{C2348B6C-BBAD-4CD1-B713-C6C0C9488EA0}"/>
    <cellStyle name="Normal 4 4 11 3" xfId="21632" xr:uid="{3E312ED6-9E12-4500-B043-3C7014F1FAEB}"/>
    <cellStyle name="Normal 4 4 11 4" xfId="30069" xr:uid="{002A492B-CFEB-47BE-81BC-6BADA9CC9145}"/>
    <cellStyle name="Normal 4 4 12" xfId="8977" xr:uid="{018D33DC-4AFC-4B18-B2D8-AA242CC7D703}"/>
    <cellStyle name="Normal 4 4 13" xfId="17415" xr:uid="{27CC29CA-6E59-4820-8AD9-6AEBC14993CD}"/>
    <cellStyle name="Normal 4 4 14" xfId="25852" xr:uid="{5E9FB0AF-E421-4B1A-B0BF-2B0FD69B8AE1}"/>
    <cellStyle name="Normal 4 4 2" xfId="379" xr:uid="{00000000-0005-0000-0000-0000C4140000}"/>
    <cellStyle name="Normal 4 4 2 10" xfId="4754" xr:uid="{00000000-0005-0000-0000-0000C5140000}"/>
    <cellStyle name="Normal 4 4 2 10 2" xfId="13196" xr:uid="{5FC32F2D-AA54-4214-AA76-99E01EFA9E42}"/>
    <cellStyle name="Normal 4 4 2 10 3" xfId="21633" xr:uid="{5B84D92B-8A40-4A06-A509-4989629A9192}"/>
    <cellStyle name="Normal 4 4 2 10 4" xfId="30070" xr:uid="{5E76C7F1-F3E4-4225-9B17-7B27CE4F1A9E}"/>
    <cellStyle name="Normal 4 4 2 11" xfId="8978" xr:uid="{0FABD55C-BB1F-4EF7-97C7-C308A0C7B90E}"/>
    <cellStyle name="Normal 4 4 2 12" xfId="17416" xr:uid="{135E92F0-1575-4813-AF7C-17DECADD40A3}"/>
    <cellStyle name="Normal 4 4 2 13" xfId="25853" xr:uid="{6A78251F-91C6-4337-87AD-8309095C36CB}"/>
    <cellStyle name="Normal 4 4 2 2" xfId="380" xr:uid="{00000000-0005-0000-0000-0000C6140000}"/>
    <cellStyle name="Normal 4 4 2 2 10" xfId="8979" xr:uid="{24D2B447-52D1-4E68-B611-7D391F0BD938}"/>
    <cellStyle name="Normal 4 4 2 2 11" xfId="17417" xr:uid="{C290E64B-32EC-431B-82B0-1696E413823C}"/>
    <cellStyle name="Normal 4 4 2 2 12" xfId="25854" xr:uid="{88B9612B-E26A-449C-9D11-EF2939D8E21C}"/>
    <cellStyle name="Normal 4 4 2 2 2" xfId="381" xr:uid="{00000000-0005-0000-0000-0000C7140000}"/>
    <cellStyle name="Normal 4 4 2 2 2 10" xfId="17418" xr:uid="{5952F868-5AD0-4D73-89DF-1AFAC3F74DE4}"/>
    <cellStyle name="Normal 4 4 2 2 2 11" xfId="25855" xr:uid="{8718AFAE-7123-4733-A1B3-028E4EECDF61}"/>
    <cellStyle name="Normal 4 4 2 2 2 2" xfId="382" xr:uid="{00000000-0005-0000-0000-0000C8140000}"/>
    <cellStyle name="Normal 4 4 2 2 2 2 10" xfId="25856" xr:uid="{F369A195-AC52-452D-A33E-038BF0AF8445}"/>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60502055-562B-44AF-B3C9-4560D7FBD778}"/>
    <cellStyle name="Normal 4 4 2 2 2 2 2 2 2 3" xfId="24194" xr:uid="{61738FDD-17DB-446F-85B2-B9EE724FAD6B}"/>
    <cellStyle name="Normal 4 4 2 2 2 2 2 2 2 4" xfId="32631" xr:uid="{CF8B5D86-3674-46BF-B34F-A67CD7960328}"/>
    <cellStyle name="Normal 4 4 2 2 2 2 2 2 3" xfId="11539" xr:uid="{028CC945-36E5-4663-BCD3-E5B839DC60DA}"/>
    <cellStyle name="Normal 4 4 2 2 2 2 2 2 4" xfId="19977" xr:uid="{E49D5DA7-DDCE-4BE9-B472-2EF037CDC3AD}"/>
    <cellStyle name="Normal 4 4 2 2 2 2 2 2 5" xfId="28414" xr:uid="{D46BF9AF-67DF-4C44-9B19-878741E6125C}"/>
    <cellStyle name="Normal 4 4 2 2 2 2 2 3" xfId="5170" xr:uid="{00000000-0005-0000-0000-0000CC140000}"/>
    <cellStyle name="Normal 4 4 2 2 2 2 2 3 2" xfId="13612" xr:uid="{6A41394A-0372-4A32-B9E8-31863BD313EA}"/>
    <cellStyle name="Normal 4 4 2 2 2 2 2 3 3" xfId="22049" xr:uid="{3E87769B-1381-4497-A385-B194D77EE118}"/>
    <cellStyle name="Normal 4 4 2 2 2 2 2 3 4" xfId="30486" xr:uid="{E0D6E2AE-579C-4200-8A69-817D14781ED6}"/>
    <cellStyle name="Normal 4 4 2 2 2 2 2 4" xfId="9394" xr:uid="{E6DFF1FA-556D-4992-A9F6-868CC6347DC0}"/>
    <cellStyle name="Normal 4 4 2 2 2 2 2 5" xfId="17832" xr:uid="{7C5DFB19-FDD0-49AF-B56B-D19822503D84}"/>
    <cellStyle name="Normal 4 4 2 2 2 2 2 6" xfId="26269" xr:uid="{7FA3327E-2506-40B2-AA44-1A23E79C6815}"/>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AE36A218-191D-421C-8C03-B9D268F134ED}"/>
    <cellStyle name="Normal 4 4 2 2 2 2 3 2 2 3" xfId="24607" xr:uid="{1DBF1CB3-3C4C-44EC-B786-E0EA1BCA836F}"/>
    <cellStyle name="Normal 4 4 2 2 2 2 3 2 2 4" xfId="33044" xr:uid="{E2CCAC30-66CE-40E5-8DCD-9D4DCC81E79F}"/>
    <cellStyle name="Normal 4 4 2 2 2 2 3 2 3" xfId="11952" xr:uid="{C6827691-0583-4F2B-BD42-3D37A5BA4508}"/>
    <cellStyle name="Normal 4 4 2 2 2 2 3 2 4" xfId="20390" xr:uid="{06722531-E635-4237-838B-037B8EB3F404}"/>
    <cellStyle name="Normal 4 4 2 2 2 2 3 2 5" xfId="28827" xr:uid="{B084C149-FB80-4C6C-ADFA-A2827DE422CC}"/>
    <cellStyle name="Normal 4 4 2 2 2 2 3 3" xfId="5583" xr:uid="{00000000-0005-0000-0000-0000D0140000}"/>
    <cellStyle name="Normal 4 4 2 2 2 2 3 3 2" xfId="14025" xr:uid="{583A47CA-75B3-4CE8-9245-7F4F526D7C77}"/>
    <cellStyle name="Normal 4 4 2 2 2 2 3 3 3" xfId="22462" xr:uid="{408497F1-5AEB-40A2-BD65-D2ADD905A05E}"/>
    <cellStyle name="Normal 4 4 2 2 2 2 3 3 4" xfId="30899" xr:uid="{385D0560-3ADF-4450-A79C-2E5ED4AF0C96}"/>
    <cellStyle name="Normal 4 4 2 2 2 2 3 4" xfId="9807" xr:uid="{A4A1AC0B-8F1C-4A15-ADAA-CE2CA543C861}"/>
    <cellStyle name="Normal 4 4 2 2 2 2 3 5" xfId="18245" xr:uid="{878F1F1D-B21C-48B5-A156-C0A45929CC50}"/>
    <cellStyle name="Normal 4 4 2 2 2 2 3 6" xfId="26682" xr:uid="{583C77A5-3305-4883-81D5-553938187248}"/>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BF503B71-F61D-48B6-AB43-7FE3609727A2}"/>
    <cellStyle name="Normal 4 4 2 2 2 2 4 2 2 3" xfId="25020" xr:uid="{70FD4649-A05A-4D48-89AC-04B4DD21DCF6}"/>
    <cellStyle name="Normal 4 4 2 2 2 2 4 2 2 4" xfId="33457" xr:uid="{1E20FFA0-7384-4F32-B203-69522517EA62}"/>
    <cellStyle name="Normal 4 4 2 2 2 2 4 2 3" xfId="12365" xr:uid="{31FF76C1-ACDF-4CFD-83EF-56AAFFC66916}"/>
    <cellStyle name="Normal 4 4 2 2 2 2 4 2 4" xfId="20803" xr:uid="{A21D2C94-5A93-405D-AE1C-F6144B91B776}"/>
    <cellStyle name="Normal 4 4 2 2 2 2 4 2 5" xfId="29240" xr:uid="{1D430F9F-DC63-48FB-9DEB-536BAE164AF0}"/>
    <cellStyle name="Normal 4 4 2 2 2 2 4 3" xfId="5996" xr:uid="{00000000-0005-0000-0000-0000D4140000}"/>
    <cellStyle name="Normal 4 4 2 2 2 2 4 3 2" xfId="14438" xr:uid="{4E3D9BBE-3DB1-4350-B213-DCEC4F58556F}"/>
    <cellStyle name="Normal 4 4 2 2 2 2 4 3 3" xfId="22875" xr:uid="{B241CA79-F066-41B1-9345-0F70A9633357}"/>
    <cellStyle name="Normal 4 4 2 2 2 2 4 3 4" xfId="31312" xr:uid="{B02CD6AB-545E-4FA0-B8BC-55D53F6256C9}"/>
    <cellStyle name="Normal 4 4 2 2 2 2 4 4" xfId="10220" xr:uid="{A6957559-5C4D-4B1E-B39C-AE49A896970F}"/>
    <cellStyle name="Normal 4 4 2 2 2 2 4 5" xfId="18658" xr:uid="{784F43D7-3F99-422D-92E6-C8A55536FB65}"/>
    <cellStyle name="Normal 4 4 2 2 2 2 4 6" xfId="27095" xr:uid="{74A36D81-EF02-4109-81D0-2D243B53264D}"/>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485C980C-499B-4134-9DD0-683D62DE5CA2}"/>
    <cellStyle name="Normal 4 4 2 2 2 2 5 2 2 3" xfId="25433" xr:uid="{77A029E8-F340-4387-9BFC-77C6C4B23592}"/>
    <cellStyle name="Normal 4 4 2 2 2 2 5 2 2 4" xfId="33870" xr:uid="{391F4797-8081-4E7C-8F50-9C238D1495AC}"/>
    <cellStyle name="Normal 4 4 2 2 2 2 5 2 3" xfId="12778" xr:uid="{11FB0A07-4674-44EC-949E-B6E25BD3B993}"/>
    <cellStyle name="Normal 4 4 2 2 2 2 5 2 4" xfId="21216" xr:uid="{26DA9BA4-B717-412A-999B-22D0855B0549}"/>
    <cellStyle name="Normal 4 4 2 2 2 2 5 2 5" xfId="29653" xr:uid="{E1788176-4D72-4592-940B-0E238E529F21}"/>
    <cellStyle name="Normal 4 4 2 2 2 2 5 3" xfId="6409" xr:uid="{00000000-0005-0000-0000-0000D8140000}"/>
    <cellStyle name="Normal 4 4 2 2 2 2 5 3 2" xfId="14851" xr:uid="{4ED48CFC-2B17-405C-BC0F-14C65F9C6232}"/>
    <cellStyle name="Normal 4 4 2 2 2 2 5 3 3" xfId="23288" xr:uid="{48D80478-13BD-47A5-B68D-45AF30C713C5}"/>
    <cellStyle name="Normal 4 4 2 2 2 2 5 3 4" xfId="31725" xr:uid="{7A0456D7-6C0C-475F-A336-762C8D247546}"/>
    <cellStyle name="Normal 4 4 2 2 2 2 5 4" xfId="10633" xr:uid="{1DE5935B-80AB-4359-AC81-F62797E90370}"/>
    <cellStyle name="Normal 4 4 2 2 2 2 5 5" xfId="19071" xr:uid="{A090F9E3-D626-4A57-B056-45A7099B3F9C}"/>
    <cellStyle name="Normal 4 4 2 2 2 2 5 6" xfId="27508" xr:uid="{8B4A5101-E00A-46E5-A1C7-EF8405377F76}"/>
    <cellStyle name="Normal 4 4 2 2 2 2 6" xfId="2538" xr:uid="{00000000-0005-0000-0000-0000D9140000}"/>
    <cellStyle name="Normal 4 4 2 2 2 2 6 2" xfId="6822" xr:uid="{00000000-0005-0000-0000-0000DA140000}"/>
    <cellStyle name="Normal 4 4 2 2 2 2 6 2 2" xfId="15264" xr:uid="{18139DE6-6C5D-4EF6-B005-C750710587AA}"/>
    <cellStyle name="Normal 4 4 2 2 2 2 6 2 3" xfId="23701" xr:uid="{4A86157D-2772-49D4-956E-3AA649DD456B}"/>
    <cellStyle name="Normal 4 4 2 2 2 2 6 2 4" xfId="32138" xr:uid="{1A7E147D-5C96-48A6-8D34-CE31856943D7}"/>
    <cellStyle name="Normal 4 4 2 2 2 2 6 3" xfId="11046" xr:uid="{AF7473D8-00CB-44B6-9806-A36EA6C48DAD}"/>
    <cellStyle name="Normal 4 4 2 2 2 2 6 4" xfId="19484" xr:uid="{856F7356-8B5F-4F32-9FB1-E02D32AB5AC5}"/>
    <cellStyle name="Normal 4 4 2 2 2 2 6 5" xfId="27921" xr:uid="{6F5FE182-26A7-4320-B710-334B8C6EEFD6}"/>
    <cellStyle name="Normal 4 4 2 2 2 2 7" xfId="4757" xr:uid="{00000000-0005-0000-0000-0000DB140000}"/>
    <cellStyle name="Normal 4 4 2 2 2 2 7 2" xfId="13199" xr:uid="{9A9C782F-B8DA-4240-B13C-F8C1A786AE22}"/>
    <cellStyle name="Normal 4 4 2 2 2 2 7 3" xfId="21636" xr:uid="{E2442C51-8036-4084-8852-E0C66A5094A2}"/>
    <cellStyle name="Normal 4 4 2 2 2 2 7 4" xfId="30073" xr:uid="{105B7107-26FE-4E20-A943-0BB967607BE0}"/>
    <cellStyle name="Normal 4 4 2 2 2 2 8" xfId="8981" xr:uid="{C8857527-4A26-457C-B98D-9C44B8B96B4F}"/>
    <cellStyle name="Normal 4 4 2 2 2 2 9" xfId="17419" xr:uid="{9F19E918-CCB2-42E8-BC65-7C0B5CDE90C5}"/>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F2798B01-EF3F-46E4-92AA-9816F9A5E4A4}"/>
    <cellStyle name="Normal 4 4 2 2 2 3 2 2 3" xfId="24193" xr:uid="{0500D9A9-85D1-4581-A1ED-95B9601FD085}"/>
    <cellStyle name="Normal 4 4 2 2 2 3 2 2 4" xfId="32630" xr:uid="{001F24B3-45C3-4363-817A-EAEEC315DDF7}"/>
    <cellStyle name="Normal 4 4 2 2 2 3 2 3" xfId="11538" xr:uid="{0AEFFD54-49A6-47AC-A556-E2100C7E89D1}"/>
    <cellStyle name="Normal 4 4 2 2 2 3 2 4" xfId="19976" xr:uid="{83BDD0C8-D26F-4FE5-A38D-5ED6570030D2}"/>
    <cellStyle name="Normal 4 4 2 2 2 3 2 5" xfId="28413" xr:uid="{F6FED5B4-8692-4DDD-B9A7-CA7B54E2F524}"/>
    <cellStyle name="Normal 4 4 2 2 2 3 3" xfId="5169" xr:uid="{00000000-0005-0000-0000-0000DF140000}"/>
    <cellStyle name="Normal 4 4 2 2 2 3 3 2" xfId="13611" xr:uid="{62F95776-EAFB-4DD3-B06C-A7A290E6272A}"/>
    <cellStyle name="Normal 4 4 2 2 2 3 3 3" xfId="22048" xr:uid="{D892BC07-661F-45BE-B198-2689E3B40E7F}"/>
    <cellStyle name="Normal 4 4 2 2 2 3 3 4" xfId="30485" xr:uid="{BE207BA2-3810-4D30-8CA9-B97B440E043F}"/>
    <cellStyle name="Normal 4 4 2 2 2 3 4" xfId="9393" xr:uid="{5359D360-C070-4DBE-A0B8-DF79CE026E7F}"/>
    <cellStyle name="Normal 4 4 2 2 2 3 5" xfId="17831" xr:uid="{E6D5E925-3C4F-4851-A00A-74B88CB5CEAA}"/>
    <cellStyle name="Normal 4 4 2 2 2 3 6" xfId="26268" xr:uid="{C35EF5F1-FDDB-44EF-9941-978469CC7A57}"/>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06C9BB4A-A830-4905-8BF1-BD32747683FE}"/>
    <cellStyle name="Normal 4 4 2 2 2 4 2 2 3" xfId="24606" xr:uid="{0951D15A-B15A-4805-BCC7-FC8FBF09C191}"/>
    <cellStyle name="Normal 4 4 2 2 2 4 2 2 4" xfId="33043" xr:uid="{1021C8D7-3637-4E9C-BCDC-56CB0D2BECEC}"/>
    <cellStyle name="Normal 4 4 2 2 2 4 2 3" xfId="11951" xr:uid="{00BF2511-875C-4215-9F27-200452415FF5}"/>
    <cellStyle name="Normal 4 4 2 2 2 4 2 4" xfId="20389" xr:uid="{371FDE8F-58D6-45DF-A1ED-D7E785447AA2}"/>
    <cellStyle name="Normal 4 4 2 2 2 4 2 5" xfId="28826" xr:uid="{675B45A2-4E63-4E51-B33F-B1D8EC92DE1D}"/>
    <cellStyle name="Normal 4 4 2 2 2 4 3" xfId="5582" xr:uid="{00000000-0005-0000-0000-0000E3140000}"/>
    <cellStyle name="Normal 4 4 2 2 2 4 3 2" xfId="14024" xr:uid="{686AF91E-D21A-46C6-8A3D-F117E7FF68B9}"/>
    <cellStyle name="Normal 4 4 2 2 2 4 3 3" xfId="22461" xr:uid="{3F35AFD6-2135-4A3B-A7CE-E4BF114AF08E}"/>
    <cellStyle name="Normal 4 4 2 2 2 4 3 4" xfId="30898" xr:uid="{E5A814DB-A176-4977-A135-567B91B7FC43}"/>
    <cellStyle name="Normal 4 4 2 2 2 4 4" xfId="9806" xr:uid="{942CD5A7-7936-4071-BD49-EAC1AAE3FB08}"/>
    <cellStyle name="Normal 4 4 2 2 2 4 5" xfId="18244" xr:uid="{2427EEC5-8C29-4D6F-8EDF-907180BF6F80}"/>
    <cellStyle name="Normal 4 4 2 2 2 4 6" xfId="26681" xr:uid="{ADA44451-8FE6-4680-8456-5FF014E91E6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17647A74-AC3C-4FF4-B89D-DCBF87B112E2}"/>
    <cellStyle name="Normal 4 4 2 2 2 5 2 2 3" xfId="25019" xr:uid="{E6A9ED0A-3A68-4D6F-A712-989BE4739EED}"/>
    <cellStyle name="Normal 4 4 2 2 2 5 2 2 4" xfId="33456" xr:uid="{F4C743AA-95BC-4F76-96DC-3CC8E45191CA}"/>
    <cellStyle name="Normal 4 4 2 2 2 5 2 3" xfId="12364" xr:uid="{E89BD15D-F773-4929-8E4C-8F19FDB5A247}"/>
    <cellStyle name="Normal 4 4 2 2 2 5 2 4" xfId="20802" xr:uid="{F8C2CEFF-F302-48FA-84EC-C9E1BF91CA8D}"/>
    <cellStyle name="Normal 4 4 2 2 2 5 2 5" xfId="29239" xr:uid="{78CCC57B-5BBC-4AD3-98A2-1DEA42FC6F42}"/>
    <cellStyle name="Normal 4 4 2 2 2 5 3" xfId="5995" xr:uid="{00000000-0005-0000-0000-0000E7140000}"/>
    <cellStyle name="Normal 4 4 2 2 2 5 3 2" xfId="14437" xr:uid="{4ACF86D2-8678-4240-8E56-C258CB6A73AA}"/>
    <cellStyle name="Normal 4 4 2 2 2 5 3 3" xfId="22874" xr:uid="{BD0BC3FF-E76D-437C-A0B1-795DD0FC7F00}"/>
    <cellStyle name="Normal 4 4 2 2 2 5 3 4" xfId="31311" xr:uid="{5C26709A-2AAA-4B91-A5A1-5EB72DA56017}"/>
    <cellStyle name="Normal 4 4 2 2 2 5 4" xfId="10219" xr:uid="{D5A6B2F6-30AB-49A7-BE89-DE2DB6F8C638}"/>
    <cellStyle name="Normal 4 4 2 2 2 5 5" xfId="18657" xr:uid="{9ACEA2A3-B09B-4A75-89D8-61D5D731819D}"/>
    <cellStyle name="Normal 4 4 2 2 2 5 6" xfId="27094" xr:uid="{8C9883BD-F47B-4F05-80EA-B7635CF83B14}"/>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F9760B4E-8C48-4B47-B5AB-F6FF347371CE}"/>
    <cellStyle name="Normal 4 4 2 2 2 6 2 2 3" xfId="25432" xr:uid="{99979A0E-CB5C-4CFF-A151-E8E28A47DCC3}"/>
    <cellStyle name="Normal 4 4 2 2 2 6 2 2 4" xfId="33869" xr:uid="{098D479D-D59C-4151-8DFF-05A40B91FD4B}"/>
    <cellStyle name="Normal 4 4 2 2 2 6 2 3" xfId="12777" xr:uid="{79EE1EA1-F4BC-4D6A-9E3A-9248FD931F01}"/>
    <cellStyle name="Normal 4 4 2 2 2 6 2 4" xfId="21215" xr:uid="{EECD51E2-0CCA-40F2-A401-22B24E4DF375}"/>
    <cellStyle name="Normal 4 4 2 2 2 6 2 5" xfId="29652" xr:uid="{8B690014-AD4E-4E45-9A14-19E1A0D7CBBD}"/>
    <cellStyle name="Normal 4 4 2 2 2 6 3" xfId="6408" xr:uid="{00000000-0005-0000-0000-0000EB140000}"/>
    <cellStyle name="Normal 4 4 2 2 2 6 3 2" xfId="14850" xr:uid="{279B5055-6026-4B9E-892A-360881F77843}"/>
    <cellStyle name="Normal 4 4 2 2 2 6 3 3" xfId="23287" xr:uid="{A284A99A-255E-4B55-8FDA-D9660292B9E6}"/>
    <cellStyle name="Normal 4 4 2 2 2 6 3 4" xfId="31724" xr:uid="{BCAD38D3-C544-4C04-83FE-9F1F7BD89A5A}"/>
    <cellStyle name="Normal 4 4 2 2 2 6 4" xfId="10632" xr:uid="{87F9BC59-6BEE-42BA-8029-3FDC6D05769E}"/>
    <cellStyle name="Normal 4 4 2 2 2 6 5" xfId="19070" xr:uid="{943E53F9-F628-4B57-8208-E437ADDC7FEC}"/>
    <cellStyle name="Normal 4 4 2 2 2 6 6" xfId="27507" xr:uid="{01C46590-834B-4B14-9A59-092F1A2167CE}"/>
    <cellStyle name="Normal 4 4 2 2 2 7" xfId="2537" xr:uid="{00000000-0005-0000-0000-0000EC140000}"/>
    <cellStyle name="Normal 4 4 2 2 2 7 2" xfId="6821" xr:uid="{00000000-0005-0000-0000-0000ED140000}"/>
    <cellStyle name="Normal 4 4 2 2 2 7 2 2" xfId="15263" xr:uid="{7FFD8CE2-FEE8-4BD7-89FC-9462859276DF}"/>
    <cellStyle name="Normal 4 4 2 2 2 7 2 3" xfId="23700" xr:uid="{60A8B086-5272-4716-B083-A2EC7D42748A}"/>
    <cellStyle name="Normal 4 4 2 2 2 7 2 4" xfId="32137" xr:uid="{013662BF-CE2A-4653-9761-9998C9294619}"/>
    <cellStyle name="Normal 4 4 2 2 2 7 3" xfId="11045" xr:uid="{1E9D1647-9800-44E6-9C15-54FCF776D639}"/>
    <cellStyle name="Normal 4 4 2 2 2 7 4" xfId="19483" xr:uid="{B05CF266-015A-49F1-8B59-D912FA0D23DB}"/>
    <cellStyle name="Normal 4 4 2 2 2 7 5" xfId="27920" xr:uid="{BA61A52D-16B5-455F-8D3C-7498B8AAC187}"/>
    <cellStyle name="Normal 4 4 2 2 2 8" xfId="4756" xr:uid="{00000000-0005-0000-0000-0000EE140000}"/>
    <cellStyle name="Normal 4 4 2 2 2 8 2" xfId="13198" xr:uid="{6F468575-2F15-40E9-93EF-6A57F83C5344}"/>
    <cellStyle name="Normal 4 4 2 2 2 8 3" xfId="21635" xr:uid="{D01BB6F7-E0F2-4EC3-90E9-F778053BD59B}"/>
    <cellStyle name="Normal 4 4 2 2 2 8 4" xfId="30072" xr:uid="{67332A7E-C341-4404-A264-DBF1735776D2}"/>
    <cellStyle name="Normal 4 4 2 2 2 9" xfId="8980" xr:uid="{3C0F10C2-632C-4661-A476-48402664387C}"/>
    <cellStyle name="Normal 4 4 2 2 3" xfId="383" xr:uid="{00000000-0005-0000-0000-0000EF140000}"/>
    <cellStyle name="Normal 4 4 2 2 3 10" xfId="25857" xr:uid="{C8059890-8A8F-4712-B0B2-75A7D254F1AF}"/>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9414E775-C75C-4750-B666-0468C3F6EAA6}"/>
    <cellStyle name="Normal 4 4 2 2 3 2 2 2 3" xfId="24195" xr:uid="{BD8ADE9B-0E94-429A-AD00-52886D3ECB5C}"/>
    <cellStyle name="Normal 4 4 2 2 3 2 2 2 4" xfId="32632" xr:uid="{E1DF0CD6-9426-464C-AE20-73E9DCA8EBDA}"/>
    <cellStyle name="Normal 4 4 2 2 3 2 2 3" xfId="11540" xr:uid="{2DA292A3-48C4-41DF-9A22-40AA3CDB41B7}"/>
    <cellStyle name="Normal 4 4 2 2 3 2 2 4" xfId="19978" xr:uid="{82C347AA-3F0C-4B76-899C-723634A16882}"/>
    <cellStyle name="Normal 4 4 2 2 3 2 2 5" xfId="28415" xr:uid="{271A5F04-50AA-4A8C-9FCD-DF06A05C5E1E}"/>
    <cellStyle name="Normal 4 4 2 2 3 2 3" xfId="5171" xr:uid="{00000000-0005-0000-0000-0000F3140000}"/>
    <cellStyle name="Normal 4 4 2 2 3 2 3 2" xfId="13613" xr:uid="{88D437A3-4EA9-4EC6-AB61-90EC384AAEAA}"/>
    <cellStyle name="Normal 4 4 2 2 3 2 3 3" xfId="22050" xr:uid="{2C824500-898A-4DFD-8C86-C4AFAAED0222}"/>
    <cellStyle name="Normal 4 4 2 2 3 2 3 4" xfId="30487" xr:uid="{91C33CF4-0EE4-4B5B-8826-DA49A196D211}"/>
    <cellStyle name="Normal 4 4 2 2 3 2 4" xfId="9395" xr:uid="{79D47EFF-0ADD-4950-909B-8AD8948B85F6}"/>
    <cellStyle name="Normal 4 4 2 2 3 2 5" xfId="17833" xr:uid="{28184BF2-67CD-45ED-88C1-1B28E37F9DC5}"/>
    <cellStyle name="Normal 4 4 2 2 3 2 6" xfId="26270" xr:uid="{51BD834A-3A8C-43DD-AEC4-2111CF353F85}"/>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00D6C5EF-251D-4B76-BE38-AA0313C19326}"/>
    <cellStyle name="Normal 4 4 2 2 3 3 2 2 3" xfId="24608" xr:uid="{54CBE765-13F1-4A64-B761-49E5853D4D3B}"/>
    <cellStyle name="Normal 4 4 2 2 3 3 2 2 4" xfId="33045" xr:uid="{4FA65B61-3E05-49F9-A0BF-70673634D6FB}"/>
    <cellStyle name="Normal 4 4 2 2 3 3 2 3" xfId="11953" xr:uid="{575CBAD2-90AD-470F-9B09-2778363B14B7}"/>
    <cellStyle name="Normal 4 4 2 2 3 3 2 4" xfId="20391" xr:uid="{33AABF39-4FB4-463E-9E63-75EDA5DDDA07}"/>
    <cellStyle name="Normal 4 4 2 2 3 3 2 5" xfId="28828" xr:uid="{EB3CC7E4-06DB-41FF-B903-6163F5DF3836}"/>
    <cellStyle name="Normal 4 4 2 2 3 3 3" xfId="5584" xr:uid="{00000000-0005-0000-0000-0000F7140000}"/>
    <cellStyle name="Normal 4 4 2 2 3 3 3 2" xfId="14026" xr:uid="{124FD953-F822-410F-89F4-A82627E885B6}"/>
    <cellStyle name="Normal 4 4 2 2 3 3 3 3" xfId="22463" xr:uid="{887AC3BC-AE4C-4217-A8AC-CB9EEE024126}"/>
    <cellStyle name="Normal 4 4 2 2 3 3 3 4" xfId="30900" xr:uid="{33D06054-E58A-4253-B71D-BFCE74D95649}"/>
    <cellStyle name="Normal 4 4 2 2 3 3 4" xfId="9808" xr:uid="{1EADD183-1DD2-4311-9DAE-3F7C9B8E8FA2}"/>
    <cellStyle name="Normal 4 4 2 2 3 3 5" xfId="18246" xr:uid="{3E4E4620-D524-4449-9546-C6DC4C5C191F}"/>
    <cellStyle name="Normal 4 4 2 2 3 3 6" xfId="26683" xr:uid="{31D66D87-19B3-4581-8EAD-3D5AE8701D35}"/>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AD8EEA6A-BD83-4B55-9A7B-3A89FC254601}"/>
    <cellStyle name="Normal 4 4 2 2 3 4 2 2 3" xfId="25021" xr:uid="{1BBDE9C8-EDC7-4CF7-8593-A35055D7CB36}"/>
    <cellStyle name="Normal 4 4 2 2 3 4 2 2 4" xfId="33458" xr:uid="{D97F6370-74D5-47C6-BA7D-02A3D5747BFE}"/>
    <cellStyle name="Normal 4 4 2 2 3 4 2 3" xfId="12366" xr:uid="{FFA0C516-20B9-4A38-A533-D2C1C6AA4EDA}"/>
    <cellStyle name="Normal 4 4 2 2 3 4 2 4" xfId="20804" xr:uid="{B349EE12-CFAD-47B9-BE04-FE3FC2C1BC50}"/>
    <cellStyle name="Normal 4 4 2 2 3 4 2 5" xfId="29241" xr:uid="{2EF8EAE9-C04F-48F8-A39B-DCA8B79919FF}"/>
    <cellStyle name="Normal 4 4 2 2 3 4 3" xfId="5997" xr:uid="{00000000-0005-0000-0000-0000FB140000}"/>
    <cellStyle name="Normal 4 4 2 2 3 4 3 2" xfId="14439" xr:uid="{B936E656-156D-4331-A568-4882EDF017BC}"/>
    <cellStyle name="Normal 4 4 2 2 3 4 3 3" xfId="22876" xr:uid="{EFBD776F-AAFD-4803-9346-73DEBB631837}"/>
    <cellStyle name="Normal 4 4 2 2 3 4 3 4" xfId="31313" xr:uid="{AC3531E0-3B2A-4606-B96B-C0BEFC04A1E1}"/>
    <cellStyle name="Normal 4 4 2 2 3 4 4" xfId="10221" xr:uid="{1833ABBE-F17B-47D9-93C0-296E9D1A3A25}"/>
    <cellStyle name="Normal 4 4 2 2 3 4 5" xfId="18659" xr:uid="{9DC4B8CA-455A-49B5-BAC6-DDE3332950CD}"/>
    <cellStyle name="Normal 4 4 2 2 3 4 6" xfId="27096" xr:uid="{9D1B082E-6467-492B-8C8C-028237287B51}"/>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5D77B656-D05F-44B7-A4FB-3BF5B6AC60BC}"/>
    <cellStyle name="Normal 4 4 2 2 3 5 2 2 3" xfId="25434" xr:uid="{A648222C-2EC3-4FEA-A22C-C8A1FCE0FFDE}"/>
    <cellStyle name="Normal 4 4 2 2 3 5 2 2 4" xfId="33871" xr:uid="{CBFB6F88-2E53-4A21-B565-B57DAE7D31DD}"/>
    <cellStyle name="Normal 4 4 2 2 3 5 2 3" xfId="12779" xr:uid="{CC2E2BBF-7CC5-438B-A2B4-5827B3848FA6}"/>
    <cellStyle name="Normal 4 4 2 2 3 5 2 4" xfId="21217" xr:uid="{CC765E5E-43BD-4F9B-A10B-D267E2F5457F}"/>
    <cellStyle name="Normal 4 4 2 2 3 5 2 5" xfId="29654" xr:uid="{C1E72D4D-35CD-4B07-8F32-5D7E8396E409}"/>
    <cellStyle name="Normal 4 4 2 2 3 5 3" xfId="6410" xr:uid="{00000000-0005-0000-0000-0000FF140000}"/>
    <cellStyle name="Normal 4 4 2 2 3 5 3 2" xfId="14852" xr:uid="{AD8E08E8-720A-482C-9583-504CE1C9EFFA}"/>
    <cellStyle name="Normal 4 4 2 2 3 5 3 3" xfId="23289" xr:uid="{945B55A5-0155-4C6F-8847-0DC335C04392}"/>
    <cellStyle name="Normal 4 4 2 2 3 5 3 4" xfId="31726" xr:uid="{FADAC906-B50C-41EA-926F-8A7BA64C6ACA}"/>
    <cellStyle name="Normal 4 4 2 2 3 5 4" xfId="10634" xr:uid="{2214763B-E5F2-4D1F-8B96-006F1EFC9025}"/>
    <cellStyle name="Normal 4 4 2 2 3 5 5" xfId="19072" xr:uid="{C8DF5F76-5D80-4E42-85DF-76D0A582C3CA}"/>
    <cellStyle name="Normal 4 4 2 2 3 5 6" xfId="27509" xr:uid="{4E6EEB59-5EEC-48A8-B8FA-2E6BE74F138E}"/>
    <cellStyle name="Normal 4 4 2 2 3 6" xfId="2539" xr:uid="{00000000-0005-0000-0000-000000150000}"/>
    <cellStyle name="Normal 4 4 2 2 3 6 2" xfId="6823" xr:uid="{00000000-0005-0000-0000-000001150000}"/>
    <cellStyle name="Normal 4 4 2 2 3 6 2 2" xfId="15265" xr:uid="{4F2B61F9-2CD7-4CA3-9933-D73B37C2F483}"/>
    <cellStyle name="Normal 4 4 2 2 3 6 2 3" xfId="23702" xr:uid="{2AB50F54-B9A2-4EF6-8043-8FD34EA4E60D}"/>
    <cellStyle name="Normal 4 4 2 2 3 6 2 4" xfId="32139" xr:uid="{3F5EBC19-ACC6-4ED3-8C27-48F58B5E24DA}"/>
    <cellStyle name="Normal 4 4 2 2 3 6 3" xfId="11047" xr:uid="{F19F8D93-6FEC-43AA-BF98-37FDB499583A}"/>
    <cellStyle name="Normal 4 4 2 2 3 6 4" xfId="19485" xr:uid="{FB57B058-04C5-4AAD-8C0E-92662084A382}"/>
    <cellStyle name="Normal 4 4 2 2 3 6 5" xfId="27922" xr:uid="{496F4CBE-8E23-424D-8BED-E8497AC62DCB}"/>
    <cellStyle name="Normal 4 4 2 2 3 7" xfId="4758" xr:uid="{00000000-0005-0000-0000-000002150000}"/>
    <cellStyle name="Normal 4 4 2 2 3 7 2" xfId="13200" xr:uid="{73D35068-6CCE-4987-B7B7-A1D240ECDB4F}"/>
    <cellStyle name="Normal 4 4 2 2 3 7 3" xfId="21637" xr:uid="{90F63B38-5FCD-4FF9-85C6-826A56BF942E}"/>
    <cellStyle name="Normal 4 4 2 2 3 7 4" xfId="30074" xr:uid="{3E7D3ED4-6DEF-42A2-9048-D7C36145AB8E}"/>
    <cellStyle name="Normal 4 4 2 2 3 8" xfId="8982" xr:uid="{04CA05D8-6B60-47B0-BA25-7BB7C4AABFC4}"/>
    <cellStyle name="Normal 4 4 2 2 3 9" xfId="17420" xr:uid="{F38F2DAC-3269-4DDD-B3F0-880314B48DF0}"/>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54FF557A-8543-4DF1-A97D-7CC460676F24}"/>
    <cellStyle name="Normal 4 4 2 2 4 2 2 3" xfId="24192" xr:uid="{4EEC78D2-1716-4B34-B8C8-D5C781BFAE15}"/>
    <cellStyle name="Normal 4 4 2 2 4 2 2 4" xfId="32629" xr:uid="{6D929447-0164-46AA-B5D8-5F3F808EB8F9}"/>
    <cellStyle name="Normal 4 4 2 2 4 2 3" xfId="11537" xr:uid="{4F563A98-2473-48D5-B58E-BD1B5B094EBB}"/>
    <cellStyle name="Normal 4 4 2 2 4 2 4" xfId="19975" xr:uid="{E1659C31-7C7D-4433-9AD4-5720D4C2CE8E}"/>
    <cellStyle name="Normal 4 4 2 2 4 2 5" xfId="28412" xr:uid="{D5DCB098-7CDB-4CA5-8D4C-633FD03C6C1D}"/>
    <cellStyle name="Normal 4 4 2 2 4 3" xfId="5168" xr:uid="{00000000-0005-0000-0000-000006150000}"/>
    <cellStyle name="Normal 4 4 2 2 4 3 2" xfId="13610" xr:uid="{3B13BB72-EAD1-4EA5-92EB-350F09D21CAE}"/>
    <cellStyle name="Normal 4 4 2 2 4 3 3" xfId="22047" xr:uid="{F7EE7231-BC81-43B2-937D-6E5754C08530}"/>
    <cellStyle name="Normal 4 4 2 2 4 3 4" xfId="30484" xr:uid="{081D5CBB-FC82-46C5-B342-4734CBECF88C}"/>
    <cellStyle name="Normal 4 4 2 2 4 4" xfId="9392" xr:uid="{B51B3CE9-E102-4B9A-92DC-C09EC2D9F73A}"/>
    <cellStyle name="Normal 4 4 2 2 4 5" xfId="17830" xr:uid="{1FC636A3-0CEB-495B-A13B-E2805F68B98F}"/>
    <cellStyle name="Normal 4 4 2 2 4 6" xfId="26267" xr:uid="{1E028903-8764-425D-AB7D-6E62EC3A4681}"/>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5D18113E-4E41-4B6D-BE83-C2ED158657F7}"/>
    <cellStyle name="Normal 4 4 2 2 5 2 2 3" xfId="24605" xr:uid="{F66C1335-D348-4CCC-A775-46AD322A97A0}"/>
    <cellStyle name="Normal 4 4 2 2 5 2 2 4" xfId="33042" xr:uid="{1F730F2A-57FD-4ED2-B24D-07DBCA727D76}"/>
    <cellStyle name="Normal 4 4 2 2 5 2 3" xfId="11950" xr:uid="{FD5ADB50-7524-4B43-A293-C140B2BACFCD}"/>
    <cellStyle name="Normal 4 4 2 2 5 2 4" xfId="20388" xr:uid="{0B29D197-CF04-4E26-BF0D-50A4E1F32C5F}"/>
    <cellStyle name="Normal 4 4 2 2 5 2 5" xfId="28825" xr:uid="{D442BD1C-4F83-416E-827A-209367ED415B}"/>
    <cellStyle name="Normal 4 4 2 2 5 3" xfId="5581" xr:uid="{00000000-0005-0000-0000-00000A150000}"/>
    <cellStyle name="Normal 4 4 2 2 5 3 2" xfId="14023" xr:uid="{DF78B5DA-D446-4EA1-BDAB-B9A25C32B7A6}"/>
    <cellStyle name="Normal 4 4 2 2 5 3 3" xfId="22460" xr:uid="{04E727E5-1E94-4DDC-AF4D-1FF81693F4C4}"/>
    <cellStyle name="Normal 4 4 2 2 5 3 4" xfId="30897" xr:uid="{93D29DCB-6FA3-47B3-B617-8619F44D24FC}"/>
    <cellStyle name="Normal 4 4 2 2 5 4" xfId="9805" xr:uid="{1D87416F-8387-4422-8738-B84091478CD5}"/>
    <cellStyle name="Normal 4 4 2 2 5 5" xfId="18243" xr:uid="{24EA30F5-CDEB-492A-BA30-DE31FEF62FFE}"/>
    <cellStyle name="Normal 4 4 2 2 5 6" xfId="26680" xr:uid="{219380A4-1C10-4E5E-879A-10ABEDF1F3DD}"/>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5963263F-288E-4EB9-9A58-E1640F0510E2}"/>
    <cellStyle name="Normal 4 4 2 2 6 2 2 3" xfId="25018" xr:uid="{FEFDBB1F-C212-44F9-9E0C-2E9227D7B61F}"/>
    <cellStyle name="Normal 4 4 2 2 6 2 2 4" xfId="33455" xr:uid="{27293F8D-79C0-499A-9FD0-05C35E802E9E}"/>
    <cellStyle name="Normal 4 4 2 2 6 2 3" xfId="12363" xr:uid="{3C0B5440-E69D-43A9-8CAB-6DAE02EDD475}"/>
    <cellStyle name="Normal 4 4 2 2 6 2 4" xfId="20801" xr:uid="{792A0559-9E19-4ED2-88AE-713823106A24}"/>
    <cellStyle name="Normal 4 4 2 2 6 2 5" xfId="29238" xr:uid="{D2953FDE-15F2-4ACC-8EE7-E4B87EF0042D}"/>
    <cellStyle name="Normal 4 4 2 2 6 3" xfId="5994" xr:uid="{00000000-0005-0000-0000-00000E150000}"/>
    <cellStyle name="Normal 4 4 2 2 6 3 2" xfId="14436" xr:uid="{CABDBF33-9D0F-43AE-9896-D51BD7F853B3}"/>
    <cellStyle name="Normal 4 4 2 2 6 3 3" xfId="22873" xr:uid="{363C8EBF-03D3-4D57-A872-483FF73A3A44}"/>
    <cellStyle name="Normal 4 4 2 2 6 3 4" xfId="31310" xr:uid="{9F65CF6A-EDDC-45AB-936A-B4F85D652FF4}"/>
    <cellStyle name="Normal 4 4 2 2 6 4" xfId="10218" xr:uid="{1DA5FD9D-94B5-48FF-9662-31845B0F489E}"/>
    <cellStyle name="Normal 4 4 2 2 6 5" xfId="18656" xr:uid="{4F1485A4-2D0D-4D56-8A4F-28F41B45ACF7}"/>
    <cellStyle name="Normal 4 4 2 2 6 6" xfId="27093" xr:uid="{1E43FE7D-01E7-470D-8F3B-9C2C014CA4DA}"/>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B8A4DD9A-4E1A-4567-8BB8-928DCB25BA7A}"/>
    <cellStyle name="Normal 4 4 2 2 7 2 2 3" xfId="25431" xr:uid="{2CA750A1-B4CC-46BC-AFC1-16581849EB56}"/>
    <cellStyle name="Normal 4 4 2 2 7 2 2 4" xfId="33868" xr:uid="{BC9B3488-2DCD-4A38-AFCE-35B7EA82666E}"/>
    <cellStyle name="Normal 4 4 2 2 7 2 3" xfId="12776" xr:uid="{B7087C31-405D-42F7-97A5-B341DD5F609E}"/>
    <cellStyle name="Normal 4 4 2 2 7 2 4" xfId="21214" xr:uid="{31E62A5F-3F60-47E5-8E44-E178708611E8}"/>
    <cellStyle name="Normal 4 4 2 2 7 2 5" xfId="29651" xr:uid="{DE343B7D-B47C-4BEB-9DF9-06CD19AA8E01}"/>
    <cellStyle name="Normal 4 4 2 2 7 3" xfId="6407" xr:uid="{00000000-0005-0000-0000-000012150000}"/>
    <cellStyle name="Normal 4 4 2 2 7 3 2" xfId="14849" xr:uid="{192B6B12-E24B-4051-856C-BFB2079391C0}"/>
    <cellStyle name="Normal 4 4 2 2 7 3 3" xfId="23286" xr:uid="{B2077F2D-0F3C-46A3-87B0-8DAE6EEA74A9}"/>
    <cellStyle name="Normal 4 4 2 2 7 3 4" xfId="31723" xr:uid="{365902BC-3091-4311-BFF3-FEA77EF9B99C}"/>
    <cellStyle name="Normal 4 4 2 2 7 4" xfId="10631" xr:uid="{8F6392E3-051C-4D5D-BDCD-4B4A8D430740}"/>
    <cellStyle name="Normal 4 4 2 2 7 5" xfId="19069" xr:uid="{62FFBF61-A59B-4944-8E91-290B5F0568FC}"/>
    <cellStyle name="Normal 4 4 2 2 7 6" xfId="27506" xr:uid="{4FFF1365-C06E-4537-A961-58DDC469725C}"/>
    <cellStyle name="Normal 4 4 2 2 8" xfId="2536" xr:uid="{00000000-0005-0000-0000-000013150000}"/>
    <cellStyle name="Normal 4 4 2 2 8 2" xfId="6820" xr:uid="{00000000-0005-0000-0000-000014150000}"/>
    <cellStyle name="Normal 4 4 2 2 8 2 2" xfId="15262" xr:uid="{ABEA0AE0-F1DF-41A0-B4EF-E8D471A0F542}"/>
    <cellStyle name="Normal 4 4 2 2 8 2 3" xfId="23699" xr:uid="{F60386E1-C3B0-41EE-A2EB-1B16C26F3007}"/>
    <cellStyle name="Normal 4 4 2 2 8 2 4" xfId="32136" xr:uid="{F54EB1C8-50F0-4B06-8D76-D2AE118E1476}"/>
    <cellStyle name="Normal 4 4 2 2 8 3" xfId="11044" xr:uid="{7A870B2E-4E1D-4306-8A09-25BFC48EC116}"/>
    <cellStyle name="Normal 4 4 2 2 8 4" xfId="19482" xr:uid="{99D4ED54-98F3-49CB-B967-3793ECC88AF4}"/>
    <cellStyle name="Normal 4 4 2 2 8 5" xfId="27919" xr:uid="{1E1066D5-6897-486F-B462-ACF1F8295387}"/>
    <cellStyle name="Normal 4 4 2 2 9" xfId="4755" xr:uid="{00000000-0005-0000-0000-000015150000}"/>
    <cellStyle name="Normal 4 4 2 2 9 2" xfId="13197" xr:uid="{CF112656-EE85-40E6-859F-F3F5CCCE1354}"/>
    <cellStyle name="Normal 4 4 2 2 9 3" xfId="21634" xr:uid="{EE77B745-A82A-4CE3-A97C-784591F87EFB}"/>
    <cellStyle name="Normal 4 4 2 2 9 4" xfId="30071" xr:uid="{0E4C9BDD-F3C3-4E8F-B16A-1BD70C86673C}"/>
    <cellStyle name="Normal 4 4 2 3" xfId="384" xr:uid="{00000000-0005-0000-0000-000016150000}"/>
    <cellStyle name="Normal 4 4 2 3 10" xfId="17421" xr:uid="{FF2C0C6D-6269-415A-BD97-4ED722B24FD9}"/>
    <cellStyle name="Normal 4 4 2 3 11" xfId="25858" xr:uid="{F129C1BC-E3EA-4747-84EE-C6D47D84D0FC}"/>
    <cellStyle name="Normal 4 4 2 3 2" xfId="385" xr:uid="{00000000-0005-0000-0000-000017150000}"/>
    <cellStyle name="Normal 4 4 2 3 2 10" xfId="25859" xr:uid="{F64A1B84-8391-4840-B914-146577A35A76}"/>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78DD6610-CC4E-4FFE-AA39-991688638EF5}"/>
    <cellStyle name="Normal 4 4 2 3 2 2 2 2 3" xfId="24197" xr:uid="{77F1E2C2-A94F-4967-A546-C05DAA815FAD}"/>
    <cellStyle name="Normal 4 4 2 3 2 2 2 2 4" xfId="32634" xr:uid="{E19C5B57-CC5F-4731-98F8-6CE9CD36982F}"/>
    <cellStyle name="Normal 4 4 2 3 2 2 2 3" xfId="11542" xr:uid="{79834CBB-5467-4882-870B-C99913A7BDB8}"/>
    <cellStyle name="Normal 4 4 2 3 2 2 2 4" xfId="19980" xr:uid="{642BD67B-937C-47B3-BE9D-C1152673F4EF}"/>
    <cellStyle name="Normal 4 4 2 3 2 2 2 5" xfId="28417" xr:uid="{499C9E5A-9E79-44C2-9524-C13B7C335995}"/>
    <cellStyle name="Normal 4 4 2 3 2 2 3" xfId="5173" xr:uid="{00000000-0005-0000-0000-00001B150000}"/>
    <cellStyle name="Normal 4 4 2 3 2 2 3 2" xfId="13615" xr:uid="{D8D2DB7D-ACF2-44EF-8C1A-8F44202C1DB6}"/>
    <cellStyle name="Normal 4 4 2 3 2 2 3 3" xfId="22052" xr:uid="{73BB2202-881C-4F84-B756-EAE80D564256}"/>
    <cellStyle name="Normal 4 4 2 3 2 2 3 4" xfId="30489" xr:uid="{698A7FBE-35E4-4612-8981-3B90B58F9707}"/>
    <cellStyle name="Normal 4 4 2 3 2 2 4" xfId="9397" xr:uid="{6B63BAE0-C2BB-4029-893E-6F02DE28EA33}"/>
    <cellStyle name="Normal 4 4 2 3 2 2 5" xfId="17835" xr:uid="{A855FA9F-9B97-45FA-B76E-B9DC38EADA80}"/>
    <cellStyle name="Normal 4 4 2 3 2 2 6" xfId="26272" xr:uid="{F6C7A0C2-A86A-4F97-8A15-27723B4CD902}"/>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424262A5-FBF7-492A-B9C0-1F3996D8E0B5}"/>
    <cellStyle name="Normal 4 4 2 3 2 3 2 2 3" xfId="24610" xr:uid="{14C37260-6A01-46CC-96E5-DF817E293241}"/>
    <cellStyle name="Normal 4 4 2 3 2 3 2 2 4" xfId="33047" xr:uid="{A49B0C88-69E2-4751-8A2B-C21F3980BE42}"/>
    <cellStyle name="Normal 4 4 2 3 2 3 2 3" xfId="11955" xr:uid="{16F94684-8ACA-4E4E-8F29-9A6F70E8ACAC}"/>
    <cellStyle name="Normal 4 4 2 3 2 3 2 4" xfId="20393" xr:uid="{0AA270D2-F88B-460F-A588-0214979A7852}"/>
    <cellStyle name="Normal 4 4 2 3 2 3 2 5" xfId="28830" xr:uid="{C7117242-9F44-4B03-AA04-322E2DEB2884}"/>
    <cellStyle name="Normal 4 4 2 3 2 3 3" xfId="5586" xr:uid="{00000000-0005-0000-0000-00001F150000}"/>
    <cellStyle name="Normal 4 4 2 3 2 3 3 2" xfId="14028" xr:uid="{0EB9C701-09CF-4B25-A2B1-F20BFD394229}"/>
    <cellStyle name="Normal 4 4 2 3 2 3 3 3" xfId="22465" xr:uid="{C5D4742C-CE1D-4D01-AB77-87CC96BFE787}"/>
    <cellStyle name="Normal 4 4 2 3 2 3 3 4" xfId="30902" xr:uid="{AD88FE3C-A3A2-4004-AED8-0EB8FB3EB431}"/>
    <cellStyle name="Normal 4 4 2 3 2 3 4" xfId="9810" xr:uid="{FA2D17DD-6B5F-4B5B-9BAC-C52344EFED0A}"/>
    <cellStyle name="Normal 4 4 2 3 2 3 5" xfId="18248" xr:uid="{01D29241-FA82-4DE0-9EEF-F75A1E6DAA32}"/>
    <cellStyle name="Normal 4 4 2 3 2 3 6" xfId="26685" xr:uid="{D322B52E-2D7A-4887-B87D-E77E72E2A91A}"/>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A7B963AA-2C45-4FBC-AF67-0265A54BA93D}"/>
    <cellStyle name="Normal 4 4 2 3 2 4 2 2 3" xfId="25023" xr:uid="{2E718126-301A-4F09-8A13-8110BA6C1889}"/>
    <cellStyle name="Normal 4 4 2 3 2 4 2 2 4" xfId="33460" xr:uid="{18987C5C-356A-42F9-A14D-FD2FED44B05D}"/>
    <cellStyle name="Normal 4 4 2 3 2 4 2 3" xfId="12368" xr:uid="{284B88C9-D045-4C7B-8446-54722BA4B136}"/>
    <cellStyle name="Normal 4 4 2 3 2 4 2 4" xfId="20806" xr:uid="{F121B4B1-5AA1-4976-8437-DA499215BD20}"/>
    <cellStyle name="Normal 4 4 2 3 2 4 2 5" xfId="29243" xr:uid="{57F67CFA-651A-4F3F-B3FE-530A1F46BC99}"/>
    <cellStyle name="Normal 4 4 2 3 2 4 3" xfId="5999" xr:uid="{00000000-0005-0000-0000-000023150000}"/>
    <cellStyle name="Normal 4 4 2 3 2 4 3 2" xfId="14441" xr:uid="{86C414F8-062F-487E-8E05-89998828464C}"/>
    <cellStyle name="Normal 4 4 2 3 2 4 3 3" xfId="22878" xr:uid="{1B5A4FAB-B0F3-4DDB-823A-C96ACE2706D6}"/>
    <cellStyle name="Normal 4 4 2 3 2 4 3 4" xfId="31315" xr:uid="{1334ABF6-D947-4350-B6BA-8D463A55A8E4}"/>
    <cellStyle name="Normal 4 4 2 3 2 4 4" xfId="10223" xr:uid="{4B7ABDF2-3684-49AF-B79A-08D6B826E855}"/>
    <cellStyle name="Normal 4 4 2 3 2 4 5" xfId="18661" xr:uid="{E2F2308F-9CBF-460C-97A3-770BEEBF8DFD}"/>
    <cellStyle name="Normal 4 4 2 3 2 4 6" xfId="27098" xr:uid="{7FD205E6-29E1-4F25-AFFC-3FC044904F01}"/>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1A84D227-F73D-4E67-BD35-FEEE6E1478AE}"/>
    <cellStyle name="Normal 4 4 2 3 2 5 2 2 3" xfId="25436" xr:uid="{C572D945-1AF2-4B55-95BD-5F0654F43B80}"/>
    <cellStyle name="Normal 4 4 2 3 2 5 2 2 4" xfId="33873" xr:uid="{5EA3E31D-8BC2-4247-9E44-F17323581EC9}"/>
    <cellStyle name="Normal 4 4 2 3 2 5 2 3" xfId="12781" xr:uid="{28BA943B-B1FC-4DC3-9E74-E214BABB5543}"/>
    <cellStyle name="Normal 4 4 2 3 2 5 2 4" xfId="21219" xr:uid="{70C08610-B23C-4C7D-A992-C5C8FA1DCC5A}"/>
    <cellStyle name="Normal 4 4 2 3 2 5 2 5" xfId="29656" xr:uid="{FA7A1CCB-69F0-4F39-A601-6092F92300F1}"/>
    <cellStyle name="Normal 4 4 2 3 2 5 3" xfId="6412" xr:uid="{00000000-0005-0000-0000-000027150000}"/>
    <cellStyle name="Normal 4 4 2 3 2 5 3 2" xfId="14854" xr:uid="{A5C9F83F-BEC2-4252-B94A-E1D7A23FD73B}"/>
    <cellStyle name="Normal 4 4 2 3 2 5 3 3" xfId="23291" xr:uid="{2D32485C-4D45-4E39-9C13-D54356BE014F}"/>
    <cellStyle name="Normal 4 4 2 3 2 5 3 4" xfId="31728" xr:uid="{E6FDC026-7CDA-4530-AB9C-E90E12493BAE}"/>
    <cellStyle name="Normal 4 4 2 3 2 5 4" xfId="10636" xr:uid="{EEA2F07A-C2E2-4FCE-A847-73189B8854A1}"/>
    <cellStyle name="Normal 4 4 2 3 2 5 5" xfId="19074" xr:uid="{0ECE1F73-87AD-420B-9502-C2678F013AC5}"/>
    <cellStyle name="Normal 4 4 2 3 2 5 6" xfId="27511" xr:uid="{894A166E-3148-44E3-9F8F-E4FB9489E96D}"/>
    <cellStyle name="Normal 4 4 2 3 2 6" xfId="2541" xr:uid="{00000000-0005-0000-0000-000028150000}"/>
    <cellStyle name="Normal 4 4 2 3 2 6 2" xfId="6825" xr:uid="{00000000-0005-0000-0000-000029150000}"/>
    <cellStyle name="Normal 4 4 2 3 2 6 2 2" xfId="15267" xr:uid="{F2420E97-2306-464A-BAEC-4DA4F63951FA}"/>
    <cellStyle name="Normal 4 4 2 3 2 6 2 3" xfId="23704" xr:uid="{5F3FA74A-0C2F-4F93-8C50-9B449C146FAD}"/>
    <cellStyle name="Normal 4 4 2 3 2 6 2 4" xfId="32141" xr:uid="{1C0308AB-5F23-4322-B1E5-29BB0324DFDA}"/>
    <cellStyle name="Normal 4 4 2 3 2 6 3" xfId="11049" xr:uid="{09308BD5-6860-4249-9E78-16F0E3C9053D}"/>
    <cellStyle name="Normal 4 4 2 3 2 6 4" xfId="19487" xr:uid="{FA92C26A-54F6-47EB-8436-1E5FF20B5771}"/>
    <cellStyle name="Normal 4 4 2 3 2 6 5" xfId="27924" xr:uid="{40ED18FE-C493-4F6F-AEAF-98BB082D91B0}"/>
    <cellStyle name="Normal 4 4 2 3 2 7" xfId="4760" xr:uid="{00000000-0005-0000-0000-00002A150000}"/>
    <cellStyle name="Normal 4 4 2 3 2 7 2" xfId="13202" xr:uid="{2D434C05-4AD6-4281-919E-74038AD7E68A}"/>
    <cellStyle name="Normal 4 4 2 3 2 7 3" xfId="21639" xr:uid="{285E9235-5C05-41E2-A387-8B15D65BC546}"/>
    <cellStyle name="Normal 4 4 2 3 2 7 4" xfId="30076" xr:uid="{52B8478A-6114-48F2-972C-11006719F9A8}"/>
    <cellStyle name="Normal 4 4 2 3 2 8" xfId="8984" xr:uid="{313EAD69-6138-4E6C-BF46-4BED33C62E49}"/>
    <cellStyle name="Normal 4 4 2 3 2 9" xfId="17422" xr:uid="{F791DA44-3C60-4020-8DC6-EC86B0D7800E}"/>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5E50CD60-BDD4-4F83-AB87-1691CEC348D2}"/>
    <cellStyle name="Normal 4 4 2 3 3 2 2 3" xfId="24196" xr:uid="{B2CB8CF7-F69F-4457-A03A-95471A25A1FB}"/>
    <cellStyle name="Normal 4 4 2 3 3 2 2 4" xfId="32633" xr:uid="{E7B469DC-7E98-4095-8AC6-2467A419D5BD}"/>
    <cellStyle name="Normal 4 4 2 3 3 2 3" xfId="11541" xr:uid="{611103F7-AFB3-4329-9795-A4B4A352404E}"/>
    <cellStyle name="Normal 4 4 2 3 3 2 4" xfId="19979" xr:uid="{C6A5E6BC-091A-41C3-BAD6-7F2442158CFC}"/>
    <cellStyle name="Normal 4 4 2 3 3 2 5" xfId="28416" xr:uid="{CF33E05E-FF28-4AF4-96C1-2B024A29B073}"/>
    <cellStyle name="Normal 4 4 2 3 3 3" xfId="5172" xr:uid="{00000000-0005-0000-0000-00002E150000}"/>
    <cellStyle name="Normal 4 4 2 3 3 3 2" xfId="13614" xr:uid="{448C93A7-4847-4872-AB9D-20C0BDEEEDAC}"/>
    <cellStyle name="Normal 4 4 2 3 3 3 3" xfId="22051" xr:uid="{5EE488BA-DC5D-4B52-A188-C248827E9253}"/>
    <cellStyle name="Normal 4 4 2 3 3 3 4" xfId="30488" xr:uid="{F597FA2E-78CB-4E25-9BA6-8AA91FD8196F}"/>
    <cellStyle name="Normal 4 4 2 3 3 4" xfId="9396" xr:uid="{CE6045FC-4EC5-488C-ADD9-07148C3255BA}"/>
    <cellStyle name="Normal 4 4 2 3 3 5" xfId="17834" xr:uid="{617DCAA2-18ED-4D44-B91C-4AFFF5D4483C}"/>
    <cellStyle name="Normal 4 4 2 3 3 6" xfId="26271" xr:uid="{A44F99F9-C893-4F8B-A967-732F0F404A2A}"/>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04351771-3529-4A85-BE3B-47D21E0BF9B5}"/>
    <cellStyle name="Normal 4 4 2 3 4 2 2 3" xfId="24609" xr:uid="{C0A1F3AD-B526-419F-AEE5-C897F7D7D2B5}"/>
    <cellStyle name="Normal 4 4 2 3 4 2 2 4" xfId="33046" xr:uid="{0EAB1572-8295-4612-912F-9C778D1AF78F}"/>
    <cellStyle name="Normal 4 4 2 3 4 2 3" xfId="11954" xr:uid="{58A6C76B-92C3-4BD5-B185-9D87F4BC13A2}"/>
    <cellStyle name="Normal 4 4 2 3 4 2 4" xfId="20392" xr:uid="{BD80C639-F64D-4F19-B29B-B56C018A9C34}"/>
    <cellStyle name="Normal 4 4 2 3 4 2 5" xfId="28829" xr:uid="{2C8F7867-6B86-444B-B497-725740C1D8B6}"/>
    <cellStyle name="Normal 4 4 2 3 4 3" xfId="5585" xr:uid="{00000000-0005-0000-0000-000032150000}"/>
    <cellStyle name="Normal 4 4 2 3 4 3 2" xfId="14027" xr:uid="{0624D16D-B9AE-494A-8646-BDED73B57D30}"/>
    <cellStyle name="Normal 4 4 2 3 4 3 3" xfId="22464" xr:uid="{10BA772E-B1D1-407E-BF26-26FC9E83EEFA}"/>
    <cellStyle name="Normal 4 4 2 3 4 3 4" xfId="30901" xr:uid="{F0DDC6CD-BC22-4C2D-BB82-41C235B2B48F}"/>
    <cellStyle name="Normal 4 4 2 3 4 4" xfId="9809" xr:uid="{0FC6B1C1-354F-4D03-831D-8C76FDA8EAB9}"/>
    <cellStyle name="Normal 4 4 2 3 4 5" xfId="18247" xr:uid="{3AC289C2-C4F2-4B60-962B-D020B02D3393}"/>
    <cellStyle name="Normal 4 4 2 3 4 6" xfId="26684" xr:uid="{B0830528-8385-429B-BFD4-60CED597A94A}"/>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FEA0BD62-2AE5-4DC4-938D-DA2FDE7C5C34}"/>
    <cellStyle name="Normal 4 4 2 3 5 2 2 3" xfId="25022" xr:uid="{9723BBB6-9ED2-4984-8842-D4B7812737DC}"/>
    <cellStyle name="Normal 4 4 2 3 5 2 2 4" xfId="33459" xr:uid="{DCA0E655-6ED5-48C2-B2F3-C8BB7F6F19F2}"/>
    <cellStyle name="Normal 4 4 2 3 5 2 3" xfId="12367" xr:uid="{168CEBE6-5FC2-43AB-AF51-42D7B55728AD}"/>
    <cellStyle name="Normal 4 4 2 3 5 2 4" xfId="20805" xr:uid="{777B5080-838D-4E11-9277-7CD4CEF3DA32}"/>
    <cellStyle name="Normal 4 4 2 3 5 2 5" xfId="29242" xr:uid="{81399A30-0765-497D-A582-9BE07A28B208}"/>
    <cellStyle name="Normal 4 4 2 3 5 3" xfId="5998" xr:uid="{00000000-0005-0000-0000-000036150000}"/>
    <cellStyle name="Normal 4 4 2 3 5 3 2" xfId="14440" xr:uid="{85E3A544-1D7A-4353-93C4-DBA8A6148A47}"/>
    <cellStyle name="Normal 4 4 2 3 5 3 3" xfId="22877" xr:uid="{2B5BCE9D-6388-4511-BD6E-03E0CA8A4EA1}"/>
    <cellStyle name="Normal 4 4 2 3 5 3 4" xfId="31314" xr:uid="{3FC70823-854F-4194-BCD7-E15381CDA118}"/>
    <cellStyle name="Normal 4 4 2 3 5 4" xfId="10222" xr:uid="{46501694-05B6-4C9C-8AB7-301DD9349580}"/>
    <cellStyle name="Normal 4 4 2 3 5 5" xfId="18660" xr:uid="{90D1A1AE-D614-49F1-923F-E213A3B9A2B1}"/>
    <cellStyle name="Normal 4 4 2 3 5 6" xfId="27097" xr:uid="{85EC06B6-78F9-40E3-86B0-E6548BE40025}"/>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09E272BD-D2F4-4B91-B594-E9E30FA8B699}"/>
    <cellStyle name="Normal 4 4 2 3 6 2 2 3" xfId="25435" xr:uid="{A46A5D31-4C2E-4918-981F-809EC83CE5AD}"/>
    <cellStyle name="Normal 4 4 2 3 6 2 2 4" xfId="33872" xr:uid="{7786370B-8BD8-4ED3-A14B-641D207068B2}"/>
    <cellStyle name="Normal 4 4 2 3 6 2 3" xfId="12780" xr:uid="{15DF7D72-4CCF-478F-B7D1-5CBAD2FB76C7}"/>
    <cellStyle name="Normal 4 4 2 3 6 2 4" xfId="21218" xr:uid="{09D1F749-5180-4DC5-A1AE-FEB684C1163F}"/>
    <cellStyle name="Normal 4 4 2 3 6 2 5" xfId="29655" xr:uid="{DDC7FD72-3A21-4C76-B96C-FF22C3B07CA0}"/>
    <cellStyle name="Normal 4 4 2 3 6 3" xfId="6411" xr:uid="{00000000-0005-0000-0000-00003A150000}"/>
    <cellStyle name="Normal 4 4 2 3 6 3 2" xfId="14853" xr:uid="{23D061F9-2D46-41CF-9D49-070D5929DD65}"/>
    <cellStyle name="Normal 4 4 2 3 6 3 3" xfId="23290" xr:uid="{E3A5FFC3-2917-4705-848B-1D951D2015D9}"/>
    <cellStyle name="Normal 4 4 2 3 6 3 4" xfId="31727" xr:uid="{2F778FFB-AD5F-439E-9C4B-0B6A6BF0504C}"/>
    <cellStyle name="Normal 4 4 2 3 6 4" xfId="10635" xr:uid="{3B28EFF5-CCBA-4253-9493-4DB79314B4E7}"/>
    <cellStyle name="Normal 4 4 2 3 6 5" xfId="19073" xr:uid="{18B852AB-C531-4B60-A5BC-C3E23C89D174}"/>
    <cellStyle name="Normal 4 4 2 3 6 6" xfId="27510" xr:uid="{1B0B49CE-BD99-423E-8541-2619DBB2CDAE}"/>
    <cellStyle name="Normal 4 4 2 3 7" xfId="2540" xr:uid="{00000000-0005-0000-0000-00003B150000}"/>
    <cellStyle name="Normal 4 4 2 3 7 2" xfId="6824" xr:uid="{00000000-0005-0000-0000-00003C150000}"/>
    <cellStyle name="Normal 4 4 2 3 7 2 2" xfId="15266" xr:uid="{92C48498-6620-4389-8124-B6AA26DBD2B0}"/>
    <cellStyle name="Normal 4 4 2 3 7 2 3" xfId="23703" xr:uid="{111CAC6B-D8E7-44E8-8B8C-7BDF8EB2AE22}"/>
    <cellStyle name="Normal 4 4 2 3 7 2 4" xfId="32140" xr:uid="{1266F3A6-FA65-4B51-A982-074367E1018E}"/>
    <cellStyle name="Normal 4 4 2 3 7 3" xfId="11048" xr:uid="{408603B9-8C44-4C85-9C9A-6E4F45A8DD84}"/>
    <cellStyle name="Normal 4 4 2 3 7 4" xfId="19486" xr:uid="{AED1EC8F-BC92-4267-BD7F-76E5E3B04FF7}"/>
    <cellStyle name="Normal 4 4 2 3 7 5" xfId="27923" xr:uid="{853E66F8-420E-4BC6-9355-EE535254A413}"/>
    <cellStyle name="Normal 4 4 2 3 8" xfId="4759" xr:uid="{00000000-0005-0000-0000-00003D150000}"/>
    <cellStyle name="Normal 4 4 2 3 8 2" xfId="13201" xr:uid="{6CD9FA03-40CE-4A79-8252-3626B0A12092}"/>
    <cellStyle name="Normal 4 4 2 3 8 3" xfId="21638" xr:uid="{F9BC50FE-390C-4438-A826-C8DEA9242075}"/>
    <cellStyle name="Normal 4 4 2 3 8 4" xfId="30075" xr:uid="{F983EB3D-FCC8-45EF-9E2F-785B1C02E23F}"/>
    <cellStyle name="Normal 4 4 2 3 9" xfId="8983" xr:uid="{342537C6-351D-430A-9975-07936BA3DC57}"/>
    <cellStyle name="Normal 4 4 2 4" xfId="386" xr:uid="{00000000-0005-0000-0000-00003E150000}"/>
    <cellStyle name="Normal 4 4 2 4 10" xfId="25860" xr:uid="{43E9F150-1C50-4686-8C2B-E09454CF34D9}"/>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78B169C2-6FD5-4EDF-8240-B0A5FC3018F2}"/>
    <cellStyle name="Normal 4 4 2 4 2 2 2 3" xfId="24198" xr:uid="{98A82890-32A8-4E4A-8784-636EFC7C57DC}"/>
    <cellStyle name="Normal 4 4 2 4 2 2 2 4" xfId="32635" xr:uid="{45DDA8F1-850F-45B3-92E0-1F06002B5465}"/>
    <cellStyle name="Normal 4 4 2 4 2 2 3" xfId="11543" xr:uid="{28EA2B1F-7D21-4262-AE15-286573481CB4}"/>
    <cellStyle name="Normal 4 4 2 4 2 2 4" xfId="19981" xr:uid="{A87B3A15-7CAA-4AE6-BD7F-F29270F56255}"/>
    <cellStyle name="Normal 4 4 2 4 2 2 5" xfId="28418" xr:uid="{49293BA2-F14E-4B95-BFA6-15FC4CFCBE8E}"/>
    <cellStyle name="Normal 4 4 2 4 2 3" xfId="5174" xr:uid="{00000000-0005-0000-0000-000042150000}"/>
    <cellStyle name="Normal 4 4 2 4 2 3 2" xfId="13616" xr:uid="{FAB7B39C-E5D6-449C-B81D-1BA4917F7B82}"/>
    <cellStyle name="Normal 4 4 2 4 2 3 3" xfId="22053" xr:uid="{3AED4711-5374-42FD-8140-714C33D62CCC}"/>
    <cellStyle name="Normal 4 4 2 4 2 3 4" xfId="30490" xr:uid="{3C2126AD-DC83-488F-931B-8BAFE7687C6B}"/>
    <cellStyle name="Normal 4 4 2 4 2 4" xfId="9398" xr:uid="{66F01352-0CA5-4F45-BF2C-D4F1AF5C0AA6}"/>
    <cellStyle name="Normal 4 4 2 4 2 5" xfId="17836" xr:uid="{20119A1A-CC11-4A12-AB2B-5FA3A0184C97}"/>
    <cellStyle name="Normal 4 4 2 4 2 6" xfId="26273" xr:uid="{5BF8D270-CFD7-4206-B22D-FC9F51329B16}"/>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D11D9B55-E89C-4AA8-8966-00DCC2E6B42D}"/>
    <cellStyle name="Normal 4 4 2 4 3 2 2 3" xfId="24611" xr:uid="{E2D19134-DEC1-4CFD-B0C1-BFBA0DD4E55A}"/>
    <cellStyle name="Normal 4 4 2 4 3 2 2 4" xfId="33048" xr:uid="{8F7F31D9-B62D-4842-8BCF-04992E477BF0}"/>
    <cellStyle name="Normal 4 4 2 4 3 2 3" xfId="11956" xr:uid="{4912A2D6-2A1F-4A93-84B9-30D8B1568BB0}"/>
    <cellStyle name="Normal 4 4 2 4 3 2 4" xfId="20394" xr:uid="{DAEA0B35-2C38-4E9B-9AE3-4707B18331D6}"/>
    <cellStyle name="Normal 4 4 2 4 3 2 5" xfId="28831" xr:uid="{2F7137CC-4983-42EE-B248-E1FB99402203}"/>
    <cellStyle name="Normal 4 4 2 4 3 3" xfId="5587" xr:uid="{00000000-0005-0000-0000-000046150000}"/>
    <cellStyle name="Normal 4 4 2 4 3 3 2" xfId="14029" xr:uid="{EB6AD6D9-FA53-4F7C-A836-A73007755144}"/>
    <cellStyle name="Normal 4 4 2 4 3 3 3" xfId="22466" xr:uid="{919DE372-6AE1-4C74-9E11-BD21794F8CF3}"/>
    <cellStyle name="Normal 4 4 2 4 3 3 4" xfId="30903" xr:uid="{B9830A52-1929-4C33-A607-4260259D23C3}"/>
    <cellStyle name="Normal 4 4 2 4 3 4" xfId="9811" xr:uid="{BEA22F62-BE09-4956-8D20-B0E8AF51B958}"/>
    <cellStyle name="Normal 4 4 2 4 3 5" xfId="18249" xr:uid="{BACEC33E-D9EF-4227-A6ED-AA6DFEE6E682}"/>
    <cellStyle name="Normal 4 4 2 4 3 6" xfId="26686" xr:uid="{41C4F475-0534-4B4C-822E-5684568310D3}"/>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9A58A19D-4E85-4C0D-8EC8-997F74265AB2}"/>
    <cellStyle name="Normal 4 4 2 4 4 2 2 3" xfId="25024" xr:uid="{A05B9387-1CB8-4508-B505-74B83FD54623}"/>
    <cellStyle name="Normal 4 4 2 4 4 2 2 4" xfId="33461" xr:uid="{24BC845A-1724-4D54-B4B9-F2A4F07AB50A}"/>
    <cellStyle name="Normal 4 4 2 4 4 2 3" xfId="12369" xr:uid="{A6A6970C-416E-4C1D-BA80-ABF15A02CE4E}"/>
    <cellStyle name="Normal 4 4 2 4 4 2 4" xfId="20807" xr:uid="{81DDB1CC-4CD8-4ACC-88C4-5B93BB2EB26C}"/>
    <cellStyle name="Normal 4 4 2 4 4 2 5" xfId="29244" xr:uid="{4F732D42-E51B-454B-9A97-E33AF075221E}"/>
    <cellStyle name="Normal 4 4 2 4 4 3" xfId="6000" xr:uid="{00000000-0005-0000-0000-00004A150000}"/>
    <cellStyle name="Normal 4 4 2 4 4 3 2" xfId="14442" xr:uid="{175FDE08-5DBC-495B-B217-ABF2FCBEECBB}"/>
    <cellStyle name="Normal 4 4 2 4 4 3 3" xfId="22879" xr:uid="{C34DC103-D68A-4B33-B93F-23CDD4D7969D}"/>
    <cellStyle name="Normal 4 4 2 4 4 3 4" xfId="31316" xr:uid="{13370224-655A-49E5-B444-FD8FCF14465C}"/>
    <cellStyle name="Normal 4 4 2 4 4 4" xfId="10224" xr:uid="{D527558E-0B93-4D9F-9CBF-7060A3F156B1}"/>
    <cellStyle name="Normal 4 4 2 4 4 5" xfId="18662" xr:uid="{712AA077-050A-4256-82D1-279C8F12668B}"/>
    <cellStyle name="Normal 4 4 2 4 4 6" xfId="27099" xr:uid="{645638FD-207B-4E5F-B569-B2570978BCE0}"/>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1FCAA499-BA5B-49CF-A107-455CC613CBFC}"/>
    <cellStyle name="Normal 4 4 2 4 5 2 2 3" xfId="25437" xr:uid="{00FA23E1-D588-4433-AB7D-ABF26A5B9DCC}"/>
    <cellStyle name="Normal 4 4 2 4 5 2 2 4" xfId="33874" xr:uid="{4C900F3B-139D-4E0E-A18F-B4E382AADEB8}"/>
    <cellStyle name="Normal 4 4 2 4 5 2 3" xfId="12782" xr:uid="{3ABE9C8E-9B4D-4D03-BFFE-F60003710C8A}"/>
    <cellStyle name="Normal 4 4 2 4 5 2 4" xfId="21220" xr:uid="{7BB983B1-A22D-43F3-8916-4EB56669C3DF}"/>
    <cellStyle name="Normal 4 4 2 4 5 2 5" xfId="29657" xr:uid="{5F89B88B-2D8F-4D33-8C18-1DF2F099D238}"/>
    <cellStyle name="Normal 4 4 2 4 5 3" xfId="6413" xr:uid="{00000000-0005-0000-0000-00004E150000}"/>
    <cellStyle name="Normal 4 4 2 4 5 3 2" xfId="14855" xr:uid="{6E9D6020-73BD-4645-9776-B3C0709490D8}"/>
    <cellStyle name="Normal 4 4 2 4 5 3 3" xfId="23292" xr:uid="{61E963C2-7991-4D37-852B-663EF079C549}"/>
    <cellStyle name="Normal 4 4 2 4 5 3 4" xfId="31729" xr:uid="{65399D1F-42DE-4EF1-9888-DF3B7B2583BA}"/>
    <cellStyle name="Normal 4 4 2 4 5 4" xfId="10637" xr:uid="{BA8F5865-9A88-432E-B098-F0F490F94F57}"/>
    <cellStyle name="Normal 4 4 2 4 5 5" xfId="19075" xr:uid="{9D84185F-BA38-452A-A93F-4A4E59B47DA9}"/>
    <cellStyle name="Normal 4 4 2 4 5 6" xfId="27512" xr:uid="{A0875240-45E9-4560-BCE4-14074E342703}"/>
    <cellStyle name="Normal 4 4 2 4 6" xfId="2542" xr:uid="{00000000-0005-0000-0000-00004F150000}"/>
    <cellStyle name="Normal 4 4 2 4 6 2" xfId="6826" xr:uid="{00000000-0005-0000-0000-000050150000}"/>
    <cellStyle name="Normal 4 4 2 4 6 2 2" xfId="15268" xr:uid="{14AE1E03-1334-49FA-BA71-EC2393F58F98}"/>
    <cellStyle name="Normal 4 4 2 4 6 2 3" xfId="23705" xr:uid="{39B52453-6B62-4FD0-833D-899D9B4134A6}"/>
    <cellStyle name="Normal 4 4 2 4 6 2 4" xfId="32142" xr:uid="{64A597BB-690E-4D91-9B5F-8784A2AD8BF5}"/>
    <cellStyle name="Normal 4 4 2 4 6 3" xfId="11050" xr:uid="{3EC67E32-36CE-4F0F-8F8C-AE1BD16CB3EC}"/>
    <cellStyle name="Normal 4 4 2 4 6 4" xfId="19488" xr:uid="{714AE9F3-2144-41DE-BD13-106667318305}"/>
    <cellStyle name="Normal 4 4 2 4 6 5" xfId="27925" xr:uid="{A648EE88-10FC-4B92-8A42-805067456CF0}"/>
    <cellStyle name="Normal 4 4 2 4 7" xfId="4761" xr:uid="{00000000-0005-0000-0000-000051150000}"/>
    <cellStyle name="Normal 4 4 2 4 7 2" xfId="13203" xr:uid="{2978983F-D555-4DDA-A1C1-744499B692D3}"/>
    <cellStyle name="Normal 4 4 2 4 7 3" xfId="21640" xr:uid="{86B8A5A6-5E90-4D57-AD13-11353D9647E6}"/>
    <cellStyle name="Normal 4 4 2 4 7 4" xfId="30077" xr:uid="{7FA7F6F6-FA49-466D-94BE-90D1FB2F26C3}"/>
    <cellStyle name="Normal 4 4 2 4 8" xfId="8985" xr:uid="{F7F90D88-4F72-4111-A720-5CE72D4F31A9}"/>
    <cellStyle name="Normal 4 4 2 4 9" xfId="17423" xr:uid="{69251BBE-5037-4F70-A9D7-FBFA43FC46D8}"/>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EC3D422F-EF51-439A-87FF-00A9575D1830}"/>
    <cellStyle name="Normal 4 4 2 5 2 2 3" xfId="24191" xr:uid="{C4D2F832-B4B4-4F55-9272-039D039F221A}"/>
    <cellStyle name="Normal 4 4 2 5 2 2 4" xfId="32628" xr:uid="{F00430E1-33FB-48C4-ABBD-1AC453B839EA}"/>
    <cellStyle name="Normal 4 4 2 5 2 3" xfId="11536" xr:uid="{860AB74B-BD28-4F47-90E5-E1A112ED9155}"/>
    <cellStyle name="Normal 4 4 2 5 2 4" xfId="19974" xr:uid="{F77ACDB5-60CC-4093-9061-5BC7BBE92FF2}"/>
    <cellStyle name="Normal 4 4 2 5 2 5" xfId="28411" xr:uid="{6DE70163-EDFD-4A3D-9887-82BECD710C59}"/>
    <cellStyle name="Normal 4 4 2 5 3" xfId="5167" xr:uid="{00000000-0005-0000-0000-000055150000}"/>
    <cellStyle name="Normal 4 4 2 5 3 2" xfId="13609" xr:uid="{48588710-B1C4-463C-B228-786B23CED37F}"/>
    <cellStyle name="Normal 4 4 2 5 3 3" xfId="22046" xr:uid="{33273CD6-7A99-4E5C-8B54-7ABDBC8FB9BB}"/>
    <cellStyle name="Normal 4 4 2 5 3 4" xfId="30483" xr:uid="{D8369FEB-362F-4672-A0E5-354B215D6BDD}"/>
    <cellStyle name="Normal 4 4 2 5 4" xfId="9391" xr:uid="{1D95E5FB-E1A5-4FA4-B0E5-D4D4960A8F8F}"/>
    <cellStyle name="Normal 4 4 2 5 5" xfId="17829" xr:uid="{88106157-D1E7-48B3-A62B-BB8CA0FCAC40}"/>
    <cellStyle name="Normal 4 4 2 5 6" xfId="26266" xr:uid="{8B299DE6-636D-41BA-8ACB-FE759F8C2094}"/>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CE27E272-A7DE-4D20-B671-40C006F98BAD}"/>
    <cellStyle name="Normal 4 4 2 6 2 2 3" xfId="24604" xr:uid="{B134FF04-6725-4DD4-A46F-0BEB911E9649}"/>
    <cellStyle name="Normal 4 4 2 6 2 2 4" xfId="33041" xr:uid="{57623FB5-4C83-4436-ABCD-CCAE324E7799}"/>
    <cellStyle name="Normal 4 4 2 6 2 3" xfId="11949" xr:uid="{4EA98E96-6B26-484C-8CF6-60DD00B3B4BA}"/>
    <cellStyle name="Normal 4 4 2 6 2 4" xfId="20387" xr:uid="{593147B8-A964-4BBF-BE37-221583E7679C}"/>
    <cellStyle name="Normal 4 4 2 6 2 5" xfId="28824" xr:uid="{2BBB0C83-661A-464E-A7F9-790106FB588B}"/>
    <cellStyle name="Normal 4 4 2 6 3" xfId="5580" xr:uid="{00000000-0005-0000-0000-000059150000}"/>
    <cellStyle name="Normal 4 4 2 6 3 2" xfId="14022" xr:uid="{5032A7C6-816E-4F0D-AE2A-3DA193EB3027}"/>
    <cellStyle name="Normal 4 4 2 6 3 3" xfId="22459" xr:uid="{EA6CB926-B84B-4399-AABA-A44432ADC0B4}"/>
    <cellStyle name="Normal 4 4 2 6 3 4" xfId="30896" xr:uid="{4DEF1597-5FBD-4C6E-9CE2-9D2711AE4168}"/>
    <cellStyle name="Normal 4 4 2 6 4" xfId="9804" xr:uid="{CF81F275-0F75-4B3E-8EEB-9E83A0F497B4}"/>
    <cellStyle name="Normal 4 4 2 6 5" xfId="18242" xr:uid="{506271BC-1070-4220-A546-2475C6B900AC}"/>
    <cellStyle name="Normal 4 4 2 6 6" xfId="26679" xr:uid="{6A9471E6-A2F5-4130-BEA4-B30573450FC0}"/>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DE8022B8-15AC-43C0-BDE3-E3B0FEF833DC}"/>
    <cellStyle name="Normal 4 4 2 7 2 2 3" xfId="25017" xr:uid="{D8A8B030-70FD-497C-97CB-501741C13D2F}"/>
    <cellStyle name="Normal 4 4 2 7 2 2 4" xfId="33454" xr:uid="{98DDA395-DE8E-4876-8E52-C3EFC5030BF6}"/>
    <cellStyle name="Normal 4 4 2 7 2 3" xfId="12362" xr:uid="{6B97967E-BFF0-4271-8D20-56AF445A919D}"/>
    <cellStyle name="Normal 4 4 2 7 2 4" xfId="20800" xr:uid="{E6F61A6D-48A8-4B04-A140-15FAAD521E3F}"/>
    <cellStyle name="Normal 4 4 2 7 2 5" xfId="29237" xr:uid="{D7A2E1E7-DD98-4C14-9D9E-38EC23944A3C}"/>
    <cellStyle name="Normal 4 4 2 7 3" xfId="5993" xr:uid="{00000000-0005-0000-0000-00005D150000}"/>
    <cellStyle name="Normal 4 4 2 7 3 2" xfId="14435" xr:uid="{315AF3F8-1669-41BB-ABCD-498236F99E7A}"/>
    <cellStyle name="Normal 4 4 2 7 3 3" xfId="22872" xr:uid="{7C2D6CED-84DF-46C4-AEEC-21AE6700BA8F}"/>
    <cellStyle name="Normal 4 4 2 7 3 4" xfId="31309" xr:uid="{14C85F87-F1D0-4FD0-86E3-E28D359AE471}"/>
    <cellStyle name="Normal 4 4 2 7 4" xfId="10217" xr:uid="{0DF6B728-1DC2-4DF7-8017-36CD81F9F60E}"/>
    <cellStyle name="Normal 4 4 2 7 5" xfId="18655" xr:uid="{2419A07B-69AB-485A-8363-B717E355CBFB}"/>
    <cellStyle name="Normal 4 4 2 7 6" xfId="27092" xr:uid="{8584407C-CC21-48ED-9890-1964D4B43AEC}"/>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3C9405ED-9477-404D-BE51-E95955FAA9E4}"/>
    <cellStyle name="Normal 4 4 2 8 2 2 3" xfId="25430" xr:uid="{1B680863-A337-4AF5-BA73-9B38290A3F34}"/>
    <cellStyle name="Normal 4 4 2 8 2 2 4" xfId="33867" xr:uid="{779A352D-1C80-4BF7-8309-F932F0473DAD}"/>
    <cellStyle name="Normal 4 4 2 8 2 3" xfId="12775" xr:uid="{53E883DA-7510-41BD-BF0F-D5527B6C2995}"/>
    <cellStyle name="Normal 4 4 2 8 2 4" xfId="21213" xr:uid="{89360BD4-EC02-4A70-B156-F8F7478ED8F8}"/>
    <cellStyle name="Normal 4 4 2 8 2 5" xfId="29650" xr:uid="{C564E852-2293-4161-ACAC-43AA8AEEEF00}"/>
    <cellStyle name="Normal 4 4 2 8 3" xfId="6406" xr:uid="{00000000-0005-0000-0000-000061150000}"/>
    <cellStyle name="Normal 4 4 2 8 3 2" xfId="14848" xr:uid="{2815501E-1765-4252-AAB6-4A1F2FE901B6}"/>
    <cellStyle name="Normal 4 4 2 8 3 3" xfId="23285" xr:uid="{3333765F-D49C-43BB-B02A-BA28EA1F6FDD}"/>
    <cellStyle name="Normal 4 4 2 8 3 4" xfId="31722" xr:uid="{19F48716-E366-4ED1-B2C3-9CF72B606FF8}"/>
    <cellStyle name="Normal 4 4 2 8 4" xfId="10630" xr:uid="{41FCCA12-5822-4094-89D7-F002F28F7E22}"/>
    <cellStyle name="Normal 4 4 2 8 5" xfId="19068" xr:uid="{7B1E5C7A-B394-4284-8EC3-0D8C85EB752D}"/>
    <cellStyle name="Normal 4 4 2 8 6" xfId="27505" xr:uid="{20D9E727-653D-4B5B-A2D1-6FAB7FB056B5}"/>
    <cellStyle name="Normal 4 4 2 9" xfId="2535" xr:uid="{00000000-0005-0000-0000-000062150000}"/>
    <cellStyle name="Normal 4 4 2 9 2" xfId="6819" xr:uid="{00000000-0005-0000-0000-000063150000}"/>
    <cellStyle name="Normal 4 4 2 9 2 2" xfId="15261" xr:uid="{FEEB536C-40A0-41AD-BA22-04DD03CA35DC}"/>
    <cellStyle name="Normal 4 4 2 9 2 3" xfId="23698" xr:uid="{BE1A56BD-9857-4752-85D1-9EDE0B4B3025}"/>
    <cellStyle name="Normal 4 4 2 9 2 4" xfId="32135" xr:uid="{8FE5D664-1B4B-4AA5-B216-3EC8A102BC3F}"/>
    <cellStyle name="Normal 4 4 2 9 3" xfId="11043" xr:uid="{90BF2BC9-0CDB-4643-8D34-D9394742A994}"/>
    <cellStyle name="Normal 4 4 2 9 4" xfId="19481" xr:uid="{AD17CDC8-BE12-4C02-A6A6-E3115A027C58}"/>
    <cellStyle name="Normal 4 4 2 9 5" xfId="27918" xr:uid="{97420390-B6A6-4F61-802E-EFD22587A608}"/>
    <cellStyle name="Normal 4 4 3" xfId="387" xr:uid="{00000000-0005-0000-0000-000064150000}"/>
    <cellStyle name="Normal 4 4 3 10" xfId="8986" xr:uid="{F9BFE55A-BABF-459F-A71C-F3819736ED9D}"/>
    <cellStyle name="Normal 4 4 3 11" xfId="17424" xr:uid="{DF9C0101-E3B5-4B15-8DA7-92EC0C1CDEF4}"/>
    <cellStyle name="Normal 4 4 3 12" xfId="25861" xr:uid="{2A3344D8-29F2-4332-9F34-818F15697625}"/>
    <cellStyle name="Normal 4 4 3 2" xfId="388" xr:uid="{00000000-0005-0000-0000-000065150000}"/>
    <cellStyle name="Normal 4 4 3 2 10" xfId="17425" xr:uid="{0AD0BA1C-70A6-498A-A86D-452BB984DB3D}"/>
    <cellStyle name="Normal 4 4 3 2 11" xfId="25862" xr:uid="{386CD594-65E0-4D87-9065-530E79A7176C}"/>
    <cellStyle name="Normal 4 4 3 2 2" xfId="389" xr:uid="{00000000-0005-0000-0000-000066150000}"/>
    <cellStyle name="Normal 4 4 3 2 2 10" xfId="25863" xr:uid="{7039DFCF-9A5B-4B58-BC9B-168F38209B52}"/>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1DDC1170-8A82-4000-9B4E-BD3677FE5979}"/>
    <cellStyle name="Normal 4 4 3 2 2 2 2 2 3" xfId="24201" xr:uid="{47D59C0A-DBFC-4709-B65A-A89892C46E85}"/>
    <cellStyle name="Normal 4 4 3 2 2 2 2 2 4" xfId="32638" xr:uid="{DFD81A27-1C57-4675-944A-A9B20A2C4E5F}"/>
    <cellStyle name="Normal 4 4 3 2 2 2 2 3" xfId="11546" xr:uid="{8D2C510C-7A17-4C19-A3E3-A1982CD4DACF}"/>
    <cellStyle name="Normal 4 4 3 2 2 2 2 4" xfId="19984" xr:uid="{FD207765-AC2F-4953-8040-EBD6F742E8A7}"/>
    <cellStyle name="Normal 4 4 3 2 2 2 2 5" xfId="28421" xr:uid="{8CC3B42D-E0BC-4940-85A9-982C5F6A7753}"/>
    <cellStyle name="Normal 4 4 3 2 2 2 3" xfId="5177" xr:uid="{00000000-0005-0000-0000-00006A150000}"/>
    <cellStyle name="Normal 4 4 3 2 2 2 3 2" xfId="13619" xr:uid="{CC22F729-F2BF-4F7E-BA39-8E84DC94C0FD}"/>
    <cellStyle name="Normal 4 4 3 2 2 2 3 3" xfId="22056" xr:uid="{0A11D0E3-C6C8-4D8D-A90A-720489A69D9E}"/>
    <cellStyle name="Normal 4 4 3 2 2 2 3 4" xfId="30493" xr:uid="{65E10A54-DB88-4AD5-9C2F-CBEBC3D19A3D}"/>
    <cellStyle name="Normal 4 4 3 2 2 2 4" xfId="9401" xr:uid="{98CDA8EE-4B94-4634-A514-743ADDE742DF}"/>
    <cellStyle name="Normal 4 4 3 2 2 2 5" xfId="17839" xr:uid="{9E05C5E1-F9FB-4209-9994-6644856E9D55}"/>
    <cellStyle name="Normal 4 4 3 2 2 2 6" xfId="26276" xr:uid="{9B592584-3935-429B-82F0-1384177FC1A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BFA1FE51-2383-496B-BA14-5C5157B82CE0}"/>
    <cellStyle name="Normal 4 4 3 2 2 3 2 2 3" xfId="24614" xr:uid="{1870814A-F4EF-4D92-90FB-6D496D50D7C8}"/>
    <cellStyle name="Normal 4 4 3 2 2 3 2 2 4" xfId="33051" xr:uid="{C275C903-B9C0-45E5-BBCF-AE360807DC3C}"/>
    <cellStyle name="Normal 4 4 3 2 2 3 2 3" xfId="11959" xr:uid="{480F7BB2-E317-4B19-87B3-437C5A27C263}"/>
    <cellStyle name="Normal 4 4 3 2 2 3 2 4" xfId="20397" xr:uid="{B8510C68-9915-4BED-A7D5-DC0E5DDE5999}"/>
    <cellStyle name="Normal 4 4 3 2 2 3 2 5" xfId="28834" xr:uid="{116078CA-A070-4204-8895-D1BBC6096BF3}"/>
    <cellStyle name="Normal 4 4 3 2 2 3 3" xfId="5590" xr:uid="{00000000-0005-0000-0000-00006E150000}"/>
    <cellStyle name="Normal 4 4 3 2 2 3 3 2" xfId="14032" xr:uid="{EA94205E-C7C1-4010-B2CF-83C0C3384345}"/>
    <cellStyle name="Normal 4 4 3 2 2 3 3 3" xfId="22469" xr:uid="{1918F4B3-A46E-477E-A7B5-A8E1204B13A8}"/>
    <cellStyle name="Normal 4 4 3 2 2 3 3 4" xfId="30906" xr:uid="{B311A13F-841A-4415-B467-4EEF713CCC80}"/>
    <cellStyle name="Normal 4 4 3 2 2 3 4" xfId="9814" xr:uid="{CF6130C9-E578-4653-9494-0D070AFDCF5E}"/>
    <cellStyle name="Normal 4 4 3 2 2 3 5" xfId="18252" xr:uid="{A87D4B64-B4EA-4CB8-A891-B0327CD99C45}"/>
    <cellStyle name="Normal 4 4 3 2 2 3 6" xfId="26689" xr:uid="{09EB463C-F4C1-4BA8-A342-08145EBC1F45}"/>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DA1D3544-3EF9-4746-B3BF-A00C3B572393}"/>
    <cellStyle name="Normal 4 4 3 2 2 4 2 2 3" xfId="25027" xr:uid="{8EE7E7E6-FB0D-4B93-973B-E6CD949985A1}"/>
    <cellStyle name="Normal 4 4 3 2 2 4 2 2 4" xfId="33464" xr:uid="{26A51CF8-5D96-42F3-8951-9C3A3206800D}"/>
    <cellStyle name="Normal 4 4 3 2 2 4 2 3" xfId="12372" xr:uid="{39F6669C-0311-4DBE-8C64-41CC9F7B270B}"/>
    <cellStyle name="Normal 4 4 3 2 2 4 2 4" xfId="20810" xr:uid="{D48A3FDD-93D3-4512-9429-95193F5BEA40}"/>
    <cellStyle name="Normal 4 4 3 2 2 4 2 5" xfId="29247" xr:uid="{C01D639A-709F-4A54-BB68-AF945AD8AD10}"/>
    <cellStyle name="Normal 4 4 3 2 2 4 3" xfId="6003" xr:uid="{00000000-0005-0000-0000-000072150000}"/>
    <cellStyle name="Normal 4 4 3 2 2 4 3 2" xfId="14445" xr:uid="{C6708C55-B9B6-47F0-B188-79332F4FBF40}"/>
    <cellStyle name="Normal 4 4 3 2 2 4 3 3" xfId="22882" xr:uid="{E0E9274C-5FBE-4E5B-B4FE-8351BE0770FA}"/>
    <cellStyle name="Normal 4 4 3 2 2 4 3 4" xfId="31319" xr:uid="{773AF5A3-8EE2-4F7C-8C86-27BD418C5FA2}"/>
    <cellStyle name="Normal 4 4 3 2 2 4 4" xfId="10227" xr:uid="{5BC1C028-EB00-4430-A3EE-E56E5BC7D5D7}"/>
    <cellStyle name="Normal 4 4 3 2 2 4 5" xfId="18665" xr:uid="{0E803189-EB76-4515-956F-1D0D51E3B3C8}"/>
    <cellStyle name="Normal 4 4 3 2 2 4 6" xfId="27102" xr:uid="{839E58DD-520D-4686-ABB9-35266E471FD5}"/>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DB2E3F93-D597-435C-9158-98760C76FC83}"/>
    <cellStyle name="Normal 4 4 3 2 2 5 2 2 3" xfId="25440" xr:uid="{6E1E14AF-3B02-417C-B137-6F5F24C9A873}"/>
    <cellStyle name="Normal 4 4 3 2 2 5 2 2 4" xfId="33877" xr:uid="{5ED99985-9135-4CB8-BF30-9A7774FAE670}"/>
    <cellStyle name="Normal 4 4 3 2 2 5 2 3" xfId="12785" xr:uid="{9F7A91E3-737A-40AD-9B19-9B541FACF919}"/>
    <cellStyle name="Normal 4 4 3 2 2 5 2 4" xfId="21223" xr:uid="{35CA592D-8D58-4584-9DC5-480B93AD7326}"/>
    <cellStyle name="Normal 4 4 3 2 2 5 2 5" xfId="29660" xr:uid="{B173DA23-D755-4D0F-9833-73616DF3F40A}"/>
    <cellStyle name="Normal 4 4 3 2 2 5 3" xfId="6416" xr:uid="{00000000-0005-0000-0000-000076150000}"/>
    <cellStyle name="Normal 4 4 3 2 2 5 3 2" xfId="14858" xr:uid="{FCEE1CEE-C525-49FF-9783-E7355E6A6617}"/>
    <cellStyle name="Normal 4 4 3 2 2 5 3 3" xfId="23295" xr:uid="{F3BA0FF0-FBEC-4E17-B0DB-04C4ADB254BA}"/>
    <cellStyle name="Normal 4 4 3 2 2 5 3 4" xfId="31732" xr:uid="{EA52353A-B48A-43F8-BF82-8606EA100596}"/>
    <cellStyle name="Normal 4 4 3 2 2 5 4" xfId="10640" xr:uid="{E4C15351-ADD2-4FFC-B993-8926A0C22E40}"/>
    <cellStyle name="Normal 4 4 3 2 2 5 5" xfId="19078" xr:uid="{93CB7F6B-E375-4FF2-B1E0-975E8D31FB93}"/>
    <cellStyle name="Normal 4 4 3 2 2 5 6" xfId="27515" xr:uid="{77AAB140-C79C-4A44-97A8-3A5F5A6B5F20}"/>
    <cellStyle name="Normal 4 4 3 2 2 6" xfId="2545" xr:uid="{00000000-0005-0000-0000-000077150000}"/>
    <cellStyle name="Normal 4 4 3 2 2 6 2" xfId="6829" xr:uid="{00000000-0005-0000-0000-000078150000}"/>
    <cellStyle name="Normal 4 4 3 2 2 6 2 2" xfId="15271" xr:uid="{09B5CEDC-62A8-44A9-87F1-16E5C1D015F1}"/>
    <cellStyle name="Normal 4 4 3 2 2 6 2 3" xfId="23708" xr:uid="{467E4F62-6886-42F0-A16E-F02176D521E0}"/>
    <cellStyle name="Normal 4 4 3 2 2 6 2 4" xfId="32145" xr:uid="{07375867-1F94-40C1-8E1D-90F4CB420CA1}"/>
    <cellStyle name="Normal 4 4 3 2 2 6 3" xfId="11053" xr:uid="{79A53D6A-4092-4ADD-96D2-FAA2CC9C6324}"/>
    <cellStyle name="Normal 4 4 3 2 2 6 4" xfId="19491" xr:uid="{B2157048-EB81-45D7-AEC6-1B70BE399431}"/>
    <cellStyle name="Normal 4 4 3 2 2 6 5" xfId="27928" xr:uid="{0B7ECECD-C3DB-4972-85BA-807508FD9D5D}"/>
    <cellStyle name="Normal 4 4 3 2 2 7" xfId="4764" xr:uid="{00000000-0005-0000-0000-000079150000}"/>
    <cellStyle name="Normal 4 4 3 2 2 7 2" xfId="13206" xr:uid="{22572083-E4BE-43C1-93A1-20BD18ADAC88}"/>
    <cellStyle name="Normal 4 4 3 2 2 7 3" xfId="21643" xr:uid="{2426AC5C-638A-45CC-8847-5750C91271A4}"/>
    <cellStyle name="Normal 4 4 3 2 2 7 4" xfId="30080" xr:uid="{8E601A3F-588B-4989-819E-5B0ED79C4A45}"/>
    <cellStyle name="Normal 4 4 3 2 2 8" xfId="8988" xr:uid="{F3CF7F24-94C2-4B23-BE1E-B157C6FCA83C}"/>
    <cellStyle name="Normal 4 4 3 2 2 9" xfId="17426" xr:uid="{02E5B5A6-72AA-4A06-8629-9DC342FA7D7D}"/>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CE70F5B1-D5AF-4173-91E2-11130B62B227}"/>
    <cellStyle name="Normal 4 4 3 2 3 2 2 3" xfId="24200" xr:uid="{0F462CBF-C2DB-46E4-964D-E44116872AC1}"/>
    <cellStyle name="Normal 4 4 3 2 3 2 2 4" xfId="32637" xr:uid="{B79C3DFA-8759-4689-A206-6058034FCD74}"/>
    <cellStyle name="Normal 4 4 3 2 3 2 3" xfId="11545" xr:uid="{0D3C7E04-34C0-46B2-96BC-21FE51825FE6}"/>
    <cellStyle name="Normal 4 4 3 2 3 2 4" xfId="19983" xr:uid="{3613D175-7FC3-45F6-99E3-ED0857179EC4}"/>
    <cellStyle name="Normal 4 4 3 2 3 2 5" xfId="28420" xr:uid="{17A5A73E-FAF8-430A-822A-BA357589C735}"/>
    <cellStyle name="Normal 4 4 3 2 3 3" xfId="5176" xr:uid="{00000000-0005-0000-0000-00007D150000}"/>
    <cellStyle name="Normal 4 4 3 2 3 3 2" xfId="13618" xr:uid="{181C7686-D73F-4400-932B-AF6A08CEB446}"/>
    <cellStyle name="Normal 4 4 3 2 3 3 3" xfId="22055" xr:uid="{EDCF000F-3374-47A6-A17B-9B9A72583DD2}"/>
    <cellStyle name="Normal 4 4 3 2 3 3 4" xfId="30492" xr:uid="{B3175399-75DA-4BD1-B767-241834605C99}"/>
    <cellStyle name="Normal 4 4 3 2 3 4" xfId="9400" xr:uid="{F6D3E5ED-A40B-4168-9AB6-12D74D4E9540}"/>
    <cellStyle name="Normal 4 4 3 2 3 5" xfId="17838" xr:uid="{8B93A5A5-2655-4509-9D8D-7ABD7AC2D16A}"/>
    <cellStyle name="Normal 4 4 3 2 3 6" xfId="26275" xr:uid="{AA0B5E13-97CE-42FA-B500-47ACBED21C80}"/>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3900103C-08EF-4475-9E79-5EE6C82915F3}"/>
    <cellStyle name="Normal 4 4 3 2 4 2 2 3" xfId="24613" xr:uid="{408339F0-EF3A-4FB1-B729-F83DF06CC847}"/>
    <cellStyle name="Normal 4 4 3 2 4 2 2 4" xfId="33050" xr:uid="{D17ADBDE-C069-489E-AD2E-DF39354860FA}"/>
    <cellStyle name="Normal 4 4 3 2 4 2 3" xfId="11958" xr:uid="{81AE17CD-BE12-4738-B704-94B596AB1B35}"/>
    <cellStyle name="Normal 4 4 3 2 4 2 4" xfId="20396" xr:uid="{19C97EA8-3945-4A78-91CD-6F1C6546820A}"/>
    <cellStyle name="Normal 4 4 3 2 4 2 5" xfId="28833" xr:uid="{9E0A7569-1E53-4BDA-972D-865ECEA945B3}"/>
    <cellStyle name="Normal 4 4 3 2 4 3" xfId="5589" xr:uid="{00000000-0005-0000-0000-000081150000}"/>
    <cellStyle name="Normal 4 4 3 2 4 3 2" xfId="14031" xr:uid="{73DA0C2B-3E26-4406-897D-E44AB76F495B}"/>
    <cellStyle name="Normal 4 4 3 2 4 3 3" xfId="22468" xr:uid="{96B07233-6718-465A-AB24-FDCE01FCDCE4}"/>
    <cellStyle name="Normal 4 4 3 2 4 3 4" xfId="30905" xr:uid="{ECDD241C-6026-464F-B5B9-692D01355404}"/>
    <cellStyle name="Normal 4 4 3 2 4 4" xfId="9813" xr:uid="{D05B2AD9-7CE5-4B89-A606-537355B2C46A}"/>
    <cellStyle name="Normal 4 4 3 2 4 5" xfId="18251" xr:uid="{BD843600-21C5-4980-AAB0-8F65BCEAE944}"/>
    <cellStyle name="Normal 4 4 3 2 4 6" xfId="26688" xr:uid="{F9930CFE-2D74-44A6-BC0D-FB991CCFF23E}"/>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8DC2C035-66E3-4E2F-A5BC-93D2DEDBC9A8}"/>
    <cellStyle name="Normal 4 4 3 2 5 2 2 3" xfId="25026" xr:uid="{7D14ECF2-F5AB-4B91-B11C-0191EAEB3008}"/>
    <cellStyle name="Normal 4 4 3 2 5 2 2 4" xfId="33463" xr:uid="{F90FA776-07E6-4492-91E2-5AD9E0C7C0D2}"/>
    <cellStyle name="Normal 4 4 3 2 5 2 3" xfId="12371" xr:uid="{8B92025F-C808-4812-A545-8CE9A15CA472}"/>
    <cellStyle name="Normal 4 4 3 2 5 2 4" xfId="20809" xr:uid="{B6565094-DC43-43D8-A086-4F0B888499B7}"/>
    <cellStyle name="Normal 4 4 3 2 5 2 5" xfId="29246" xr:uid="{53D8E8AB-9801-47CB-A130-8032038369D1}"/>
    <cellStyle name="Normal 4 4 3 2 5 3" xfId="6002" xr:uid="{00000000-0005-0000-0000-000085150000}"/>
    <cellStyle name="Normal 4 4 3 2 5 3 2" xfId="14444" xr:uid="{1873DB0C-FAA2-4D90-BF5A-943C870B8C31}"/>
    <cellStyle name="Normal 4 4 3 2 5 3 3" xfId="22881" xr:uid="{036FA12D-58FB-4039-82A2-447D55B4DE79}"/>
    <cellStyle name="Normal 4 4 3 2 5 3 4" xfId="31318" xr:uid="{84E9A884-C0E4-4981-813E-26452C3042C4}"/>
    <cellStyle name="Normal 4 4 3 2 5 4" xfId="10226" xr:uid="{D8E92754-7F4A-4DA7-BFD4-FF618D606266}"/>
    <cellStyle name="Normal 4 4 3 2 5 5" xfId="18664" xr:uid="{C53C19CE-9BC2-46E0-B592-12C2EBC4113D}"/>
    <cellStyle name="Normal 4 4 3 2 5 6" xfId="27101" xr:uid="{CED9E7AD-3A3A-419F-B398-7730FDAF4189}"/>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944C641F-0A1C-4CFA-B05D-F57BB6C11D6A}"/>
    <cellStyle name="Normal 4 4 3 2 6 2 2 3" xfId="25439" xr:uid="{FCF83AA2-0A86-4A4E-98AE-58BB7B6D3F13}"/>
    <cellStyle name="Normal 4 4 3 2 6 2 2 4" xfId="33876" xr:uid="{10C49341-7F32-46B1-AD43-31A1B6343A72}"/>
    <cellStyle name="Normal 4 4 3 2 6 2 3" xfId="12784" xr:uid="{D3BF938F-75F8-4867-86CC-D51CD6235AD9}"/>
    <cellStyle name="Normal 4 4 3 2 6 2 4" xfId="21222" xr:uid="{557D7C13-B6CC-4A87-9D7E-22828D0CB11E}"/>
    <cellStyle name="Normal 4 4 3 2 6 2 5" xfId="29659" xr:uid="{2F0F8CEC-3A48-4F0A-B6D2-2E8344ACAD68}"/>
    <cellStyle name="Normal 4 4 3 2 6 3" xfId="6415" xr:uid="{00000000-0005-0000-0000-000089150000}"/>
    <cellStyle name="Normal 4 4 3 2 6 3 2" xfId="14857" xr:uid="{343D57D9-7D41-451F-9FDD-3FFA620A93BB}"/>
    <cellStyle name="Normal 4 4 3 2 6 3 3" xfId="23294" xr:uid="{0CD50D02-C501-49C9-986E-C134F9DE022D}"/>
    <cellStyle name="Normal 4 4 3 2 6 3 4" xfId="31731" xr:uid="{1BBC288D-DCE7-4082-9EA4-213A3524FC3F}"/>
    <cellStyle name="Normal 4 4 3 2 6 4" xfId="10639" xr:uid="{891652DC-4D51-4523-8F7E-B5B7D039CE62}"/>
    <cellStyle name="Normal 4 4 3 2 6 5" xfId="19077" xr:uid="{34AF0360-6364-4247-A5F1-4C35D933D4C4}"/>
    <cellStyle name="Normal 4 4 3 2 6 6" xfId="27514" xr:uid="{545C4E76-BF84-47BE-8550-09B96392D658}"/>
    <cellStyle name="Normal 4 4 3 2 7" xfId="2544" xr:uid="{00000000-0005-0000-0000-00008A150000}"/>
    <cellStyle name="Normal 4 4 3 2 7 2" xfId="6828" xr:uid="{00000000-0005-0000-0000-00008B150000}"/>
    <cellStyle name="Normal 4 4 3 2 7 2 2" xfId="15270" xr:uid="{0E59A5B4-65BF-438D-8D15-74AF5436B73D}"/>
    <cellStyle name="Normal 4 4 3 2 7 2 3" xfId="23707" xr:uid="{EAC75DB5-272F-4F42-94EE-61E13BAF6CE8}"/>
    <cellStyle name="Normal 4 4 3 2 7 2 4" xfId="32144" xr:uid="{13787C1A-698F-4A2F-A9B4-08D2A7212F7B}"/>
    <cellStyle name="Normal 4 4 3 2 7 3" xfId="11052" xr:uid="{80768D15-5FF0-4CAB-99CB-E2577F0D3334}"/>
    <cellStyle name="Normal 4 4 3 2 7 4" xfId="19490" xr:uid="{5F02EF8E-A9BD-4263-B07F-46959656F5A4}"/>
    <cellStyle name="Normal 4 4 3 2 7 5" xfId="27927" xr:uid="{FFA50BC1-2B4B-4AF2-8B2A-60BAAC89A9DA}"/>
    <cellStyle name="Normal 4 4 3 2 8" xfId="4763" xr:uid="{00000000-0005-0000-0000-00008C150000}"/>
    <cellStyle name="Normal 4 4 3 2 8 2" xfId="13205" xr:uid="{2D0EFF4D-FC9F-4BA4-934A-8F821A6C5588}"/>
    <cellStyle name="Normal 4 4 3 2 8 3" xfId="21642" xr:uid="{B39D3135-4D6C-4E02-A42A-B6F4D6DFFEC9}"/>
    <cellStyle name="Normal 4 4 3 2 8 4" xfId="30079" xr:uid="{F97CFA08-4400-44BB-9431-8284F83AB427}"/>
    <cellStyle name="Normal 4 4 3 2 9" xfId="8987" xr:uid="{BA348EBB-6746-46BB-8309-E4D56AC3FA04}"/>
    <cellStyle name="Normal 4 4 3 3" xfId="390" xr:uid="{00000000-0005-0000-0000-00008D150000}"/>
    <cellStyle name="Normal 4 4 3 3 10" xfId="25864" xr:uid="{36494505-292D-40EC-BC70-94A2A1469598}"/>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752A23D3-12C5-40C9-A2F1-A708D3D4223A}"/>
    <cellStyle name="Normal 4 4 3 3 2 2 2 3" xfId="24202" xr:uid="{A116CA56-83F9-4325-8576-02370F20A018}"/>
    <cellStyle name="Normal 4 4 3 3 2 2 2 4" xfId="32639" xr:uid="{40E1FA3A-D80C-44EE-A4AC-CD0AA608DAA3}"/>
    <cellStyle name="Normal 4 4 3 3 2 2 3" xfId="11547" xr:uid="{09E765C5-BCE9-4891-9E99-6F7E0F9F9646}"/>
    <cellStyle name="Normal 4 4 3 3 2 2 4" xfId="19985" xr:uid="{3716A830-FBBB-442E-A522-9FFEB6C53B35}"/>
    <cellStyle name="Normal 4 4 3 3 2 2 5" xfId="28422" xr:uid="{BEB12C30-7481-4407-8AD2-2B8F9978E045}"/>
    <cellStyle name="Normal 4 4 3 3 2 3" xfId="5178" xr:uid="{00000000-0005-0000-0000-000091150000}"/>
    <cellStyle name="Normal 4 4 3 3 2 3 2" xfId="13620" xr:uid="{8F071091-BB3C-459B-B89E-B4CC7526CC0F}"/>
    <cellStyle name="Normal 4 4 3 3 2 3 3" xfId="22057" xr:uid="{D24A3F46-CD77-48D1-8A6F-653B1A69A32E}"/>
    <cellStyle name="Normal 4 4 3 3 2 3 4" xfId="30494" xr:uid="{C6A52687-A4F3-43C9-8E7A-432AE892141D}"/>
    <cellStyle name="Normal 4 4 3 3 2 4" xfId="9402" xr:uid="{73BB8591-0A85-48D0-A377-9404D1C659A0}"/>
    <cellStyle name="Normal 4 4 3 3 2 5" xfId="17840" xr:uid="{87446D9C-234F-4B34-8CF0-56E3DC4C0EB0}"/>
    <cellStyle name="Normal 4 4 3 3 2 6" xfId="26277" xr:uid="{9F24191C-30ED-4022-BA12-568A4B620522}"/>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E6E6CF9C-8110-42ED-B8A1-93F4CACD6FA3}"/>
    <cellStyle name="Normal 4 4 3 3 3 2 2 3" xfId="24615" xr:uid="{79FDC742-E95A-413C-8130-508E44FB03ED}"/>
    <cellStyle name="Normal 4 4 3 3 3 2 2 4" xfId="33052" xr:uid="{1CB7EE03-0B28-4070-B875-C9B6E28507ED}"/>
    <cellStyle name="Normal 4 4 3 3 3 2 3" xfId="11960" xr:uid="{E76A7FCB-C93C-4C06-BC92-31E230047285}"/>
    <cellStyle name="Normal 4 4 3 3 3 2 4" xfId="20398" xr:uid="{5CEA50F2-8F7D-4C3F-BD47-CACC5ABF0A07}"/>
    <cellStyle name="Normal 4 4 3 3 3 2 5" xfId="28835" xr:uid="{B54CD870-3081-4537-B15A-E154AE2F8D94}"/>
    <cellStyle name="Normal 4 4 3 3 3 3" xfId="5591" xr:uid="{00000000-0005-0000-0000-000095150000}"/>
    <cellStyle name="Normal 4 4 3 3 3 3 2" xfId="14033" xr:uid="{1C5C4FB2-5723-4D82-8383-313D6B2B6858}"/>
    <cellStyle name="Normal 4 4 3 3 3 3 3" xfId="22470" xr:uid="{D6C28578-2859-452C-81CF-43DF0DDA012D}"/>
    <cellStyle name="Normal 4 4 3 3 3 3 4" xfId="30907" xr:uid="{49FEA756-AC6B-48A8-BD8E-842DA0097A80}"/>
    <cellStyle name="Normal 4 4 3 3 3 4" xfId="9815" xr:uid="{E628612F-AF3F-4349-A490-8E44657D9213}"/>
    <cellStyle name="Normal 4 4 3 3 3 5" xfId="18253" xr:uid="{D567F5B3-B2C9-43F0-A99F-D4AEA24614BD}"/>
    <cellStyle name="Normal 4 4 3 3 3 6" xfId="26690" xr:uid="{48FCEEF7-E87D-4658-8CE5-C8C62AAD6883}"/>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296EF0BB-0BBF-458F-B61A-55EFB645CBD8}"/>
    <cellStyle name="Normal 4 4 3 3 4 2 2 3" xfId="25028" xr:uid="{7F02DC8A-3DC1-4594-BA74-E9BA7EEF8A5B}"/>
    <cellStyle name="Normal 4 4 3 3 4 2 2 4" xfId="33465" xr:uid="{4B66C3DB-2FB4-4B9A-BC91-7755E99597DA}"/>
    <cellStyle name="Normal 4 4 3 3 4 2 3" xfId="12373" xr:uid="{C518B569-4C65-42EA-83D3-4037657FFB11}"/>
    <cellStyle name="Normal 4 4 3 3 4 2 4" xfId="20811" xr:uid="{914019BF-250C-4E02-B508-82ED6A5845F0}"/>
    <cellStyle name="Normal 4 4 3 3 4 2 5" xfId="29248" xr:uid="{6E983BB0-AE1C-4D15-AE52-8FEE693800F3}"/>
    <cellStyle name="Normal 4 4 3 3 4 3" xfId="6004" xr:uid="{00000000-0005-0000-0000-000099150000}"/>
    <cellStyle name="Normal 4 4 3 3 4 3 2" xfId="14446" xr:uid="{D8B63F9C-41B9-477D-B87F-9DD7F1348797}"/>
    <cellStyle name="Normal 4 4 3 3 4 3 3" xfId="22883" xr:uid="{AEA68EC6-6F93-4691-9640-47CE12E31F4B}"/>
    <cellStyle name="Normal 4 4 3 3 4 3 4" xfId="31320" xr:uid="{414B88AA-D8FC-4368-BBD8-B605D369D478}"/>
    <cellStyle name="Normal 4 4 3 3 4 4" xfId="10228" xr:uid="{3CFE9FAA-2D6E-4C02-97D4-95F0144AAE91}"/>
    <cellStyle name="Normal 4 4 3 3 4 5" xfId="18666" xr:uid="{B86A7B15-B42B-432D-B392-DD8166259271}"/>
    <cellStyle name="Normal 4 4 3 3 4 6" xfId="27103" xr:uid="{F06A2E07-D393-4F6D-9306-DF07C4F57D74}"/>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CA473F4B-F13C-46DF-B2F0-E03794317E01}"/>
    <cellStyle name="Normal 4 4 3 3 5 2 2 3" xfId="25441" xr:uid="{38EF230B-77AA-4DE5-8C5D-29EC5F8C2A93}"/>
    <cellStyle name="Normal 4 4 3 3 5 2 2 4" xfId="33878" xr:uid="{16916020-98D9-4F86-A5C4-497E512A9661}"/>
    <cellStyle name="Normal 4 4 3 3 5 2 3" xfId="12786" xr:uid="{9C51AAF6-CBCF-41A7-AEAB-4BF6F16C9676}"/>
    <cellStyle name="Normal 4 4 3 3 5 2 4" xfId="21224" xr:uid="{E7C1E610-91C4-4E93-87E8-81C7AFAD465A}"/>
    <cellStyle name="Normal 4 4 3 3 5 2 5" xfId="29661" xr:uid="{3BDA5E2E-9668-46CF-8CED-3A8B9CAC070D}"/>
    <cellStyle name="Normal 4 4 3 3 5 3" xfId="6417" xr:uid="{00000000-0005-0000-0000-00009D150000}"/>
    <cellStyle name="Normal 4 4 3 3 5 3 2" xfId="14859" xr:uid="{02EB5329-8B66-4AE4-9948-8D5690E666B4}"/>
    <cellStyle name="Normal 4 4 3 3 5 3 3" xfId="23296" xr:uid="{5BBD00A5-2C2E-4B35-8334-94DB2D6F7B99}"/>
    <cellStyle name="Normal 4 4 3 3 5 3 4" xfId="31733" xr:uid="{7FC83254-A782-45E3-8428-D68BC6B2EC26}"/>
    <cellStyle name="Normal 4 4 3 3 5 4" xfId="10641" xr:uid="{C2185F68-B6D9-420D-94A1-0462C439FE58}"/>
    <cellStyle name="Normal 4 4 3 3 5 5" xfId="19079" xr:uid="{71C4461E-492C-428D-A509-82935A005F9A}"/>
    <cellStyle name="Normal 4 4 3 3 5 6" xfId="27516" xr:uid="{02A86A9C-2B14-4D31-B8FD-CCDFA88B0476}"/>
    <cellStyle name="Normal 4 4 3 3 6" xfId="2546" xr:uid="{00000000-0005-0000-0000-00009E150000}"/>
    <cellStyle name="Normal 4 4 3 3 6 2" xfId="6830" xr:uid="{00000000-0005-0000-0000-00009F150000}"/>
    <cellStyle name="Normal 4 4 3 3 6 2 2" xfId="15272" xr:uid="{E12BCE9A-9930-4A65-B245-EFE8A52115B8}"/>
    <cellStyle name="Normal 4 4 3 3 6 2 3" xfId="23709" xr:uid="{08E74B56-8D68-449F-9C79-9D8DA16128FB}"/>
    <cellStyle name="Normal 4 4 3 3 6 2 4" xfId="32146" xr:uid="{1E48C827-A1E1-4290-8CBF-1D95753945FC}"/>
    <cellStyle name="Normal 4 4 3 3 6 3" xfId="11054" xr:uid="{B8A8FAF8-BC8E-4AD8-B0DD-5A61BDA03E4B}"/>
    <cellStyle name="Normal 4 4 3 3 6 4" xfId="19492" xr:uid="{AC53857C-00E3-45B9-8BF2-BD28BF336157}"/>
    <cellStyle name="Normal 4 4 3 3 6 5" xfId="27929" xr:uid="{CA3233B8-4933-4727-9FD4-164A5CDD327C}"/>
    <cellStyle name="Normal 4 4 3 3 7" xfId="4765" xr:uid="{00000000-0005-0000-0000-0000A0150000}"/>
    <cellStyle name="Normal 4 4 3 3 7 2" xfId="13207" xr:uid="{C3F7200F-660E-4B4C-A10E-286343B83FAB}"/>
    <cellStyle name="Normal 4 4 3 3 7 3" xfId="21644" xr:uid="{67003188-9F0B-4C9F-9D27-E20AED10B034}"/>
    <cellStyle name="Normal 4 4 3 3 7 4" xfId="30081" xr:uid="{BD467196-2B2A-424A-9034-D5916427C8EF}"/>
    <cellStyle name="Normal 4 4 3 3 8" xfId="8989" xr:uid="{4B346EA7-7EA1-44DB-9D1E-FB3ED987CCB8}"/>
    <cellStyle name="Normal 4 4 3 3 9" xfId="17427" xr:uid="{BE5E8C06-D53B-4C2C-BA4A-CCBF2245E7A5}"/>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F07298A3-FD54-425F-8FC4-92AB6DB552C8}"/>
    <cellStyle name="Normal 4 4 3 4 2 2 3" xfId="24199" xr:uid="{5A2BBCF8-7118-4330-BC06-54C74DF067AD}"/>
    <cellStyle name="Normal 4 4 3 4 2 2 4" xfId="32636" xr:uid="{F9437219-4FDF-46A8-91EE-E6B8082AEF1B}"/>
    <cellStyle name="Normal 4 4 3 4 2 3" xfId="11544" xr:uid="{91C98A8A-3F50-42DA-8789-814012FF484C}"/>
    <cellStyle name="Normal 4 4 3 4 2 4" xfId="19982" xr:uid="{4CE93C8B-BED9-49AC-9DDE-FF2CF5143FEB}"/>
    <cellStyle name="Normal 4 4 3 4 2 5" xfId="28419" xr:uid="{98FD0D15-96B4-4725-83EF-EB2025A20D37}"/>
    <cellStyle name="Normal 4 4 3 4 3" xfId="5175" xr:uid="{00000000-0005-0000-0000-0000A4150000}"/>
    <cellStyle name="Normal 4 4 3 4 3 2" xfId="13617" xr:uid="{33DA3170-9057-4CDB-A456-6B7E52F85FF7}"/>
    <cellStyle name="Normal 4 4 3 4 3 3" xfId="22054" xr:uid="{E1911647-14BE-40C3-9FC3-F09B99053CEB}"/>
    <cellStyle name="Normal 4 4 3 4 3 4" xfId="30491" xr:uid="{60EC4B0B-1249-486F-86B5-60EFEA55D42E}"/>
    <cellStyle name="Normal 4 4 3 4 4" xfId="9399" xr:uid="{04D491B6-C22B-48EC-84BB-D49D5CAC4396}"/>
    <cellStyle name="Normal 4 4 3 4 5" xfId="17837" xr:uid="{56CB848E-2E19-4E5B-A617-D68992E54337}"/>
    <cellStyle name="Normal 4 4 3 4 6" xfId="26274" xr:uid="{363F5EEF-2AE8-40EE-A674-195B42735288}"/>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81BFB8C5-CECE-4EB3-8F85-CE66388CB81D}"/>
    <cellStyle name="Normal 4 4 3 5 2 2 3" xfId="24612" xr:uid="{35FD0F63-6551-4D9A-B894-84819496CE5E}"/>
    <cellStyle name="Normal 4 4 3 5 2 2 4" xfId="33049" xr:uid="{750C363B-9656-4D06-A8B6-7459CC3C7293}"/>
    <cellStyle name="Normal 4 4 3 5 2 3" xfId="11957" xr:uid="{99F649D7-654B-4E29-9E20-66805B0FA85D}"/>
    <cellStyle name="Normal 4 4 3 5 2 4" xfId="20395" xr:uid="{27A216F2-F4B1-4445-8C64-84831259DD0C}"/>
    <cellStyle name="Normal 4 4 3 5 2 5" xfId="28832" xr:uid="{0585A19E-004C-4305-A4AA-DCDB4DBDDE2C}"/>
    <cellStyle name="Normal 4 4 3 5 3" xfId="5588" xr:uid="{00000000-0005-0000-0000-0000A8150000}"/>
    <cellStyle name="Normal 4 4 3 5 3 2" xfId="14030" xr:uid="{0923FBDD-D654-4113-9D1F-5489B0CD9C11}"/>
    <cellStyle name="Normal 4 4 3 5 3 3" xfId="22467" xr:uid="{E39A61C2-C9C1-44C6-912C-6010482A370E}"/>
    <cellStyle name="Normal 4 4 3 5 3 4" xfId="30904" xr:uid="{F71FA4A9-432C-4468-8399-5F1A879DA0EA}"/>
    <cellStyle name="Normal 4 4 3 5 4" xfId="9812" xr:uid="{DC1A045D-A371-4AAB-8B51-81D3184D143F}"/>
    <cellStyle name="Normal 4 4 3 5 5" xfId="18250" xr:uid="{95A24AEC-B594-41B2-88C2-51ABC261023C}"/>
    <cellStyle name="Normal 4 4 3 5 6" xfId="26687" xr:uid="{8261B84E-340A-4130-83E2-25D893CE7A29}"/>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CDE0587B-4E72-4DB8-A156-A2D06908AFFD}"/>
    <cellStyle name="Normal 4 4 3 6 2 2 3" xfId="25025" xr:uid="{9C014548-A28E-493A-B018-28FB331E20FC}"/>
    <cellStyle name="Normal 4 4 3 6 2 2 4" xfId="33462" xr:uid="{D5A420C4-F66A-49CB-A158-C7740023C199}"/>
    <cellStyle name="Normal 4 4 3 6 2 3" xfId="12370" xr:uid="{CCDCC600-EE8F-428F-99D4-AFA6662BCB85}"/>
    <cellStyle name="Normal 4 4 3 6 2 4" xfId="20808" xr:uid="{25AF4622-19F5-4918-9EE6-E573D30F90EF}"/>
    <cellStyle name="Normal 4 4 3 6 2 5" xfId="29245" xr:uid="{C4EB959C-250A-4600-8212-5B8B83110A0B}"/>
    <cellStyle name="Normal 4 4 3 6 3" xfId="6001" xr:uid="{00000000-0005-0000-0000-0000AC150000}"/>
    <cellStyle name="Normal 4 4 3 6 3 2" xfId="14443" xr:uid="{DE6EADEA-AD9B-471A-92E0-DDA838FC047F}"/>
    <cellStyle name="Normal 4 4 3 6 3 3" xfId="22880" xr:uid="{A6C471B1-9997-4256-A906-88F2DE4B4E56}"/>
    <cellStyle name="Normal 4 4 3 6 3 4" xfId="31317" xr:uid="{A6FCDC57-B53A-4D89-9453-5F651E9A81CB}"/>
    <cellStyle name="Normal 4 4 3 6 4" xfId="10225" xr:uid="{58B15C40-B405-4BD6-B6B3-ED11A0EA1410}"/>
    <cellStyle name="Normal 4 4 3 6 5" xfId="18663" xr:uid="{D4C6EF62-2463-49A5-801E-8C69DB89B197}"/>
    <cellStyle name="Normal 4 4 3 6 6" xfId="27100" xr:uid="{7077377E-CF37-4757-AA4B-97492120A6C6}"/>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5BCADB86-5C0B-4947-9B58-4B110FA28504}"/>
    <cellStyle name="Normal 4 4 3 7 2 2 3" xfId="25438" xr:uid="{DB49E6C6-A1D3-433A-B4AC-5BDF4598B828}"/>
    <cellStyle name="Normal 4 4 3 7 2 2 4" xfId="33875" xr:uid="{3E6D28E8-B71A-47C5-9D3E-75A18AA61095}"/>
    <cellStyle name="Normal 4 4 3 7 2 3" xfId="12783" xr:uid="{17D18E2D-A536-4036-92E2-8AA65A640275}"/>
    <cellStyle name="Normal 4 4 3 7 2 4" xfId="21221" xr:uid="{42CEE4EC-CE68-40F0-8199-BC0690BDDD1F}"/>
    <cellStyle name="Normal 4 4 3 7 2 5" xfId="29658" xr:uid="{EF367438-4E83-400C-AC1A-2B882E57A95D}"/>
    <cellStyle name="Normal 4 4 3 7 3" xfId="6414" xr:uid="{00000000-0005-0000-0000-0000B0150000}"/>
    <cellStyle name="Normal 4 4 3 7 3 2" xfId="14856" xr:uid="{C1F5B3A7-6BE8-4CBF-B3D8-3181D7A251A1}"/>
    <cellStyle name="Normal 4 4 3 7 3 3" xfId="23293" xr:uid="{B5DC7520-AA6B-4884-AD2F-9841860E322F}"/>
    <cellStyle name="Normal 4 4 3 7 3 4" xfId="31730" xr:uid="{E83D2015-718E-4D53-A227-5A51A25FCF31}"/>
    <cellStyle name="Normal 4 4 3 7 4" xfId="10638" xr:uid="{A96CDCD7-CC19-4227-80B5-2FB7DC835FEE}"/>
    <cellStyle name="Normal 4 4 3 7 5" xfId="19076" xr:uid="{6D2016C5-6B58-4C7F-BC0A-E7185F5EA052}"/>
    <cellStyle name="Normal 4 4 3 7 6" xfId="27513" xr:uid="{E21FF60A-E477-4C38-AB6D-E787EFEB1759}"/>
    <cellStyle name="Normal 4 4 3 8" xfId="2543" xr:uid="{00000000-0005-0000-0000-0000B1150000}"/>
    <cellStyle name="Normal 4 4 3 8 2" xfId="6827" xr:uid="{00000000-0005-0000-0000-0000B2150000}"/>
    <cellStyle name="Normal 4 4 3 8 2 2" xfId="15269" xr:uid="{1AE113F5-7272-497D-888C-285325D4FE01}"/>
    <cellStyle name="Normal 4 4 3 8 2 3" xfId="23706" xr:uid="{91953C43-96A7-4A90-8631-BD39DF294275}"/>
    <cellStyle name="Normal 4 4 3 8 2 4" xfId="32143" xr:uid="{7E67F066-E5D7-41DA-BB30-ADB97B66B4D0}"/>
    <cellStyle name="Normal 4 4 3 8 3" xfId="11051" xr:uid="{6FDC0746-6547-43BF-A31F-AE47626E0684}"/>
    <cellStyle name="Normal 4 4 3 8 4" xfId="19489" xr:uid="{09911B61-44D6-4936-A3B4-C3E9D9AF8787}"/>
    <cellStyle name="Normal 4 4 3 8 5" xfId="27926" xr:uid="{954F55BC-EBBE-44A3-914D-48DB83AA2FE6}"/>
    <cellStyle name="Normal 4 4 3 9" xfId="4762" xr:uid="{00000000-0005-0000-0000-0000B3150000}"/>
    <cellStyle name="Normal 4 4 3 9 2" xfId="13204" xr:uid="{F63CC67F-715C-4B24-978C-B835144BFD42}"/>
    <cellStyle name="Normal 4 4 3 9 3" xfId="21641" xr:uid="{FBDC7228-2A98-48B2-AC2D-D9D2DEC94CAF}"/>
    <cellStyle name="Normal 4 4 3 9 4" xfId="30078" xr:uid="{89BD09F0-2406-40D6-AEE6-6FF845B0F78C}"/>
    <cellStyle name="Normal 4 4 4" xfId="391" xr:uid="{00000000-0005-0000-0000-0000B4150000}"/>
    <cellStyle name="Normal 4 4 4 10" xfId="17428" xr:uid="{1A7F5F29-93EC-4F55-8270-EC28E99B9B2B}"/>
    <cellStyle name="Normal 4 4 4 11" xfId="25865" xr:uid="{EA246687-183A-429C-8A10-54E17C661669}"/>
    <cellStyle name="Normal 4 4 4 2" xfId="392" xr:uid="{00000000-0005-0000-0000-0000B5150000}"/>
    <cellStyle name="Normal 4 4 4 2 10" xfId="25866" xr:uid="{B2725E9D-4EBF-4424-B36B-067BF80E9748}"/>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0A16E756-E66B-4703-BAF9-5CCAB7E480AF}"/>
    <cellStyle name="Normal 4 4 4 2 2 2 2 3" xfId="24204" xr:uid="{CCFE6045-1846-410D-8C01-57BE8201D7B9}"/>
    <cellStyle name="Normal 4 4 4 2 2 2 2 4" xfId="32641" xr:uid="{5BE70AB6-AD02-487D-BA01-0E59A80C7BBE}"/>
    <cellStyle name="Normal 4 4 4 2 2 2 3" xfId="11549" xr:uid="{03B07EF8-EB95-4D21-8876-9CE829D54F29}"/>
    <cellStyle name="Normal 4 4 4 2 2 2 4" xfId="19987" xr:uid="{ECE3D43B-5F87-4BEB-A531-7D6C625EDDB3}"/>
    <cellStyle name="Normal 4 4 4 2 2 2 5" xfId="28424" xr:uid="{C3ECF855-131F-406B-9D7C-9BD1AEA4EED8}"/>
    <cellStyle name="Normal 4 4 4 2 2 3" xfId="5180" xr:uid="{00000000-0005-0000-0000-0000B9150000}"/>
    <cellStyle name="Normal 4 4 4 2 2 3 2" xfId="13622" xr:uid="{0F33F76E-7028-40E9-9D7E-8D839A947E0F}"/>
    <cellStyle name="Normal 4 4 4 2 2 3 3" xfId="22059" xr:uid="{CC9040B6-AF09-40F3-95A3-010BB507429A}"/>
    <cellStyle name="Normal 4 4 4 2 2 3 4" xfId="30496" xr:uid="{68E6BF07-6086-4C48-B71F-02BDA775965A}"/>
    <cellStyle name="Normal 4 4 4 2 2 4" xfId="9404" xr:uid="{CC7F09FD-3AFF-463E-81E8-6222EC361F5E}"/>
    <cellStyle name="Normal 4 4 4 2 2 5" xfId="17842" xr:uid="{88EC3C44-CE26-4030-8232-1FF9DCF1DABD}"/>
    <cellStyle name="Normal 4 4 4 2 2 6" xfId="26279" xr:uid="{11236E28-3798-4031-A9AA-35B09B469B06}"/>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587E2B38-64BB-4222-BA39-D8F8CB740E8B}"/>
    <cellStyle name="Normal 4 4 4 2 3 2 2 3" xfId="24617" xr:uid="{60214589-B1AF-4184-B2C6-5EDB9BFF439C}"/>
    <cellStyle name="Normal 4 4 4 2 3 2 2 4" xfId="33054" xr:uid="{17732912-B4A6-4350-A9E5-0969ADF6F9D7}"/>
    <cellStyle name="Normal 4 4 4 2 3 2 3" xfId="11962" xr:uid="{A14F7D82-6BAC-4852-8263-0452148B686C}"/>
    <cellStyle name="Normal 4 4 4 2 3 2 4" xfId="20400" xr:uid="{B156A63E-06F7-46D4-A9FE-19D0B7F0212F}"/>
    <cellStyle name="Normal 4 4 4 2 3 2 5" xfId="28837" xr:uid="{7C3DBE45-0A59-4043-A403-A0A5964EB711}"/>
    <cellStyle name="Normal 4 4 4 2 3 3" xfId="5593" xr:uid="{00000000-0005-0000-0000-0000BD150000}"/>
    <cellStyle name="Normal 4 4 4 2 3 3 2" xfId="14035" xr:uid="{669DD668-054D-4CED-8DF4-79DA58E02D32}"/>
    <cellStyle name="Normal 4 4 4 2 3 3 3" xfId="22472" xr:uid="{14FBC635-3188-4EE6-BAB9-4F4F6B837078}"/>
    <cellStyle name="Normal 4 4 4 2 3 3 4" xfId="30909" xr:uid="{80CE5A33-C5FD-47F7-8B56-028B5780DFCF}"/>
    <cellStyle name="Normal 4 4 4 2 3 4" xfId="9817" xr:uid="{D6B11249-ABEE-4436-B6C5-CEB6FEE6E851}"/>
    <cellStyle name="Normal 4 4 4 2 3 5" xfId="18255" xr:uid="{C9268AA1-266C-4387-83BA-B0FAADF31BDD}"/>
    <cellStyle name="Normal 4 4 4 2 3 6" xfId="26692" xr:uid="{FFCB05D1-BFE8-4F2D-897A-1C578D6A052F}"/>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17D0DF63-9879-4836-9D77-D194A2AAD3FC}"/>
    <cellStyle name="Normal 4 4 4 2 4 2 2 3" xfId="25030" xr:uid="{DD77E066-19A9-4F66-B49E-E0273FAD225A}"/>
    <cellStyle name="Normal 4 4 4 2 4 2 2 4" xfId="33467" xr:uid="{23045775-9C5C-4EBB-830C-F31500BC60E5}"/>
    <cellStyle name="Normal 4 4 4 2 4 2 3" xfId="12375" xr:uid="{26387C90-78A7-4E04-8BEE-941B5C13E8BC}"/>
    <cellStyle name="Normal 4 4 4 2 4 2 4" xfId="20813" xr:uid="{E5660CD9-E8CA-4683-B32B-948133522CD7}"/>
    <cellStyle name="Normal 4 4 4 2 4 2 5" xfId="29250" xr:uid="{AD71FAE4-2948-4C5B-B708-360760FFF6A0}"/>
    <cellStyle name="Normal 4 4 4 2 4 3" xfId="6006" xr:uid="{00000000-0005-0000-0000-0000C1150000}"/>
    <cellStyle name="Normal 4 4 4 2 4 3 2" xfId="14448" xr:uid="{075200E1-2F12-4ED5-BB52-79D3C0413D22}"/>
    <cellStyle name="Normal 4 4 4 2 4 3 3" xfId="22885" xr:uid="{A89B565F-736A-48A6-AD2A-2E67EA51FB63}"/>
    <cellStyle name="Normal 4 4 4 2 4 3 4" xfId="31322" xr:uid="{5A1C4872-F57E-4EAB-AEF2-50E741F2098C}"/>
    <cellStyle name="Normal 4 4 4 2 4 4" xfId="10230" xr:uid="{1B8979CD-FBAE-4F0F-9017-C81E97D6E10C}"/>
    <cellStyle name="Normal 4 4 4 2 4 5" xfId="18668" xr:uid="{34574A1D-72FB-4E6D-8AF7-64E8D22C4E43}"/>
    <cellStyle name="Normal 4 4 4 2 4 6" xfId="27105" xr:uid="{83D9D6E1-171B-442D-A198-037F8B2DA497}"/>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EBAFEB43-3FDC-4D6A-84FB-54C603235618}"/>
    <cellStyle name="Normal 4 4 4 2 5 2 2 3" xfId="25443" xr:uid="{C9515471-4BD4-488C-8122-ED1A81E9463A}"/>
    <cellStyle name="Normal 4 4 4 2 5 2 2 4" xfId="33880" xr:uid="{97088DF5-8EEF-4B53-8D57-AF150D8242E1}"/>
    <cellStyle name="Normal 4 4 4 2 5 2 3" xfId="12788" xr:uid="{06A103BD-A92C-4325-AD6B-22AEBC43570A}"/>
    <cellStyle name="Normal 4 4 4 2 5 2 4" xfId="21226" xr:uid="{C520C5C7-B40B-45D0-B66D-8585DAB511F2}"/>
    <cellStyle name="Normal 4 4 4 2 5 2 5" xfId="29663" xr:uid="{6AA1CC58-F959-4CA1-A477-F07BC79CF672}"/>
    <cellStyle name="Normal 4 4 4 2 5 3" xfId="6419" xr:uid="{00000000-0005-0000-0000-0000C5150000}"/>
    <cellStyle name="Normal 4 4 4 2 5 3 2" xfId="14861" xr:uid="{1F382644-6E9C-40E7-A507-2B609A117012}"/>
    <cellStyle name="Normal 4 4 4 2 5 3 3" xfId="23298" xr:uid="{31EC0E4D-288E-4C59-8342-4F7621F278C7}"/>
    <cellStyle name="Normal 4 4 4 2 5 3 4" xfId="31735" xr:uid="{0AE8D1D5-BDBD-4DB9-8B8F-9998C6849789}"/>
    <cellStyle name="Normal 4 4 4 2 5 4" xfId="10643" xr:uid="{0D85235B-1127-4547-872E-84FB5089C7F4}"/>
    <cellStyle name="Normal 4 4 4 2 5 5" xfId="19081" xr:uid="{E8E8B59B-FC0F-4E86-921B-500CD86C0297}"/>
    <cellStyle name="Normal 4 4 4 2 5 6" xfId="27518" xr:uid="{C0627115-180A-473C-AB63-0503AACE70F1}"/>
    <cellStyle name="Normal 4 4 4 2 6" xfId="2548" xr:uid="{00000000-0005-0000-0000-0000C6150000}"/>
    <cellStyle name="Normal 4 4 4 2 6 2" xfId="6832" xr:uid="{00000000-0005-0000-0000-0000C7150000}"/>
    <cellStyle name="Normal 4 4 4 2 6 2 2" xfId="15274" xr:uid="{E22ED2CA-BD70-4E43-A49A-2433E25974EE}"/>
    <cellStyle name="Normal 4 4 4 2 6 2 3" xfId="23711" xr:uid="{2E9B018B-FF31-4D01-A48A-CE35291738BC}"/>
    <cellStyle name="Normal 4 4 4 2 6 2 4" xfId="32148" xr:uid="{B54E7000-703E-4488-AEC7-E111DFBFDEE6}"/>
    <cellStyle name="Normal 4 4 4 2 6 3" xfId="11056" xr:uid="{D0E44E2C-B96C-4BB3-A29B-061542B28AF5}"/>
    <cellStyle name="Normal 4 4 4 2 6 4" xfId="19494" xr:uid="{54DCC0F2-1AE7-4298-801D-42E2288542DC}"/>
    <cellStyle name="Normal 4 4 4 2 6 5" xfId="27931" xr:uid="{CFCFAFE1-1F71-4B4F-B1B5-46F25678E954}"/>
    <cellStyle name="Normal 4 4 4 2 7" xfId="4767" xr:uid="{00000000-0005-0000-0000-0000C8150000}"/>
    <cellStyle name="Normal 4 4 4 2 7 2" xfId="13209" xr:uid="{C175B75D-AB9A-4942-9A54-B9B112E3B20D}"/>
    <cellStyle name="Normal 4 4 4 2 7 3" xfId="21646" xr:uid="{8841F868-45CC-4108-851D-3873E5DE2444}"/>
    <cellStyle name="Normal 4 4 4 2 7 4" xfId="30083" xr:uid="{3A421194-97E2-4CF0-87B4-2EAD282E445F}"/>
    <cellStyle name="Normal 4 4 4 2 8" xfId="8991" xr:uid="{524171E3-2D8F-455A-9443-B173CA0941E9}"/>
    <cellStyle name="Normal 4 4 4 2 9" xfId="17429" xr:uid="{46736AEE-AE2B-4BBA-B1E2-556A3710EC91}"/>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555AD252-6C46-476A-8A3A-E73DF7C635BF}"/>
    <cellStyle name="Normal 4 4 4 3 2 2 3" xfId="24203" xr:uid="{D4E74761-3C82-4125-BD46-0CE4ABDB723B}"/>
    <cellStyle name="Normal 4 4 4 3 2 2 4" xfId="32640" xr:uid="{213B4BC3-F055-4990-80FE-7516911D9F3E}"/>
    <cellStyle name="Normal 4 4 4 3 2 3" xfId="11548" xr:uid="{961EC64F-BBF7-4FF2-91F5-EA2E152307B4}"/>
    <cellStyle name="Normal 4 4 4 3 2 4" xfId="19986" xr:uid="{99E9BDB6-76E3-48DF-8CF9-98F0F3EFBBA8}"/>
    <cellStyle name="Normal 4 4 4 3 2 5" xfId="28423" xr:uid="{023943E6-619A-48C1-8EBB-042FA979C9FF}"/>
    <cellStyle name="Normal 4 4 4 3 3" xfId="5179" xr:uid="{00000000-0005-0000-0000-0000CC150000}"/>
    <cellStyle name="Normal 4 4 4 3 3 2" xfId="13621" xr:uid="{39D7BDF6-C53D-4A72-8341-93B5A2255E04}"/>
    <cellStyle name="Normal 4 4 4 3 3 3" xfId="22058" xr:uid="{E7B368CB-0B96-4B99-88A1-B6513D4ACCBA}"/>
    <cellStyle name="Normal 4 4 4 3 3 4" xfId="30495" xr:uid="{6700CF3C-6F07-4208-AD56-533A05007892}"/>
    <cellStyle name="Normal 4 4 4 3 4" xfId="9403" xr:uid="{0382E500-88B5-4E45-A2C0-041CA4A5663C}"/>
    <cellStyle name="Normal 4 4 4 3 5" xfId="17841" xr:uid="{A14345BE-E1A3-4BE3-96F1-93D80415D881}"/>
    <cellStyle name="Normal 4 4 4 3 6" xfId="26278" xr:uid="{B5DE0BB1-7B19-4885-9CEE-87402BE1A25B}"/>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B752E5CC-3C66-4095-B4A0-49BF421D7D65}"/>
    <cellStyle name="Normal 4 4 4 4 2 2 3" xfId="24616" xr:uid="{5CAB2321-90C9-4448-A500-68484FABA618}"/>
    <cellStyle name="Normal 4 4 4 4 2 2 4" xfId="33053" xr:uid="{FB00C5CE-5BD9-4BFD-AC90-2E8BAE9B5697}"/>
    <cellStyle name="Normal 4 4 4 4 2 3" xfId="11961" xr:uid="{70D22E6C-F004-4BE2-B480-81AD03DC6465}"/>
    <cellStyle name="Normal 4 4 4 4 2 4" xfId="20399" xr:uid="{C3ED5238-5F66-4112-8B07-BE6B8349CAB4}"/>
    <cellStyle name="Normal 4 4 4 4 2 5" xfId="28836" xr:uid="{2E2F7A46-CDA9-4AF6-A696-A6478DE5F041}"/>
    <cellStyle name="Normal 4 4 4 4 3" xfId="5592" xr:uid="{00000000-0005-0000-0000-0000D0150000}"/>
    <cellStyle name="Normal 4 4 4 4 3 2" xfId="14034" xr:uid="{9BF35096-5FE6-4144-8736-723AF83134ED}"/>
    <cellStyle name="Normal 4 4 4 4 3 3" xfId="22471" xr:uid="{70871F93-F508-422B-962B-78103BFCE3C4}"/>
    <cellStyle name="Normal 4 4 4 4 3 4" xfId="30908" xr:uid="{3BD29C5A-75D6-425C-8113-E88720B873AA}"/>
    <cellStyle name="Normal 4 4 4 4 4" xfId="9816" xr:uid="{CCBF1998-4CC3-4950-A4BD-080C2EAF3E9F}"/>
    <cellStyle name="Normal 4 4 4 4 5" xfId="18254" xr:uid="{E947FC8E-9951-437C-93D1-6B121A4C2743}"/>
    <cellStyle name="Normal 4 4 4 4 6" xfId="26691" xr:uid="{602796BC-48B4-49DA-BCA9-0B7014E68E86}"/>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448FA318-E24B-4941-8B7E-4D148DB2214A}"/>
    <cellStyle name="Normal 4 4 4 5 2 2 3" xfId="25029" xr:uid="{BE5EE52F-F408-4CBB-96BD-D0E6905186CB}"/>
    <cellStyle name="Normal 4 4 4 5 2 2 4" xfId="33466" xr:uid="{EEA0AF88-9A94-4C34-82BE-A0B5B93FB3FE}"/>
    <cellStyle name="Normal 4 4 4 5 2 3" xfId="12374" xr:uid="{934C2730-5ADF-4FD6-93EA-B89536FD7575}"/>
    <cellStyle name="Normal 4 4 4 5 2 4" xfId="20812" xr:uid="{A27B39C3-6D16-406F-B2DC-928D72EC7D8B}"/>
    <cellStyle name="Normal 4 4 4 5 2 5" xfId="29249" xr:uid="{49273DF8-D9B6-4D82-87A7-6A49A5B66C8A}"/>
    <cellStyle name="Normal 4 4 4 5 3" xfId="6005" xr:uid="{00000000-0005-0000-0000-0000D4150000}"/>
    <cellStyle name="Normal 4 4 4 5 3 2" xfId="14447" xr:uid="{E1F6DCBF-B89C-4D0B-8E29-141A01AC9179}"/>
    <cellStyle name="Normal 4 4 4 5 3 3" xfId="22884" xr:uid="{574795A8-074E-43A1-AA0B-5645B36851A0}"/>
    <cellStyle name="Normal 4 4 4 5 3 4" xfId="31321" xr:uid="{D650A7F0-74CD-400B-B892-6FCC12535BC5}"/>
    <cellStyle name="Normal 4 4 4 5 4" xfId="10229" xr:uid="{7B018492-C2AB-4864-8FDD-77EA2AF6D063}"/>
    <cellStyle name="Normal 4 4 4 5 5" xfId="18667" xr:uid="{B1FAB255-DC9C-48D7-985A-CD34978450A5}"/>
    <cellStyle name="Normal 4 4 4 5 6" xfId="27104" xr:uid="{F9C8EBD3-9596-4E96-82E1-454308F2B93A}"/>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99692CC4-2EB5-4372-B86B-E87ACEB6BA39}"/>
    <cellStyle name="Normal 4 4 4 6 2 2 3" xfId="25442" xr:uid="{6EE2249E-E72D-460F-B2A1-94792E28E36E}"/>
    <cellStyle name="Normal 4 4 4 6 2 2 4" xfId="33879" xr:uid="{44B4B88C-C37D-438D-A14B-9BD2B9FD6DBE}"/>
    <cellStyle name="Normal 4 4 4 6 2 3" xfId="12787" xr:uid="{9DC3582B-460F-4E23-94A2-182B11C96A03}"/>
    <cellStyle name="Normal 4 4 4 6 2 4" xfId="21225" xr:uid="{EA4E1D93-29C7-4E8B-B5C4-6DA7E2508F2A}"/>
    <cellStyle name="Normal 4 4 4 6 2 5" xfId="29662" xr:uid="{06642BE8-6125-4DB2-AC9E-21FC30ED54AB}"/>
    <cellStyle name="Normal 4 4 4 6 3" xfId="6418" xr:uid="{00000000-0005-0000-0000-0000D8150000}"/>
    <cellStyle name="Normal 4 4 4 6 3 2" xfId="14860" xr:uid="{EB0D865A-085F-4761-9722-A32B24521AD5}"/>
    <cellStyle name="Normal 4 4 4 6 3 3" xfId="23297" xr:uid="{E8F1178C-8AEF-447A-B854-85003056B1CA}"/>
    <cellStyle name="Normal 4 4 4 6 3 4" xfId="31734" xr:uid="{7DCC81E8-E767-4874-8E69-04D6179B4269}"/>
    <cellStyle name="Normal 4 4 4 6 4" xfId="10642" xr:uid="{1310F554-5F48-4AAF-8336-85A356A677E9}"/>
    <cellStyle name="Normal 4 4 4 6 5" xfId="19080" xr:uid="{4E77B2F7-D5BF-4C8C-8A4A-1C98137E537D}"/>
    <cellStyle name="Normal 4 4 4 6 6" xfId="27517" xr:uid="{E1C382E4-C8B1-4277-9350-6B768CDC8267}"/>
    <cellStyle name="Normal 4 4 4 7" xfId="2547" xr:uid="{00000000-0005-0000-0000-0000D9150000}"/>
    <cellStyle name="Normal 4 4 4 7 2" xfId="6831" xr:uid="{00000000-0005-0000-0000-0000DA150000}"/>
    <cellStyle name="Normal 4 4 4 7 2 2" xfId="15273" xr:uid="{7BC4627D-E10F-45DD-81FE-0CC061DBC2BF}"/>
    <cellStyle name="Normal 4 4 4 7 2 3" xfId="23710" xr:uid="{F98A0648-AC47-4198-BF04-DE4370D4215D}"/>
    <cellStyle name="Normal 4 4 4 7 2 4" xfId="32147" xr:uid="{49585CA5-FFE9-47AE-AFE2-3139C1EFEDE9}"/>
    <cellStyle name="Normal 4 4 4 7 3" xfId="11055" xr:uid="{2DB4EE39-42E7-4BE5-805F-C245B15C8CE0}"/>
    <cellStyle name="Normal 4 4 4 7 4" xfId="19493" xr:uid="{6C966D86-536A-474A-8A2F-5A68926C2BB1}"/>
    <cellStyle name="Normal 4 4 4 7 5" xfId="27930" xr:uid="{123EA185-DEE8-4EBD-9879-FE4F48D15350}"/>
    <cellStyle name="Normal 4 4 4 8" xfId="4766" xr:uid="{00000000-0005-0000-0000-0000DB150000}"/>
    <cellStyle name="Normal 4 4 4 8 2" xfId="13208" xr:uid="{17FE182B-1CAB-4473-90F7-327B610728C5}"/>
    <cellStyle name="Normal 4 4 4 8 3" xfId="21645" xr:uid="{4B6BF7E0-35A7-4CAF-8014-452E30B09148}"/>
    <cellStyle name="Normal 4 4 4 8 4" xfId="30082" xr:uid="{36FFB3F2-2630-45FA-8108-E0E1A3C6C89A}"/>
    <cellStyle name="Normal 4 4 4 9" xfId="8990" xr:uid="{F45A98F6-FC06-421F-B5B4-29C70E5598B5}"/>
    <cellStyle name="Normal 4 4 5" xfId="393" xr:uid="{00000000-0005-0000-0000-0000DC150000}"/>
    <cellStyle name="Normal 4 4 5 10" xfId="25867" xr:uid="{895D4071-2085-4B52-82DA-677D6270B9ED}"/>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5C52E4A3-DCA8-4E64-BB0D-C0CCE2F29FDE}"/>
    <cellStyle name="Normal 4 4 5 2 2 2 3" xfId="24205" xr:uid="{C17630EA-A67B-475E-A4C1-EEA5E1139326}"/>
    <cellStyle name="Normal 4 4 5 2 2 2 4" xfId="32642" xr:uid="{21EF7A7D-EC82-4CAD-9DBB-28045090F7E3}"/>
    <cellStyle name="Normal 4 4 5 2 2 3" xfId="11550" xr:uid="{5B99E111-0C41-4E70-A9A7-61680D2F1B1F}"/>
    <cellStyle name="Normal 4 4 5 2 2 4" xfId="19988" xr:uid="{4C831789-B059-4E21-BF29-E850A10C26E2}"/>
    <cellStyle name="Normal 4 4 5 2 2 5" xfId="28425" xr:uid="{5DD8A6D7-0062-418A-A68D-A66003FD4288}"/>
    <cellStyle name="Normal 4 4 5 2 3" xfId="5181" xr:uid="{00000000-0005-0000-0000-0000E0150000}"/>
    <cellStyle name="Normal 4 4 5 2 3 2" xfId="13623" xr:uid="{853A902A-4826-42DF-B810-FA95239EFAE5}"/>
    <cellStyle name="Normal 4 4 5 2 3 3" xfId="22060" xr:uid="{E80AECFA-8045-478C-9631-3FF0F98DD4F7}"/>
    <cellStyle name="Normal 4 4 5 2 3 4" xfId="30497" xr:uid="{3E51E200-C7D3-475C-A96E-EB28451C155A}"/>
    <cellStyle name="Normal 4 4 5 2 4" xfId="9405" xr:uid="{46C41E69-C84C-4B0E-9D7A-604AC54E670C}"/>
    <cellStyle name="Normal 4 4 5 2 5" xfId="17843" xr:uid="{BB570B83-C0B0-4767-9607-ABC0ED7A2332}"/>
    <cellStyle name="Normal 4 4 5 2 6" xfId="26280" xr:uid="{1B60D2BB-E417-4DDC-ACDF-D9D88E833E66}"/>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3B222BD4-416E-4F36-A5DA-9691AE3DBC73}"/>
    <cellStyle name="Normal 4 4 5 3 2 2 3" xfId="24618" xr:uid="{4DC247E8-1088-4DF8-83CF-D0FA67990388}"/>
    <cellStyle name="Normal 4 4 5 3 2 2 4" xfId="33055" xr:uid="{126BB3FD-3750-4627-96DB-AFAB22583605}"/>
    <cellStyle name="Normal 4 4 5 3 2 3" xfId="11963" xr:uid="{9E788466-34AE-4D9F-80BB-D317EC3D2A08}"/>
    <cellStyle name="Normal 4 4 5 3 2 4" xfId="20401" xr:uid="{27F5F9AB-79CE-4489-AA80-22329848A966}"/>
    <cellStyle name="Normal 4 4 5 3 2 5" xfId="28838" xr:uid="{0B0F33CA-80BB-4FC1-8A20-7036918D14B6}"/>
    <cellStyle name="Normal 4 4 5 3 3" xfId="5594" xr:uid="{00000000-0005-0000-0000-0000E4150000}"/>
    <cellStyle name="Normal 4 4 5 3 3 2" xfId="14036" xr:uid="{C53B5DBA-4E3B-4428-9600-2E19F4BA5763}"/>
    <cellStyle name="Normal 4 4 5 3 3 3" xfId="22473" xr:uid="{EFC86FF6-8DAA-4D1C-9254-84346D0B2EDD}"/>
    <cellStyle name="Normal 4 4 5 3 3 4" xfId="30910" xr:uid="{F45F989D-3011-4188-BEF4-8AC17465B989}"/>
    <cellStyle name="Normal 4 4 5 3 4" xfId="9818" xr:uid="{25FA7EEB-A613-46EB-84AC-693AC64C36CF}"/>
    <cellStyle name="Normal 4 4 5 3 5" xfId="18256" xr:uid="{D883A402-2699-4B0D-80D4-1B0C25BE2A01}"/>
    <cellStyle name="Normal 4 4 5 3 6" xfId="26693" xr:uid="{A0CC54F5-980A-4BB5-AC9D-1B20306588FB}"/>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8AA44882-32A0-4B66-A6CF-08B187140E73}"/>
    <cellStyle name="Normal 4 4 5 4 2 2 3" xfId="25031" xr:uid="{F993901F-2652-43EF-B2D8-4C0775D54CD6}"/>
    <cellStyle name="Normal 4 4 5 4 2 2 4" xfId="33468" xr:uid="{A9889A6F-D817-415E-B8B8-C7486A0D1FEB}"/>
    <cellStyle name="Normal 4 4 5 4 2 3" xfId="12376" xr:uid="{1635775B-A38D-4C80-A73D-BB220E98B222}"/>
    <cellStyle name="Normal 4 4 5 4 2 4" xfId="20814" xr:uid="{D913BE17-57EB-43BC-902C-DB5F0E725460}"/>
    <cellStyle name="Normal 4 4 5 4 2 5" xfId="29251" xr:uid="{633D05EA-6D69-45F2-8619-573D7823FB12}"/>
    <cellStyle name="Normal 4 4 5 4 3" xfId="6007" xr:uid="{00000000-0005-0000-0000-0000E8150000}"/>
    <cellStyle name="Normal 4 4 5 4 3 2" xfId="14449" xr:uid="{15634E59-F115-4A72-AE9E-8D5791379575}"/>
    <cellStyle name="Normal 4 4 5 4 3 3" xfId="22886" xr:uid="{34E8EF1B-7FA8-4C4A-8337-AE1CD03D3390}"/>
    <cellStyle name="Normal 4 4 5 4 3 4" xfId="31323" xr:uid="{B97A138D-61D1-4C00-9807-8F1914FEA36F}"/>
    <cellStyle name="Normal 4 4 5 4 4" xfId="10231" xr:uid="{ACF1B763-EA57-4BB8-A598-901898D31DBD}"/>
    <cellStyle name="Normal 4 4 5 4 5" xfId="18669" xr:uid="{CC22407F-3F35-4D98-A9A4-2D81F94AEF03}"/>
    <cellStyle name="Normal 4 4 5 4 6" xfId="27106" xr:uid="{0812507C-4203-448A-B132-792F3BAE2D40}"/>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AC885C87-4838-459A-8118-1AFA33E9E204}"/>
    <cellStyle name="Normal 4 4 5 5 2 2 3" xfId="25444" xr:uid="{0F15B28A-F060-4565-B911-E4F301A28086}"/>
    <cellStyle name="Normal 4 4 5 5 2 2 4" xfId="33881" xr:uid="{D9C7625A-FDEC-40F1-A0D1-257E93F674B6}"/>
    <cellStyle name="Normal 4 4 5 5 2 3" xfId="12789" xr:uid="{D2693AB5-B170-4E3B-BD16-4BC55474F84A}"/>
    <cellStyle name="Normal 4 4 5 5 2 4" xfId="21227" xr:uid="{FF4107E1-FCFD-44D5-B070-050926CAA4FA}"/>
    <cellStyle name="Normal 4 4 5 5 2 5" xfId="29664" xr:uid="{C95A366F-C08A-4DB0-80A1-DDDBFDC49653}"/>
    <cellStyle name="Normal 4 4 5 5 3" xfId="6420" xr:uid="{00000000-0005-0000-0000-0000EC150000}"/>
    <cellStyle name="Normal 4 4 5 5 3 2" xfId="14862" xr:uid="{418F3E9A-C5CE-4C4A-B4E8-BEE332999B25}"/>
    <cellStyle name="Normal 4 4 5 5 3 3" xfId="23299" xr:uid="{51A6B1FA-7A5E-44F0-B22A-41D3348FA565}"/>
    <cellStyle name="Normal 4 4 5 5 3 4" xfId="31736" xr:uid="{7AF969F0-5C68-421E-92D2-7AE4FFF9D4E1}"/>
    <cellStyle name="Normal 4 4 5 5 4" xfId="10644" xr:uid="{FEF7BF20-FB07-49BA-9DE5-909EB6CE3FF1}"/>
    <cellStyle name="Normal 4 4 5 5 5" xfId="19082" xr:uid="{465EDBB7-71B8-4C18-9FDA-78CAE4348B6E}"/>
    <cellStyle name="Normal 4 4 5 5 6" xfId="27519" xr:uid="{5C8A0341-BAF4-4700-B52A-BB0A91478B99}"/>
    <cellStyle name="Normal 4 4 5 6" xfId="2549" xr:uid="{00000000-0005-0000-0000-0000ED150000}"/>
    <cellStyle name="Normal 4 4 5 6 2" xfId="6833" xr:uid="{00000000-0005-0000-0000-0000EE150000}"/>
    <cellStyle name="Normal 4 4 5 6 2 2" xfId="15275" xr:uid="{B2BD086C-6741-489A-9D2D-5D2228446305}"/>
    <cellStyle name="Normal 4 4 5 6 2 3" xfId="23712" xr:uid="{B92DE15D-8F1C-47A8-809D-C38B68041FB6}"/>
    <cellStyle name="Normal 4 4 5 6 2 4" xfId="32149" xr:uid="{0663269B-65A1-48E6-A3D0-8C13EBC5A52A}"/>
    <cellStyle name="Normal 4 4 5 6 3" xfId="11057" xr:uid="{8CCFE913-2F37-444C-B2EA-1D0494832F55}"/>
    <cellStyle name="Normal 4 4 5 6 4" xfId="19495" xr:uid="{F5ABC5C8-95CD-4BF8-9C8C-12B5A844E554}"/>
    <cellStyle name="Normal 4 4 5 6 5" xfId="27932" xr:uid="{12DEEBC9-F188-420E-B23A-E017E333671F}"/>
    <cellStyle name="Normal 4 4 5 7" xfId="4768" xr:uid="{00000000-0005-0000-0000-0000EF150000}"/>
    <cellStyle name="Normal 4 4 5 7 2" xfId="13210" xr:uid="{0654C060-E70D-475F-86EB-0FF19B963B02}"/>
    <cellStyle name="Normal 4 4 5 7 3" xfId="21647" xr:uid="{535DC997-6384-44AF-8684-AF14C0BAF5D8}"/>
    <cellStyle name="Normal 4 4 5 7 4" xfId="30084" xr:uid="{1DB15AD0-2B2F-49DF-BFA0-8EBA38F6397E}"/>
    <cellStyle name="Normal 4 4 5 8" xfId="8992" xr:uid="{9F370E6E-2D7F-46DD-B736-9B089DC01609}"/>
    <cellStyle name="Normal 4 4 5 9" xfId="17430" xr:uid="{7B1B9E43-EB26-4765-8334-E7ABE06012F1}"/>
    <cellStyle name="Normal 4 4 6" xfId="853" xr:uid="{00000000-0005-0000-0000-0000F0150000}"/>
    <cellStyle name="Normal 4 4 6 2" xfId="3088" xr:uid="{00000000-0005-0000-0000-0000F1150000}"/>
    <cellStyle name="Normal 4 4 6 2 2" xfId="7311" xr:uid="{00000000-0005-0000-0000-0000F2150000}"/>
    <cellStyle name="Normal 4 4 6 2 2 2" xfId="15753" xr:uid="{AF8724FD-7199-4E0F-9BD2-A717D58E7C6C}"/>
    <cellStyle name="Normal 4 4 6 2 2 3" xfId="24190" xr:uid="{BEF9D766-1A6B-4407-9C6F-90DBBE1A5A8E}"/>
    <cellStyle name="Normal 4 4 6 2 2 4" xfId="32627" xr:uid="{BE89A100-E1F6-446A-82DB-B3EFC2F2EDE8}"/>
    <cellStyle name="Normal 4 4 6 2 3" xfId="11535" xr:uid="{A7A412C2-B199-4B2E-8184-22330BB85A53}"/>
    <cellStyle name="Normal 4 4 6 2 4" xfId="19973" xr:uid="{CBF12B22-F371-461A-BCA8-E35908BF40EE}"/>
    <cellStyle name="Normal 4 4 6 2 5" xfId="28410" xr:uid="{7B1D7361-3176-492D-97D7-1634C0EFB14E}"/>
    <cellStyle name="Normal 4 4 6 3" xfId="5166" xr:uid="{00000000-0005-0000-0000-0000F3150000}"/>
    <cellStyle name="Normal 4 4 6 3 2" xfId="13608" xr:uid="{66C0A616-85CC-4FC7-9EC3-D3F461F40708}"/>
    <cellStyle name="Normal 4 4 6 3 3" xfId="22045" xr:uid="{FFDD7FFF-1448-46D7-B54D-6D820C798A4F}"/>
    <cellStyle name="Normal 4 4 6 3 4" xfId="30482" xr:uid="{87918D63-F300-4367-B8D0-79C0DA48DD06}"/>
    <cellStyle name="Normal 4 4 6 4" xfId="9390" xr:uid="{B4870223-C2B8-4F81-BE0C-8D763FA65B13}"/>
    <cellStyle name="Normal 4 4 6 5" xfId="17828" xr:uid="{B494397E-1BE4-4B95-89F4-BA59E3A69C16}"/>
    <cellStyle name="Normal 4 4 6 6" xfId="26265" xr:uid="{8096048B-92F9-480F-A897-7D986208585E}"/>
    <cellStyle name="Normal 4 4 7" xfId="1271" xr:uid="{00000000-0005-0000-0000-0000F4150000}"/>
    <cellStyle name="Normal 4 4 7 2" xfId="3501" xr:uid="{00000000-0005-0000-0000-0000F5150000}"/>
    <cellStyle name="Normal 4 4 7 2 2" xfId="7724" xr:uid="{00000000-0005-0000-0000-0000F6150000}"/>
    <cellStyle name="Normal 4 4 7 2 2 2" xfId="16166" xr:uid="{84D0F335-23AE-4E39-8293-7091231584C2}"/>
    <cellStyle name="Normal 4 4 7 2 2 3" xfId="24603" xr:uid="{0877D009-0A27-4E04-81C6-D593C5251D7E}"/>
    <cellStyle name="Normal 4 4 7 2 2 4" xfId="33040" xr:uid="{44EEE545-7D4E-4F72-ADB1-9717CAFBA303}"/>
    <cellStyle name="Normal 4 4 7 2 3" xfId="11948" xr:uid="{A059E681-BB6B-41E9-BF2B-6069042BF646}"/>
    <cellStyle name="Normal 4 4 7 2 4" xfId="20386" xr:uid="{DBB3F458-7507-4271-B1D7-B9E1AFD11CAF}"/>
    <cellStyle name="Normal 4 4 7 2 5" xfId="28823" xr:uid="{8F39D32D-896A-45F4-B0B7-04938DCBD409}"/>
    <cellStyle name="Normal 4 4 7 3" xfId="5579" xr:uid="{00000000-0005-0000-0000-0000F7150000}"/>
    <cellStyle name="Normal 4 4 7 3 2" xfId="14021" xr:uid="{8AA06C03-5911-43D7-A3AA-6DECA86DCB40}"/>
    <cellStyle name="Normal 4 4 7 3 3" xfId="22458" xr:uid="{B662A0F9-9719-4257-836C-B44D24CC7297}"/>
    <cellStyle name="Normal 4 4 7 3 4" xfId="30895" xr:uid="{CBE1E0AC-224E-40A7-BACF-41A485977BA9}"/>
    <cellStyle name="Normal 4 4 7 4" xfId="9803" xr:uid="{B79CE545-F786-4E65-AAE6-3C435D652777}"/>
    <cellStyle name="Normal 4 4 7 5" xfId="18241" xr:uid="{C1960A06-4789-4572-92B6-EACB1F35ADEB}"/>
    <cellStyle name="Normal 4 4 7 6" xfId="26678" xr:uid="{AFC3A7AE-2F1D-4CFC-9112-2B1C7C73C5C7}"/>
    <cellStyle name="Normal 4 4 8" xfId="1684" xr:uid="{00000000-0005-0000-0000-0000F8150000}"/>
    <cellStyle name="Normal 4 4 8 2" xfId="3914" xr:uid="{00000000-0005-0000-0000-0000F9150000}"/>
    <cellStyle name="Normal 4 4 8 2 2" xfId="8137" xr:uid="{00000000-0005-0000-0000-0000FA150000}"/>
    <cellStyle name="Normal 4 4 8 2 2 2" xfId="16579" xr:uid="{4BE7889E-A107-4A21-A82B-2AE4D13EFAFA}"/>
    <cellStyle name="Normal 4 4 8 2 2 3" xfId="25016" xr:uid="{26CE523C-0E29-4A99-903D-8A1D1C9A4910}"/>
    <cellStyle name="Normal 4 4 8 2 2 4" xfId="33453" xr:uid="{08E61D72-0B69-4BCA-AF48-E0F60E15115B}"/>
    <cellStyle name="Normal 4 4 8 2 3" xfId="12361" xr:uid="{E44C23ED-B780-40DC-8417-854D14EC60D5}"/>
    <cellStyle name="Normal 4 4 8 2 4" xfId="20799" xr:uid="{C9782918-9595-4E87-B2E9-8B1C5D96CF22}"/>
    <cellStyle name="Normal 4 4 8 2 5" xfId="29236" xr:uid="{5378167C-4B27-4077-9980-FDFC8268AB8E}"/>
    <cellStyle name="Normal 4 4 8 3" xfId="5992" xr:uid="{00000000-0005-0000-0000-0000FB150000}"/>
    <cellStyle name="Normal 4 4 8 3 2" xfId="14434" xr:uid="{03CD115E-C3E3-44B3-A8CB-7553FC7CC3AE}"/>
    <cellStyle name="Normal 4 4 8 3 3" xfId="22871" xr:uid="{86CE4088-7F25-4885-9C5C-82137F6A015F}"/>
    <cellStyle name="Normal 4 4 8 3 4" xfId="31308" xr:uid="{6878F9A9-E506-40E3-B147-67265C8B20E6}"/>
    <cellStyle name="Normal 4 4 8 4" xfId="10216" xr:uid="{CD8DC26F-F551-4FD5-8453-6A907A127B64}"/>
    <cellStyle name="Normal 4 4 8 5" xfId="18654" xr:uid="{868FBE7E-7F2F-45CB-9ABD-DB16B9B12BBF}"/>
    <cellStyle name="Normal 4 4 8 6" xfId="27091" xr:uid="{FE26D06A-A7A3-4728-8D4C-039358683355}"/>
    <cellStyle name="Normal 4 4 9" xfId="2098" xr:uid="{00000000-0005-0000-0000-0000FC150000}"/>
    <cellStyle name="Normal 4 4 9 2" xfId="4327" xr:uid="{00000000-0005-0000-0000-0000FD150000}"/>
    <cellStyle name="Normal 4 4 9 2 2" xfId="8550" xr:uid="{00000000-0005-0000-0000-0000FE150000}"/>
    <cellStyle name="Normal 4 4 9 2 2 2" xfId="16992" xr:uid="{A23FCD01-55B1-4183-9F51-CCD381DEA5B0}"/>
    <cellStyle name="Normal 4 4 9 2 2 3" xfId="25429" xr:uid="{B2CB9B4E-8505-461D-AFE1-DC71D50901EE}"/>
    <cellStyle name="Normal 4 4 9 2 2 4" xfId="33866" xr:uid="{941859F9-09D6-442D-A1BB-E47A601FCE03}"/>
    <cellStyle name="Normal 4 4 9 2 3" xfId="12774" xr:uid="{1E478177-3591-485E-B053-FA0864665C31}"/>
    <cellStyle name="Normal 4 4 9 2 4" xfId="21212" xr:uid="{1F87E9B9-EAF6-4316-9953-4E9BDA1736FF}"/>
    <cellStyle name="Normal 4 4 9 2 5" xfId="29649" xr:uid="{6AC7AE7B-D6F0-48C8-9063-5E5366882D39}"/>
    <cellStyle name="Normal 4 4 9 3" xfId="6405" xr:uid="{00000000-0005-0000-0000-0000FF150000}"/>
    <cellStyle name="Normal 4 4 9 3 2" xfId="14847" xr:uid="{9CEC13AA-66DC-4F33-9260-B1B375047B1B}"/>
    <cellStyle name="Normal 4 4 9 3 3" xfId="23284" xr:uid="{6CD16C39-F9E9-4698-B3DC-E789112EDE70}"/>
    <cellStyle name="Normal 4 4 9 3 4" xfId="31721" xr:uid="{901741BF-F098-4C63-BCEF-1DE27EA7DE52}"/>
    <cellStyle name="Normal 4 4 9 4" xfId="10629" xr:uid="{071DFF88-0465-42E7-B262-46F166C3CBA6}"/>
    <cellStyle name="Normal 4 4 9 5" xfId="19067" xr:uid="{960CCCE7-E4E0-4CBA-95FF-09BF6DAEA878}"/>
    <cellStyle name="Normal 4 4 9 6" xfId="27504" xr:uid="{505D8828-45F8-462B-A340-61078E13CB7C}"/>
    <cellStyle name="Normal 4 5" xfId="394" xr:uid="{00000000-0005-0000-0000-000000160000}"/>
    <cellStyle name="Normal 4 6" xfId="395" xr:uid="{00000000-0005-0000-0000-000001160000}"/>
    <cellStyle name="Normal 4 6 10" xfId="4769" xr:uid="{00000000-0005-0000-0000-000002160000}"/>
    <cellStyle name="Normal 4 6 10 2" xfId="13211" xr:uid="{7F974CD6-E3DA-4CBC-8F25-199D6233B3A3}"/>
    <cellStyle name="Normal 4 6 10 3" xfId="21648" xr:uid="{1D443B07-008E-4D67-9108-BDB601A4E50E}"/>
    <cellStyle name="Normal 4 6 10 4" xfId="30085" xr:uid="{749905E4-A0FE-4610-B9A2-A0219DE66103}"/>
    <cellStyle name="Normal 4 6 11" xfId="8993" xr:uid="{8379A9A5-4BDB-49F3-BA5C-11E4F6D7DA14}"/>
    <cellStyle name="Normal 4 6 12" xfId="17431" xr:uid="{667EEE5A-F376-431C-9981-C23CEEC5095D}"/>
    <cellStyle name="Normal 4 6 13" xfId="25868" xr:uid="{4B8C8FAF-17FD-4C9A-AC01-402D613EDF83}"/>
    <cellStyle name="Normal 4 6 2" xfId="396" xr:uid="{00000000-0005-0000-0000-000003160000}"/>
    <cellStyle name="Normal 4 6 2 10" xfId="8994" xr:uid="{015919D3-8A88-4498-85F9-4FCAC6CC31E6}"/>
    <cellStyle name="Normal 4 6 2 11" xfId="17432" xr:uid="{ACD9150E-26E8-4E7F-8DB3-C1138079E7E7}"/>
    <cellStyle name="Normal 4 6 2 12" xfId="25869" xr:uid="{91B74F5F-B722-4201-826A-4A43D54E9BE5}"/>
    <cellStyle name="Normal 4 6 2 2" xfId="397" xr:uid="{00000000-0005-0000-0000-000004160000}"/>
    <cellStyle name="Normal 4 6 2 2 10" xfId="17433" xr:uid="{FB326DE1-CB99-4153-9F5C-D5BBC130D403}"/>
    <cellStyle name="Normal 4 6 2 2 11" xfId="25870" xr:uid="{64869DE7-406A-4026-BF27-88E3453E618B}"/>
    <cellStyle name="Normal 4 6 2 2 2" xfId="398" xr:uid="{00000000-0005-0000-0000-000005160000}"/>
    <cellStyle name="Normal 4 6 2 2 2 10" xfId="25871" xr:uid="{46738533-73FE-4EDE-AF01-790033A5A7CF}"/>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5B4C419B-A8C1-422B-BB16-BBD3C4BAFC29}"/>
    <cellStyle name="Normal 4 6 2 2 2 2 2 2 3" xfId="24209" xr:uid="{9ADBC994-76CD-448B-81B0-40A560DC64C7}"/>
    <cellStyle name="Normal 4 6 2 2 2 2 2 2 4" xfId="32646" xr:uid="{A3CBAA38-9973-47B3-9202-F1E4901C31AF}"/>
    <cellStyle name="Normal 4 6 2 2 2 2 2 3" xfId="11554" xr:uid="{4EAF9DF6-AEAC-4C06-BEFB-223BB83933C3}"/>
    <cellStyle name="Normal 4 6 2 2 2 2 2 4" xfId="19992" xr:uid="{7F7E2519-79CB-41C6-938D-D5A4AF2A6E20}"/>
    <cellStyle name="Normal 4 6 2 2 2 2 2 5" xfId="28429" xr:uid="{150ED1D0-A01B-46C7-86B3-B1A5ECD9EFB7}"/>
    <cellStyle name="Normal 4 6 2 2 2 2 3" xfId="5185" xr:uid="{00000000-0005-0000-0000-000009160000}"/>
    <cellStyle name="Normal 4 6 2 2 2 2 3 2" xfId="13627" xr:uid="{02450E58-AAF1-43F4-AA18-405471501DE7}"/>
    <cellStyle name="Normal 4 6 2 2 2 2 3 3" xfId="22064" xr:uid="{3FA880DF-3EBB-4A86-A899-7F72F2EA293B}"/>
    <cellStyle name="Normal 4 6 2 2 2 2 3 4" xfId="30501" xr:uid="{DBF41048-BCD7-4404-8BE2-32274EF0A438}"/>
    <cellStyle name="Normal 4 6 2 2 2 2 4" xfId="9409" xr:uid="{C0C199A0-2B5D-4487-9E45-5D3247A56770}"/>
    <cellStyle name="Normal 4 6 2 2 2 2 5" xfId="17847" xr:uid="{8DFF1CB8-9CB0-4906-94E0-DD3E112E08B2}"/>
    <cellStyle name="Normal 4 6 2 2 2 2 6" xfId="26284" xr:uid="{C0E6A94F-AF82-44CC-82C1-F07DED7838EE}"/>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7AD4853B-F293-45FA-9744-5C15A7AF9D0C}"/>
    <cellStyle name="Normal 4 6 2 2 2 3 2 2 3" xfId="24622" xr:uid="{E7E96565-4A9D-45AF-9B81-81D9E94F8EE5}"/>
    <cellStyle name="Normal 4 6 2 2 2 3 2 2 4" xfId="33059" xr:uid="{C26DADF6-B3FB-44FA-AAA0-F8BB5927BFC5}"/>
    <cellStyle name="Normal 4 6 2 2 2 3 2 3" xfId="11967" xr:uid="{64BD330C-6875-4021-9CF4-1C8354A16BB4}"/>
    <cellStyle name="Normal 4 6 2 2 2 3 2 4" xfId="20405" xr:uid="{4CC343AF-578D-40C5-B098-663CCE893482}"/>
    <cellStyle name="Normal 4 6 2 2 2 3 2 5" xfId="28842" xr:uid="{A4FF4991-8614-4A74-A4BC-4439C2836B42}"/>
    <cellStyle name="Normal 4 6 2 2 2 3 3" xfId="5598" xr:uid="{00000000-0005-0000-0000-00000D160000}"/>
    <cellStyle name="Normal 4 6 2 2 2 3 3 2" xfId="14040" xr:uid="{A89F8AF7-6650-45E7-993E-E5CBB6DB8945}"/>
    <cellStyle name="Normal 4 6 2 2 2 3 3 3" xfId="22477" xr:uid="{5599346A-2BE7-4627-BA69-CB02B3147269}"/>
    <cellStyle name="Normal 4 6 2 2 2 3 3 4" xfId="30914" xr:uid="{DA4C53BD-FEEF-4D57-AF57-8ADBFD506C6C}"/>
    <cellStyle name="Normal 4 6 2 2 2 3 4" xfId="9822" xr:uid="{A083BF77-24DC-47D2-80DD-ED70E2902F0A}"/>
    <cellStyle name="Normal 4 6 2 2 2 3 5" xfId="18260" xr:uid="{C82B0D7E-B48D-4844-828A-90FB2E071859}"/>
    <cellStyle name="Normal 4 6 2 2 2 3 6" xfId="26697" xr:uid="{13E1E8EB-7865-4B8C-B93F-86BC74CC8C33}"/>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16E59051-2CF3-4E14-AA10-AA96552819E6}"/>
    <cellStyle name="Normal 4 6 2 2 2 4 2 2 3" xfId="25035" xr:uid="{87302271-FECA-4E2A-B308-F0B37D71B64C}"/>
    <cellStyle name="Normal 4 6 2 2 2 4 2 2 4" xfId="33472" xr:uid="{CE4FEF73-91DB-4AE4-ABC9-CD52B8B786FB}"/>
    <cellStyle name="Normal 4 6 2 2 2 4 2 3" xfId="12380" xr:uid="{8B4D0D82-A0C5-4D87-937F-76C00015FF69}"/>
    <cellStyle name="Normal 4 6 2 2 2 4 2 4" xfId="20818" xr:uid="{5302FEE5-A6F5-4CE2-8F9F-0B4BF8D71DD4}"/>
    <cellStyle name="Normal 4 6 2 2 2 4 2 5" xfId="29255" xr:uid="{AB4741E0-3706-4308-BB26-8C40023364AB}"/>
    <cellStyle name="Normal 4 6 2 2 2 4 3" xfId="6011" xr:uid="{00000000-0005-0000-0000-000011160000}"/>
    <cellStyle name="Normal 4 6 2 2 2 4 3 2" xfId="14453" xr:uid="{9162C50D-94DE-4783-9443-354957F3706B}"/>
    <cellStyle name="Normal 4 6 2 2 2 4 3 3" xfId="22890" xr:uid="{E1E48E00-3CC3-4405-BA63-BDBF699E5097}"/>
    <cellStyle name="Normal 4 6 2 2 2 4 3 4" xfId="31327" xr:uid="{3E50497C-6613-4AF4-912C-5D41E311E33F}"/>
    <cellStyle name="Normal 4 6 2 2 2 4 4" xfId="10235" xr:uid="{A62DDB1A-F7C1-4E42-ABA0-9D537F6EF5F0}"/>
    <cellStyle name="Normal 4 6 2 2 2 4 5" xfId="18673" xr:uid="{AD69DBF6-8DDC-4976-8443-417D99260238}"/>
    <cellStyle name="Normal 4 6 2 2 2 4 6" xfId="27110" xr:uid="{54AB4A2C-CF96-4FD6-B346-E9E2B374554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FDEAD15F-7BCB-40DB-804B-9FD980DC16EC}"/>
    <cellStyle name="Normal 4 6 2 2 2 5 2 2 3" xfId="25448" xr:uid="{666FC04A-61B5-41E1-BFF8-E01C0D35C16F}"/>
    <cellStyle name="Normal 4 6 2 2 2 5 2 2 4" xfId="33885" xr:uid="{32CBA886-BF53-4133-9B2F-33D7F3A598DD}"/>
    <cellStyle name="Normal 4 6 2 2 2 5 2 3" xfId="12793" xr:uid="{E1549132-DF8E-4BDD-AF2E-C95B86901FB1}"/>
    <cellStyle name="Normal 4 6 2 2 2 5 2 4" xfId="21231" xr:uid="{0F9B9740-30AF-4E7D-9583-97D3BE7C3FD7}"/>
    <cellStyle name="Normal 4 6 2 2 2 5 2 5" xfId="29668" xr:uid="{AC8FFC28-5157-4428-8D85-47A648AF5C16}"/>
    <cellStyle name="Normal 4 6 2 2 2 5 3" xfId="6424" xr:uid="{00000000-0005-0000-0000-000015160000}"/>
    <cellStyle name="Normal 4 6 2 2 2 5 3 2" xfId="14866" xr:uid="{8D5F9C73-A76D-4C2B-99A2-EC8D7CAF80D1}"/>
    <cellStyle name="Normal 4 6 2 2 2 5 3 3" xfId="23303" xr:uid="{CA1C6D6C-5EC8-4606-9F1F-CDD154CA051F}"/>
    <cellStyle name="Normal 4 6 2 2 2 5 3 4" xfId="31740" xr:uid="{98C1348F-CCA4-421E-9333-87F8ECED6EE2}"/>
    <cellStyle name="Normal 4 6 2 2 2 5 4" xfId="10648" xr:uid="{E085DD2C-FE48-4FBC-AE63-824D87E4AFE4}"/>
    <cellStyle name="Normal 4 6 2 2 2 5 5" xfId="19086" xr:uid="{843C2308-37D5-4F57-BE59-DB58BE40C49B}"/>
    <cellStyle name="Normal 4 6 2 2 2 5 6" xfId="27523" xr:uid="{FEAFEE4D-0BCD-4DB5-B1F7-6BE57C087A3A}"/>
    <cellStyle name="Normal 4 6 2 2 2 6" xfId="2553" xr:uid="{00000000-0005-0000-0000-000016160000}"/>
    <cellStyle name="Normal 4 6 2 2 2 6 2" xfId="6837" xr:uid="{00000000-0005-0000-0000-000017160000}"/>
    <cellStyle name="Normal 4 6 2 2 2 6 2 2" xfId="15279" xr:uid="{EE90380A-AB18-4CF3-B443-2FC14BE3E185}"/>
    <cellStyle name="Normal 4 6 2 2 2 6 2 3" xfId="23716" xr:uid="{ACFA0A33-FFE9-4EC8-8BFF-4B71D736D8CA}"/>
    <cellStyle name="Normal 4 6 2 2 2 6 2 4" xfId="32153" xr:uid="{A0AA457C-3D23-46C7-93E0-562B0DC71665}"/>
    <cellStyle name="Normal 4 6 2 2 2 6 3" xfId="11061" xr:uid="{868B9606-1373-4A3B-9ADD-46A64D1873D4}"/>
    <cellStyle name="Normal 4 6 2 2 2 6 4" xfId="19499" xr:uid="{CA7485E7-BEB7-4A96-94BE-839900E9AE01}"/>
    <cellStyle name="Normal 4 6 2 2 2 6 5" xfId="27936" xr:uid="{D1BC9CD2-E28D-458E-81E6-92BE3A264D3D}"/>
    <cellStyle name="Normal 4 6 2 2 2 7" xfId="4772" xr:uid="{00000000-0005-0000-0000-000018160000}"/>
    <cellStyle name="Normal 4 6 2 2 2 7 2" xfId="13214" xr:uid="{B797DD03-BA95-407A-B239-A3476615EEE5}"/>
    <cellStyle name="Normal 4 6 2 2 2 7 3" xfId="21651" xr:uid="{29640903-CACA-4E41-A0F0-8B0C33329B1E}"/>
    <cellStyle name="Normal 4 6 2 2 2 7 4" xfId="30088" xr:uid="{A8922430-7F5C-48BE-B961-B4731494486C}"/>
    <cellStyle name="Normal 4 6 2 2 2 8" xfId="8996" xr:uid="{196FF546-DDDB-4F24-BE4F-E867E9FA7176}"/>
    <cellStyle name="Normal 4 6 2 2 2 9" xfId="17434" xr:uid="{48F5F594-EBCF-4AD0-9E28-69A494853E43}"/>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72AD80E3-D64E-4259-BCFF-4913ECF0136B}"/>
    <cellStyle name="Normal 4 6 2 2 3 2 2 3" xfId="24208" xr:uid="{B1810BA7-1ABD-480F-9092-A835537F043B}"/>
    <cellStyle name="Normal 4 6 2 2 3 2 2 4" xfId="32645" xr:uid="{B1492CD8-0F50-4C1C-A596-3D76EBBA4613}"/>
    <cellStyle name="Normal 4 6 2 2 3 2 3" xfId="11553" xr:uid="{298076B5-159D-4F0C-A66C-368D09382402}"/>
    <cellStyle name="Normal 4 6 2 2 3 2 4" xfId="19991" xr:uid="{D83550D7-CB0D-4740-A369-42B07AABFFEE}"/>
    <cellStyle name="Normal 4 6 2 2 3 2 5" xfId="28428" xr:uid="{EA215209-E55F-4176-8AAA-B55A9668A0F6}"/>
    <cellStyle name="Normal 4 6 2 2 3 3" xfId="5184" xr:uid="{00000000-0005-0000-0000-00001C160000}"/>
    <cellStyle name="Normal 4 6 2 2 3 3 2" xfId="13626" xr:uid="{EBC5E188-B984-4D58-9FB6-2489FC126D64}"/>
    <cellStyle name="Normal 4 6 2 2 3 3 3" xfId="22063" xr:uid="{D29F8262-AD43-4216-A865-E803E793793F}"/>
    <cellStyle name="Normal 4 6 2 2 3 3 4" xfId="30500" xr:uid="{BC98C061-694C-46C1-819B-866DE2A45F38}"/>
    <cellStyle name="Normal 4 6 2 2 3 4" xfId="9408" xr:uid="{3B591094-258A-44B8-82DD-F74737D57252}"/>
    <cellStyle name="Normal 4 6 2 2 3 5" xfId="17846" xr:uid="{4047942E-673E-4345-B37B-F2A85F215F74}"/>
    <cellStyle name="Normal 4 6 2 2 3 6" xfId="26283" xr:uid="{CECCCFF2-14D1-4301-BBDC-3B61CCE9611B}"/>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F190FFD5-F48A-4F05-97AC-3415B47AB764}"/>
    <cellStyle name="Normal 4 6 2 2 4 2 2 3" xfId="24621" xr:uid="{171E4BCD-6242-4F6C-A5AC-D84473CA2F70}"/>
    <cellStyle name="Normal 4 6 2 2 4 2 2 4" xfId="33058" xr:uid="{71FCC4A9-1B33-4800-93E6-4DB11654E81A}"/>
    <cellStyle name="Normal 4 6 2 2 4 2 3" xfId="11966" xr:uid="{B6771155-DC6C-4900-88DE-50ABD88E1A10}"/>
    <cellStyle name="Normal 4 6 2 2 4 2 4" xfId="20404" xr:uid="{B9176CE1-9620-4363-B796-46ACBC7B4A3C}"/>
    <cellStyle name="Normal 4 6 2 2 4 2 5" xfId="28841" xr:uid="{88BB36BF-0754-4B8B-B790-74BF42274562}"/>
    <cellStyle name="Normal 4 6 2 2 4 3" xfId="5597" xr:uid="{00000000-0005-0000-0000-000020160000}"/>
    <cellStyle name="Normal 4 6 2 2 4 3 2" xfId="14039" xr:uid="{42061440-FF0F-48F0-9E99-9C4003EAB92E}"/>
    <cellStyle name="Normal 4 6 2 2 4 3 3" xfId="22476" xr:uid="{AA24060C-0ED7-4168-8667-B81FA0AC0FAE}"/>
    <cellStyle name="Normal 4 6 2 2 4 3 4" xfId="30913" xr:uid="{24E6A906-965B-42E4-BCE9-F00702F91D9E}"/>
    <cellStyle name="Normal 4 6 2 2 4 4" xfId="9821" xr:uid="{B68750BC-013B-4D71-9F19-DF9104AD5E42}"/>
    <cellStyle name="Normal 4 6 2 2 4 5" xfId="18259" xr:uid="{BFCFC640-77E5-471B-B65E-C277D594C7E1}"/>
    <cellStyle name="Normal 4 6 2 2 4 6" xfId="26696" xr:uid="{10BDD8B3-0482-4195-A5A3-B94C187AD07B}"/>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30A607AA-354A-4A95-B183-33EA37153CFD}"/>
    <cellStyle name="Normal 4 6 2 2 5 2 2 3" xfId="25034" xr:uid="{685D4092-69F6-42AD-ABE5-EDA67386DF3F}"/>
    <cellStyle name="Normal 4 6 2 2 5 2 2 4" xfId="33471" xr:uid="{A38D0C31-BA27-4BD0-B152-CAFF67CA7808}"/>
    <cellStyle name="Normal 4 6 2 2 5 2 3" xfId="12379" xr:uid="{B97F51CB-DE48-455D-8E9F-880C2B5085CB}"/>
    <cellStyle name="Normal 4 6 2 2 5 2 4" xfId="20817" xr:uid="{64D3230D-D460-4867-B550-1BD2B8F9662C}"/>
    <cellStyle name="Normal 4 6 2 2 5 2 5" xfId="29254" xr:uid="{9E871F92-8843-4216-A00C-FA90AA319138}"/>
    <cellStyle name="Normal 4 6 2 2 5 3" xfId="6010" xr:uid="{00000000-0005-0000-0000-000024160000}"/>
    <cellStyle name="Normal 4 6 2 2 5 3 2" xfId="14452" xr:uid="{ED3E84E3-A944-4B60-945C-633433B7A18B}"/>
    <cellStyle name="Normal 4 6 2 2 5 3 3" xfId="22889" xr:uid="{1696999D-971F-4CB9-BDD0-8F597F5A256B}"/>
    <cellStyle name="Normal 4 6 2 2 5 3 4" xfId="31326" xr:uid="{09D828C2-2834-41D8-B375-5ABFF099067D}"/>
    <cellStyle name="Normal 4 6 2 2 5 4" xfId="10234" xr:uid="{9D6E8CDE-AE3A-48D6-95F2-3B175BF8E442}"/>
    <cellStyle name="Normal 4 6 2 2 5 5" xfId="18672" xr:uid="{5805DCB9-6CDB-44DE-9A6B-A4CB06732C14}"/>
    <cellStyle name="Normal 4 6 2 2 5 6" xfId="27109" xr:uid="{7EDA7E0F-2E7E-4ACB-9727-45EB67302DBC}"/>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FB4680D7-C4B8-483B-803D-AAE9B4BD3A6F}"/>
    <cellStyle name="Normal 4 6 2 2 6 2 2 3" xfId="25447" xr:uid="{2EC6DF99-133A-4945-8D3C-40C6CD4F7E49}"/>
    <cellStyle name="Normal 4 6 2 2 6 2 2 4" xfId="33884" xr:uid="{1E7E453D-60BB-4C22-9B97-2F05C2D18C2B}"/>
    <cellStyle name="Normal 4 6 2 2 6 2 3" xfId="12792" xr:uid="{F9D47D09-497A-4424-8CD4-68030AA69B8F}"/>
    <cellStyle name="Normal 4 6 2 2 6 2 4" xfId="21230" xr:uid="{970F0F0B-25BA-4660-97A3-817A9738FBD1}"/>
    <cellStyle name="Normal 4 6 2 2 6 2 5" xfId="29667" xr:uid="{84351F4E-7D87-427F-A21E-25C1EAB7CEF1}"/>
    <cellStyle name="Normal 4 6 2 2 6 3" xfId="6423" xr:uid="{00000000-0005-0000-0000-000028160000}"/>
    <cellStyle name="Normal 4 6 2 2 6 3 2" xfId="14865" xr:uid="{4D59C53B-F8C1-4129-9231-4DD7BFFCF8BF}"/>
    <cellStyle name="Normal 4 6 2 2 6 3 3" xfId="23302" xr:uid="{3FFC8363-3678-4816-AF6C-0AD31EBFF839}"/>
    <cellStyle name="Normal 4 6 2 2 6 3 4" xfId="31739" xr:uid="{0AA7E7EF-BD97-467C-9A44-2BF7DC0B875C}"/>
    <cellStyle name="Normal 4 6 2 2 6 4" xfId="10647" xr:uid="{74DB7841-31AF-4600-99CE-460306C52808}"/>
    <cellStyle name="Normal 4 6 2 2 6 5" xfId="19085" xr:uid="{1119B27B-B6F1-4236-8A88-585B2A32664B}"/>
    <cellStyle name="Normal 4 6 2 2 6 6" xfId="27522" xr:uid="{1F7CF98A-8AD0-4492-A387-1CFD84CB21ED}"/>
    <cellStyle name="Normal 4 6 2 2 7" xfId="2552" xr:uid="{00000000-0005-0000-0000-000029160000}"/>
    <cellStyle name="Normal 4 6 2 2 7 2" xfId="6836" xr:uid="{00000000-0005-0000-0000-00002A160000}"/>
    <cellStyle name="Normal 4 6 2 2 7 2 2" xfId="15278" xr:uid="{319BCB90-9F78-4E0E-BD66-61DD7CD2AF2C}"/>
    <cellStyle name="Normal 4 6 2 2 7 2 3" xfId="23715" xr:uid="{0E88BA50-7BF5-433A-8F40-F456D0340D6B}"/>
    <cellStyle name="Normal 4 6 2 2 7 2 4" xfId="32152" xr:uid="{30BD784E-4089-462E-9D4D-FF1CE3EE22E5}"/>
    <cellStyle name="Normal 4 6 2 2 7 3" xfId="11060" xr:uid="{85D9B703-AB74-47CD-A162-98AC141152C1}"/>
    <cellStyle name="Normal 4 6 2 2 7 4" xfId="19498" xr:uid="{35715D0D-E776-465B-B48C-F30CE550A4D6}"/>
    <cellStyle name="Normal 4 6 2 2 7 5" xfId="27935" xr:uid="{96862510-AD93-418C-8AE2-F018B5BAA98D}"/>
    <cellStyle name="Normal 4 6 2 2 8" xfId="4771" xr:uid="{00000000-0005-0000-0000-00002B160000}"/>
    <cellStyle name="Normal 4 6 2 2 8 2" xfId="13213" xr:uid="{0BDD3D16-4675-439F-BFF0-E12D51C79CF0}"/>
    <cellStyle name="Normal 4 6 2 2 8 3" xfId="21650" xr:uid="{EF43B46E-E7B4-4352-B3D8-66495FA32586}"/>
    <cellStyle name="Normal 4 6 2 2 8 4" xfId="30087" xr:uid="{BA538E8C-128D-4310-9335-DB85DFB353C5}"/>
    <cellStyle name="Normal 4 6 2 2 9" xfId="8995" xr:uid="{B91BC09E-FE66-4A96-8BC2-524F43C466A3}"/>
    <cellStyle name="Normal 4 6 2 3" xfId="399" xr:uid="{00000000-0005-0000-0000-00002C160000}"/>
    <cellStyle name="Normal 4 6 2 3 10" xfId="25872" xr:uid="{8DF52EA7-1EDE-4FE1-85CB-3041FDDD9CC6}"/>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BC7CEB2C-381F-41C4-8132-413EF9FDF37C}"/>
    <cellStyle name="Normal 4 6 2 3 2 2 2 3" xfId="24210" xr:uid="{34766D38-3ED6-43D7-B1A3-C0A255B5CDFD}"/>
    <cellStyle name="Normal 4 6 2 3 2 2 2 4" xfId="32647" xr:uid="{21C784C7-E6ED-4CC0-9466-B70011AAECB4}"/>
    <cellStyle name="Normal 4 6 2 3 2 2 3" xfId="11555" xr:uid="{5F69C71B-612F-4AA0-887B-EF45D55E5A27}"/>
    <cellStyle name="Normal 4 6 2 3 2 2 4" xfId="19993" xr:uid="{2E3BBFCC-39CF-4E87-BA5F-8B9BA748FA4D}"/>
    <cellStyle name="Normal 4 6 2 3 2 2 5" xfId="28430" xr:uid="{FDA379EA-5F74-4550-9A91-94ADF6B27CE5}"/>
    <cellStyle name="Normal 4 6 2 3 2 3" xfId="5186" xr:uid="{00000000-0005-0000-0000-000030160000}"/>
    <cellStyle name="Normal 4 6 2 3 2 3 2" xfId="13628" xr:uid="{AEC71577-118C-4EE9-8EAC-8BE1EED5F3BE}"/>
    <cellStyle name="Normal 4 6 2 3 2 3 3" xfId="22065" xr:uid="{1DC10339-2E5E-4FE3-9BDE-11FE514DD472}"/>
    <cellStyle name="Normal 4 6 2 3 2 3 4" xfId="30502" xr:uid="{20D844B2-4795-4B7A-A9E0-4AC9A0CE8054}"/>
    <cellStyle name="Normal 4 6 2 3 2 4" xfId="9410" xr:uid="{D54F05FA-CA14-4097-A568-6FDF8D5CB536}"/>
    <cellStyle name="Normal 4 6 2 3 2 5" xfId="17848" xr:uid="{3589632E-8ED9-4DFB-88C1-DD4DD11FFCF2}"/>
    <cellStyle name="Normal 4 6 2 3 2 6" xfId="26285" xr:uid="{B8F01C73-5AC7-4C53-817D-F8C299559F88}"/>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59E4FA91-97C1-4FC5-B93B-63051ED4556E}"/>
    <cellStyle name="Normal 4 6 2 3 3 2 2 3" xfId="24623" xr:uid="{023D79F1-2694-41C9-94A8-5A61A0E487C0}"/>
    <cellStyle name="Normal 4 6 2 3 3 2 2 4" xfId="33060" xr:uid="{AE628607-6384-4264-9080-4677CCED1585}"/>
    <cellStyle name="Normal 4 6 2 3 3 2 3" xfId="11968" xr:uid="{0A43BE2E-853D-4463-80B2-7CF7C96C5A4A}"/>
    <cellStyle name="Normal 4 6 2 3 3 2 4" xfId="20406" xr:uid="{9BD44129-90B5-4F64-B6B9-53B81B929B0B}"/>
    <cellStyle name="Normal 4 6 2 3 3 2 5" xfId="28843" xr:uid="{58585059-5505-4BC2-9500-603860E025F4}"/>
    <cellStyle name="Normal 4 6 2 3 3 3" xfId="5599" xr:uid="{00000000-0005-0000-0000-000034160000}"/>
    <cellStyle name="Normal 4 6 2 3 3 3 2" xfId="14041" xr:uid="{CE8C5E64-4CD2-41EA-B381-36426344CC50}"/>
    <cellStyle name="Normal 4 6 2 3 3 3 3" xfId="22478" xr:uid="{26CFF4CE-534D-48F6-B630-05F4F2B70FDF}"/>
    <cellStyle name="Normal 4 6 2 3 3 3 4" xfId="30915" xr:uid="{F9D05C56-ACEB-408D-813D-CA42055D51C1}"/>
    <cellStyle name="Normal 4 6 2 3 3 4" xfId="9823" xr:uid="{074554D0-5019-48F8-AC56-903777B91CF8}"/>
    <cellStyle name="Normal 4 6 2 3 3 5" xfId="18261" xr:uid="{5006EF76-351C-4522-A554-B2D3767904CC}"/>
    <cellStyle name="Normal 4 6 2 3 3 6" xfId="26698" xr:uid="{E44913B2-400F-41E5-9B7F-9E7E85015B60}"/>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0CFCDC6D-5E69-465F-8370-07D9FE18C666}"/>
    <cellStyle name="Normal 4 6 2 3 4 2 2 3" xfId="25036" xr:uid="{37DACB77-FAAB-40E1-BF6C-F204DC170329}"/>
    <cellStyle name="Normal 4 6 2 3 4 2 2 4" xfId="33473" xr:uid="{7CC7FF13-AD9D-475E-BC0B-AD5C99B6BEBA}"/>
    <cellStyle name="Normal 4 6 2 3 4 2 3" xfId="12381" xr:uid="{9B220C8D-14CD-46E8-837C-F1837FEBE68A}"/>
    <cellStyle name="Normal 4 6 2 3 4 2 4" xfId="20819" xr:uid="{DF01BF47-31EA-4B2C-8E78-DCEE22510083}"/>
    <cellStyle name="Normal 4 6 2 3 4 2 5" xfId="29256" xr:uid="{B30F3510-6E08-4444-A9EA-3F90113BC02E}"/>
    <cellStyle name="Normal 4 6 2 3 4 3" xfId="6012" xr:uid="{00000000-0005-0000-0000-000038160000}"/>
    <cellStyle name="Normal 4 6 2 3 4 3 2" xfId="14454" xr:uid="{277A35A3-40C8-4FD7-A03A-F8408D311837}"/>
    <cellStyle name="Normal 4 6 2 3 4 3 3" xfId="22891" xr:uid="{E0EFE86F-8D29-4E75-B38E-68D0D611A43E}"/>
    <cellStyle name="Normal 4 6 2 3 4 3 4" xfId="31328" xr:uid="{18BFC2CA-0E48-4B06-988E-A6BEE610C149}"/>
    <cellStyle name="Normal 4 6 2 3 4 4" xfId="10236" xr:uid="{F8C96EDC-32E1-4AD8-9D2C-111B834E02C2}"/>
    <cellStyle name="Normal 4 6 2 3 4 5" xfId="18674" xr:uid="{B382CE08-0D91-4FA4-8B10-0365864AA096}"/>
    <cellStyle name="Normal 4 6 2 3 4 6" xfId="27111" xr:uid="{88388689-7B70-470A-A139-8654D661DB9D}"/>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58864FBF-032A-4348-90E1-7B9B8EAE10F0}"/>
    <cellStyle name="Normal 4 6 2 3 5 2 2 3" xfId="25449" xr:uid="{974E6A94-26FE-43C0-81A3-6B1FD27B121C}"/>
    <cellStyle name="Normal 4 6 2 3 5 2 2 4" xfId="33886" xr:uid="{016B1701-9E6B-44EB-9548-35D93D64C393}"/>
    <cellStyle name="Normal 4 6 2 3 5 2 3" xfId="12794" xr:uid="{F859AEFF-5FF7-4C9D-97C1-929D4F50C79B}"/>
    <cellStyle name="Normal 4 6 2 3 5 2 4" xfId="21232" xr:uid="{B15F507D-0239-4109-9326-FD739E22DBB7}"/>
    <cellStyle name="Normal 4 6 2 3 5 2 5" xfId="29669" xr:uid="{5FE763B5-EF58-4AB2-9B4A-3CD6AC64E1F1}"/>
    <cellStyle name="Normal 4 6 2 3 5 3" xfId="6425" xr:uid="{00000000-0005-0000-0000-00003C160000}"/>
    <cellStyle name="Normal 4 6 2 3 5 3 2" xfId="14867" xr:uid="{8A4173B8-B1F2-4BD4-8356-0D96E04CFA67}"/>
    <cellStyle name="Normal 4 6 2 3 5 3 3" xfId="23304" xr:uid="{69E7A118-4A38-469D-96A0-7C34394DF69F}"/>
    <cellStyle name="Normal 4 6 2 3 5 3 4" xfId="31741" xr:uid="{EB9C41A0-305C-4251-A0C7-7710D119204E}"/>
    <cellStyle name="Normal 4 6 2 3 5 4" xfId="10649" xr:uid="{FF7A53A6-A1A3-4B66-B8F6-4452FBF8B7A8}"/>
    <cellStyle name="Normal 4 6 2 3 5 5" xfId="19087" xr:uid="{C5115045-34E8-4AAC-860C-D2F271572A93}"/>
    <cellStyle name="Normal 4 6 2 3 5 6" xfId="27524" xr:uid="{AB01AD39-5BF9-4FAC-B383-806B2DFC5492}"/>
    <cellStyle name="Normal 4 6 2 3 6" xfId="2554" xr:uid="{00000000-0005-0000-0000-00003D160000}"/>
    <cellStyle name="Normal 4 6 2 3 6 2" xfId="6838" xr:uid="{00000000-0005-0000-0000-00003E160000}"/>
    <cellStyle name="Normal 4 6 2 3 6 2 2" xfId="15280" xr:uid="{426A1B02-68A8-4FB3-9A14-E702C37C17E7}"/>
    <cellStyle name="Normal 4 6 2 3 6 2 3" xfId="23717" xr:uid="{640BC292-318C-4EAB-8A92-9C37B77EFF01}"/>
    <cellStyle name="Normal 4 6 2 3 6 2 4" xfId="32154" xr:uid="{6BC22474-AD5B-4B8E-8257-62D88B39C873}"/>
    <cellStyle name="Normal 4 6 2 3 6 3" xfId="11062" xr:uid="{EF17DE37-119B-4ADD-B099-19B60D935150}"/>
    <cellStyle name="Normal 4 6 2 3 6 4" xfId="19500" xr:uid="{CE3D0DE2-D6F4-408A-BB92-99EB653C4674}"/>
    <cellStyle name="Normal 4 6 2 3 6 5" xfId="27937" xr:uid="{B0AC5270-9D55-456E-A3BA-2FEA85A2BDFF}"/>
    <cellStyle name="Normal 4 6 2 3 7" xfId="4773" xr:uid="{00000000-0005-0000-0000-00003F160000}"/>
    <cellStyle name="Normal 4 6 2 3 7 2" xfId="13215" xr:uid="{A7B305F3-5549-4D8C-8455-85398BB6FB02}"/>
    <cellStyle name="Normal 4 6 2 3 7 3" xfId="21652" xr:uid="{9325A8F0-A89E-4B69-BD44-9B216C96BCA0}"/>
    <cellStyle name="Normal 4 6 2 3 7 4" xfId="30089" xr:uid="{5980385D-5E52-4DE0-BFF7-5C24B56A8563}"/>
    <cellStyle name="Normal 4 6 2 3 8" xfId="8997" xr:uid="{23D5216D-83D6-4027-8C0D-63310A4F8369}"/>
    <cellStyle name="Normal 4 6 2 3 9" xfId="17435" xr:uid="{295F13C6-FD90-4274-9626-3221E94B664E}"/>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95D42AE8-515D-4C29-B94D-242B43B9FF1D}"/>
    <cellStyle name="Normal 4 6 2 4 2 2 3" xfId="24207" xr:uid="{79F9B10F-BADC-4722-81A5-A8063A5DA8F4}"/>
    <cellStyle name="Normal 4 6 2 4 2 2 4" xfId="32644" xr:uid="{8E3D4A48-848A-4F79-93B9-5BC2AED46708}"/>
    <cellStyle name="Normal 4 6 2 4 2 3" xfId="11552" xr:uid="{F5D2D618-43ED-4990-87A2-CD767195EC95}"/>
    <cellStyle name="Normal 4 6 2 4 2 4" xfId="19990" xr:uid="{934D2419-985C-4622-BDCF-05DB16DA2C12}"/>
    <cellStyle name="Normal 4 6 2 4 2 5" xfId="28427" xr:uid="{A1BD6F0F-4E4C-4F83-BD2F-6069B309B519}"/>
    <cellStyle name="Normal 4 6 2 4 3" xfId="5183" xr:uid="{00000000-0005-0000-0000-000043160000}"/>
    <cellStyle name="Normal 4 6 2 4 3 2" xfId="13625" xr:uid="{C58D1952-9E25-4AEA-A026-7325FFBC2BAC}"/>
    <cellStyle name="Normal 4 6 2 4 3 3" xfId="22062" xr:uid="{46A231B2-1588-42D2-AE28-EDDB85542EE2}"/>
    <cellStyle name="Normal 4 6 2 4 3 4" xfId="30499" xr:uid="{AD663E72-0D8B-4650-A2C8-4C7ED245F60A}"/>
    <cellStyle name="Normal 4 6 2 4 4" xfId="9407" xr:uid="{B0568BAC-5DBA-4549-B7D4-51A9944732AB}"/>
    <cellStyle name="Normal 4 6 2 4 5" xfId="17845" xr:uid="{2FA4FA31-DC81-425D-B185-262CB7E2CB4A}"/>
    <cellStyle name="Normal 4 6 2 4 6" xfId="26282" xr:uid="{3D087346-6994-4988-B452-E1169ED85835}"/>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D4E96E84-FC41-4210-8224-58DF494100C4}"/>
    <cellStyle name="Normal 4 6 2 5 2 2 3" xfId="24620" xr:uid="{07C8712F-B608-42AC-A0D7-5406BE6A5D04}"/>
    <cellStyle name="Normal 4 6 2 5 2 2 4" xfId="33057" xr:uid="{5ABEF3DB-2A93-4C50-B4DB-9A70F996CFD7}"/>
    <cellStyle name="Normal 4 6 2 5 2 3" xfId="11965" xr:uid="{C521759E-CA75-4770-A5B2-349288101084}"/>
    <cellStyle name="Normal 4 6 2 5 2 4" xfId="20403" xr:uid="{BD65C7FF-29F7-4CD2-BFFC-6C4AF1B7B873}"/>
    <cellStyle name="Normal 4 6 2 5 2 5" xfId="28840" xr:uid="{5AB42AD2-3A85-4676-B385-F9DA40BB0160}"/>
    <cellStyle name="Normal 4 6 2 5 3" xfId="5596" xr:uid="{00000000-0005-0000-0000-000047160000}"/>
    <cellStyle name="Normal 4 6 2 5 3 2" xfId="14038" xr:uid="{8FD7E8C8-5F1A-4695-9C5F-651EE2ED3710}"/>
    <cellStyle name="Normal 4 6 2 5 3 3" xfId="22475" xr:uid="{E2C1BC7C-772D-4071-8EC4-861F5BD2FF23}"/>
    <cellStyle name="Normal 4 6 2 5 3 4" xfId="30912" xr:uid="{BA6B1327-D970-4E2A-8E7B-3674944D58AB}"/>
    <cellStyle name="Normal 4 6 2 5 4" xfId="9820" xr:uid="{F4C10D61-C9CA-4554-9EA6-9CF6535325F0}"/>
    <cellStyle name="Normal 4 6 2 5 5" xfId="18258" xr:uid="{BC6CBCB0-5571-4BC3-9A7E-511FFFA15192}"/>
    <cellStyle name="Normal 4 6 2 5 6" xfId="26695" xr:uid="{931580F4-345F-4F08-A91E-E4B834E7D2FD}"/>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B945E034-ED59-413F-9DEA-92829853F523}"/>
    <cellStyle name="Normal 4 6 2 6 2 2 3" xfId="25033" xr:uid="{F3466674-55F5-4F8D-BEC1-1FE3601EC358}"/>
    <cellStyle name="Normal 4 6 2 6 2 2 4" xfId="33470" xr:uid="{D130A3F2-559A-43BB-B0F9-9F0689B5BA5F}"/>
    <cellStyle name="Normal 4 6 2 6 2 3" xfId="12378" xr:uid="{1D00AEF2-817D-4FE3-8406-ED6F944B1548}"/>
    <cellStyle name="Normal 4 6 2 6 2 4" xfId="20816" xr:uid="{73974BF7-DA0B-4965-B828-646C3EAA8F13}"/>
    <cellStyle name="Normal 4 6 2 6 2 5" xfId="29253" xr:uid="{A0BF3AD2-01BF-45B8-A3F4-CA0AADFF54AD}"/>
    <cellStyle name="Normal 4 6 2 6 3" xfId="6009" xr:uid="{00000000-0005-0000-0000-00004B160000}"/>
    <cellStyle name="Normal 4 6 2 6 3 2" xfId="14451" xr:uid="{76FE1CD5-2DA5-4EE2-8128-DC106542F8AA}"/>
    <cellStyle name="Normal 4 6 2 6 3 3" xfId="22888" xr:uid="{08DC3267-561F-4E4C-B6D2-17D9597B6923}"/>
    <cellStyle name="Normal 4 6 2 6 3 4" xfId="31325" xr:uid="{5F81C336-6A18-4AA5-98CA-60A372FBDBE6}"/>
    <cellStyle name="Normal 4 6 2 6 4" xfId="10233" xr:uid="{D05E40C6-F42D-4699-8EC4-8CC38E5B92E2}"/>
    <cellStyle name="Normal 4 6 2 6 5" xfId="18671" xr:uid="{2692E4DD-3D14-459A-B532-A5BCFEB6FFF8}"/>
    <cellStyle name="Normal 4 6 2 6 6" xfId="27108" xr:uid="{A2CC8C69-F47B-43BB-9F89-BD53D8C18A6A}"/>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3BD3C023-48CF-4531-BBDE-7FA687214E59}"/>
    <cellStyle name="Normal 4 6 2 7 2 2 3" xfId="25446" xr:uid="{1DDA8A3B-8E79-4CD3-A2DA-8204DAD04659}"/>
    <cellStyle name="Normal 4 6 2 7 2 2 4" xfId="33883" xr:uid="{DC783E63-30DF-4D6C-8721-A245690BF303}"/>
    <cellStyle name="Normal 4 6 2 7 2 3" xfId="12791" xr:uid="{454DCAAF-D3BC-4FF0-BEF2-CA3A6BAF77F6}"/>
    <cellStyle name="Normal 4 6 2 7 2 4" xfId="21229" xr:uid="{D5835D64-C062-46D8-BE88-6FE75989F7B4}"/>
    <cellStyle name="Normal 4 6 2 7 2 5" xfId="29666" xr:uid="{7C858DB4-A6FC-49B1-AD82-0BD07D8B8CF1}"/>
    <cellStyle name="Normal 4 6 2 7 3" xfId="6422" xr:uid="{00000000-0005-0000-0000-00004F160000}"/>
    <cellStyle name="Normal 4 6 2 7 3 2" xfId="14864" xr:uid="{16F8FE85-29D3-4D73-82A4-6919A388318D}"/>
    <cellStyle name="Normal 4 6 2 7 3 3" xfId="23301" xr:uid="{03097459-C68D-46F2-872D-188A6E0E0A7D}"/>
    <cellStyle name="Normal 4 6 2 7 3 4" xfId="31738" xr:uid="{45A2030C-E4A6-46B9-8367-294337F044ED}"/>
    <cellStyle name="Normal 4 6 2 7 4" xfId="10646" xr:uid="{1B8E4543-F4FB-4CA5-9EC0-A7ADC8FC1EA9}"/>
    <cellStyle name="Normal 4 6 2 7 5" xfId="19084" xr:uid="{30CEF2C3-0745-49D2-B46B-B6D17D59DDAC}"/>
    <cellStyle name="Normal 4 6 2 7 6" xfId="27521" xr:uid="{3C67C441-9F4F-4F01-8D71-7CF4EA9A45E1}"/>
    <cellStyle name="Normal 4 6 2 8" xfId="2551" xr:uid="{00000000-0005-0000-0000-000050160000}"/>
    <cellStyle name="Normal 4 6 2 8 2" xfId="6835" xr:uid="{00000000-0005-0000-0000-000051160000}"/>
    <cellStyle name="Normal 4 6 2 8 2 2" xfId="15277" xr:uid="{3ED0B46F-4B45-41A7-9271-2C95C35899B0}"/>
    <cellStyle name="Normal 4 6 2 8 2 3" xfId="23714" xr:uid="{9507B4E6-810B-4EE3-A2B6-000317257CB4}"/>
    <cellStyle name="Normal 4 6 2 8 2 4" xfId="32151" xr:uid="{1142209A-215D-4B18-9B66-E622EE5316F3}"/>
    <cellStyle name="Normal 4 6 2 8 3" xfId="11059" xr:uid="{8122ECF2-4ACE-496A-B9E0-DAB6A997926E}"/>
    <cellStyle name="Normal 4 6 2 8 4" xfId="19497" xr:uid="{D4AE866A-7FC9-478B-B080-E7995CE11659}"/>
    <cellStyle name="Normal 4 6 2 8 5" xfId="27934" xr:uid="{2DD43D44-AEF5-45A0-82CB-99795153E30C}"/>
    <cellStyle name="Normal 4 6 2 9" xfId="4770" xr:uid="{00000000-0005-0000-0000-000052160000}"/>
    <cellStyle name="Normal 4 6 2 9 2" xfId="13212" xr:uid="{E0DD9F3A-7128-48C3-922F-2799575CFD1B}"/>
    <cellStyle name="Normal 4 6 2 9 3" xfId="21649" xr:uid="{3F20BF1F-DAAC-4900-9053-826F786D16B9}"/>
    <cellStyle name="Normal 4 6 2 9 4" xfId="30086" xr:uid="{0BF927C9-16EE-4A61-9F35-7565C8332281}"/>
    <cellStyle name="Normal 4 6 3" xfId="400" xr:uid="{00000000-0005-0000-0000-000053160000}"/>
    <cellStyle name="Normal 4 6 3 10" xfId="17436" xr:uid="{CADC9455-BB48-43E5-AD8B-907FD7F95FC4}"/>
    <cellStyle name="Normal 4 6 3 11" xfId="25873" xr:uid="{C5D81934-54A1-4C9E-87F8-F83A188F3C6C}"/>
    <cellStyle name="Normal 4 6 3 2" xfId="401" xr:uid="{00000000-0005-0000-0000-000054160000}"/>
    <cellStyle name="Normal 4 6 3 2 10" xfId="25874" xr:uid="{539D38FD-FB95-4A48-A72D-7C125633CA49}"/>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DB1B3051-09AA-43E0-9A43-ECEF56C9576E}"/>
    <cellStyle name="Normal 4 6 3 2 2 2 2 3" xfId="24212" xr:uid="{3545E71C-FAA5-4383-A256-FB6BCFB64566}"/>
    <cellStyle name="Normal 4 6 3 2 2 2 2 4" xfId="32649" xr:uid="{BDBD982C-4710-4303-A5F6-12C0078F2DA8}"/>
    <cellStyle name="Normal 4 6 3 2 2 2 3" xfId="11557" xr:uid="{39D6D0E1-AABE-41B3-ADFA-6BC53288261F}"/>
    <cellStyle name="Normal 4 6 3 2 2 2 4" xfId="19995" xr:uid="{8B728C7E-A264-4B97-8F3E-237A8549802E}"/>
    <cellStyle name="Normal 4 6 3 2 2 2 5" xfId="28432" xr:uid="{0692595D-EF76-4A37-B630-553619F25E93}"/>
    <cellStyle name="Normal 4 6 3 2 2 3" xfId="5188" xr:uid="{00000000-0005-0000-0000-000058160000}"/>
    <cellStyle name="Normal 4 6 3 2 2 3 2" xfId="13630" xr:uid="{477A04AB-0AAF-46C0-BE46-7A6B7FD8334A}"/>
    <cellStyle name="Normal 4 6 3 2 2 3 3" xfId="22067" xr:uid="{9A0538D8-614D-4592-931C-35222108E5DF}"/>
    <cellStyle name="Normal 4 6 3 2 2 3 4" xfId="30504" xr:uid="{D9AC5A1F-8158-43DD-9D7D-000EE769A395}"/>
    <cellStyle name="Normal 4 6 3 2 2 4" xfId="9412" xr:uid="{57B66745-8231-4290-AFD0-A42CF494B0B9}"/>
    <cellStyle name="Normal 4 6 3 2 2 5" xfId="17850" xr:uid="{12EA305A-942B-4D5F-8E55-15FC514F411B}"/>
    <cellStyle name="Normal 4 6 3 2 2 6" xfId="26287" xr:uid="{58410B30-6F55-4F89-A837-1EFFC42BC2BE}"/>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C896461E-8A28-4FC6-82E4-81AA928A0D34}"/>
    <cellStyle name="Normal 4 6 3 2 3 2 2 3" xfId="24625" xr:uid="{DFC06A8B-E25A-4083-B17A-854DCE97933C}"/>
    <cellStyle name="Normal 4 6 3 2 3 2 2 4" xfId="33062" xr:uid="{6726642B-E9E4-43A7-B502-123A9706ECF0}"/>
    <cellStyle name="Normal 4 6 3 2 3 2 3" xfId="11970" xr:uid="{449EE8F2-1EAD-46E4-B7B4-77F837A1CF71}"/>
    <cellStyle name="Normal 4 6 3 2 3 2 4" xfId="20408" xr:uid="{9FAD2CC7-BB94-4E62-A69C-ABD0D7DA1ACA}"/>
    <cellStyle name="Normal 4 6 3 2 3 2 5" xfId="28845" xr:uid="{EE16CDA9-1507-4F20-9E92-71A8157F0C14}"/>
    <cellStyle name="Normal 4 6 3 2 3 3" xfId="5601" xr:uid="{00000000-0005-0000-0000-00005C160000}"/>
    <cellStyle name="Normal 4 6 3 2 3 3 2" xfId="14043" xr:uid="{E66554FC-3894-49F0-926B-F744B97B5EAE}"/>
    <cellStyle name="Normal 4 6 3 2 3 3 3" xfId="22480" xr:uid="{F234C37E-D4AD-4744-9D2A-08B02FAEC784}"/>
    <cellStyle name="Normal 4 6 3 2 3 3 4" xfId="30917" xr:uid="{C5B25D56-56E0-4AB6-82C0-265DD9DC0CC2}"/>
    <cellStyle name="Normal 4 6 3 2 3 4" xfId="9825" xr:uid="{2F4F93A7-C5D7-4505-A6A8-041B28641AC7}"/>
    <cellStyle name="Normal 4 6 3 2 3 5" xfId="18263" xr:uid="{F5983331-FBCD-4C17-A964-36BBF82CF603}"/>
    <cellStyle name="Normal 4 6 3 2 3 6" xfId="26700" xr:uid="{B5B6C36F-B7B9-4325-BC4D-1D21E758C25D}"/>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7AFF62CF-8839-4916-9A31-5842FB762828}"/>
    <cellStyle name="Normal 4 6 3 2 4 2 2 3" xfId="25038" xr:uid="{32261BDE-997E-4557-8202-FB7D98B1508B}"/>
    <cellStyle name="Normal 4 6 3 2 4 2 2 4" xfId="33475" xr:uid="{A7F68948-51AE-40CC-847D-B6D30AEC730B}"/>
    <cellStyle name="Normal 4 6 3 2 4 2 3" xfId="12383" xr:uid="{6E3E8420-7D4B-4510-9B7E-7CC180DF950A}"/>
    <cellStyle name="Normal 4 6 3 2 4 2 4" xfId="20821" xr:uid="{0F1AF6FA-0FC0-45A2-B9A2-F14CBF4643BF}"/>
    <cellStyle name="Normal 4 6 3 2 4 2 5" xfId="29258" xr:uid="{AF33BAF3-3278-48C1-A6B0-C5BF7EF96918}"/>
    <cellStyle name="Normal 4 6 3 2 4 3" xfId="6014" xr:uid="{00000000-0005-0000-0000-000060160000}"/>
    <cellStyle name="Normal 4 6 3 2 4 3 2" xfId="14456" xr:uid="{9E1FDC25-3BE5-4779-B477-F6B9A7606228}"/>
    <cellStyle name="Normal 4 6 3 2 4 3 3" xfId="22893" xr:uid="{735819D4-9D35-4433-8FA1-9D30C5ED27DE}"/>
    <cellStyle name="Normal 4 6 3 2 4 3 4" xfId="31330" xr:uid="{2F7CFB06-4A27-4625-8538-00176CF56486}"/>
    <cellStyle name="Normal 4 6 3 2 4 4" xfId="10238" xr:uid="{8C631C51-9D70-422F-A677-86450599A3D1}"/>
    <cellStyle name="Normal 4 6 3 2 4 5" xfId="18676" xr:uid="{63CA5A5B-C511-44B7-AAD4-503FE4158C30}"/>
    <cellStyle name="Normal 4 6 3 2 4 6" xfId="27113" xr:uid="{85515AAF-FF98-42A1-9590-B4669DFBFA1F}"/>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B6943BD5-2C3F-4392-B658-FB32C578F1D7}"/>
    <cellStyle name="Normal 4 6 3 2 5 2 2 3" xfId="25451" xr:uid="{833F24A7-CAA6-4288-BCCB-8D752727B661}"/>
    <cellStyle name="Normal 4 6 3 2 5 2 2 4" xfId="33888" xr:uid="{1A5841B8-9329-424C-8457-710A4E5ABCA4}"/>
    <cellStyle name="Normal 4 6 3 2 5 2 3" xfId="12796" xr:uid="{1D5B2C57-CE24-4A46-86E7-CD333143DE14}"/>
    <cellStyle name="Normal 4 6 3 2 5 2 4" xfId="21234" xr:uid="{CD2E564D-DEA5-4D6F-91A6-8002A62F6565}"/>
    <cellStyle name="Normal 4 6 3 2 5 2 5" xfId="29671" xr:uid="{7B657867-7FAF-467C-BD1B-E150DB920DA2}"/>
    <cellStyle name="Normal 4 6 3 2 5 3" xfId="6427" xr:uid="{00000000-0005-0000-0000-000064160000}"/>
    <cellStyle name="Normal 4 6 3 2 5 3 2" xfId="14869" xr:uid="{730AA8FF-E7F3-4E49-BD1F-711B498115B1}"/>
    <cellStyle name="Normal 4 6 3 2 5 3 3" xfId="23306" xr:uid="{8C479C2E-7991-4A7F-8918-57F96967339A}"/>
    <cellStyle name="Normal 4 6 3 2 5 3 4" xfId="31743" xr:uid="{050CB767-27B2-4BFD-8A03-286301130B4A}"/>
    <cellStyle name="Normal 4 6 3 2 5 4" xfId="10651" xr:uid="{B5538AE6-052D-4246-B947-F13ADC7E1E9A}"/>
    <cellStyle name="Normal 4 6 3 2 5 5" xfId="19089" xr:uid="{DC9701F1-D72A-477E-B83D-0870B60899A3}"/>
    <cellStyle name="Normal 4 6 3 2 5 6" xfId="27526" xr:uid="{468BC609-DD1E-4277-A653-864786510987}"/>
    <cellStyle name="Normal 4 6 3 2 6" xfId="2556" xr:uid="{00000000-0005-0000-0000-000065160000}"/>
    <cellStyle name="Normal 4 6 3 2 6 2" xfId="6840" xr:uid="{00000000-0005-0000-0000-000066160000}"/>
    <cellStyle name="Normal 4 6 3 2 6 2 2" xfId="15282" xr:uid="{3B6F99A2-66A1-409F-8DD5-5342A8B97722}"/>
    <cellStyle name="Normal 4 6 3 2 6 2 3" xfId="23719" xr:uid="{BFF9082E-9B86-454F-A2D2-EF7FB0FD7114}"/>
    <cellStyle name="Normal 4 6 3 2 6 2 4" xfId="32156" xr:uid="{F7ECEED9-5346-4342-BED8-07A4D148F1B6}"/>
    <cellStyle name="Normal 4 6 3 2 6 3" xfId="11064" xr:uid="{629CB171-3E3B-45BC-AF1E-306197D3472E}"/>
    <cellStyle name="Normal 4 6 3 2 6 4" xfId="19502" xr:uid="{F5F4F34C-E636-4EC0-B531-5E81ECC2BB28}"/>
    <cellStyle name="Normal 4 6 3 2 6 5" xfId="27939" xr:uid="{71A11B66-EE6F-4B18-86E8-10DED5A96156}"/>
    <cellStyle name="Normal 4 6 3 2 7" xfId="4775" xr:uid="{00000000-0005-0000-0000-000067160000}"/>
    <cellStyle name="Normal 4 6 3 2 7 2" xfId="13217" xr:uid="{34994C6C-F87E-48C4-8C8D-C41BE6D68A44}"/>
    <cellStyle name="Normal 4 6 3 2 7 3" xfId="21654" xr:uid="{7EA85727-C32F-4301-AFD4-4B8158B9048E}"/>
    <cellStyle name="Normal 4 6 3 2 7 4" xfId="30091" xr:uid="{167489E0-BE9B-42B0-BD4D-EA542CB7C194}"/>
    <cellStyle name="Normal 4 6 3 2 8" xfId="8999" xr:uid="{B54768A6-BBDC-4F2D-8779-AA7087C69C70}"/>
    <cellStyle name="Normal 4 6 3 2 9" xfId="17437" xr:uid="{6435CBBB-C752-46F2-B7EC-D24B58F3987E}"/>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115BDD6C-3673-4432-AA7B-8A7EFAE2F374}"/>
    <cellStyle name="Normal 4 6 3 3 2 2 3" xfId="24211" xr:uid="{AF89378D-651E-4D71-A29C-98F5749D7E5E}"/>
    <cellStyle name="Normal 4 6 3 3 2 2 4" xfId="32648" xr:uid="{C886560B-4398-478E-B75F-E30D4ADC71AC}"/>
    <cellStyle name="Normal 4 6 3 3 2 3" xfId="11556" xr:uid="{6274558D-FEDF-4B92-9E88-9075C937C4E0}"/>
    <cellStyle name="Normal 4 6 3 3 2 4" xfId="19994" xr:uid="{B17A5A26-9F70-4D60-A76F-B9BDEB186D07}"/>
    <cellStyle name="Normal 4 6 3 3 2 5" xfId="28431" xr:uid="{28EB63D6-0912-4EBB-8076-C2EAF05923A7}"/>
    <cellStyle name="Normal 4 6 3 3 3" xfId="5187" xr:uid="{00000000-0005-0000-0000-00006B160000}"/>
    <cellStyle name="Normal 4 6 3 3 3 2" xfId="13629" xr:uid="{5A4656D4-7B2C-485F-A57F-0C6C0D784E10}"/>
    <cellStyle name="Normal 4 6 3 3 3 3" xfId="22066" xr:uid="{C0F07DA7-A6F9-4AA2-8ADD-FED20F6FF60F}"/>
    <cellStyle name="Normal 4 6 3 3 3 4" xfId="30503" xr:uid="{100DFE0B-389C-492D-9896-55732ADCED7F}"/>
    <cellStyle name="Normal 4 6 3 3 4" xfId="9411" xr:uid="{30B3EFBA-5D0B-4030-B6E9-3F63EF789CC6}"/>
    <cellStyle name="Normal 4 6 3 3 5" xfId="17849" xr:uid="{D6917853-0A04-41A1-A89F-48EAC006D6B9}"/>
    <cellStyle name="Normal 4 6 3 3 6" xfId="26286" xr:uid="{D012785C-B903-4C9A-957F-B904904451C7}"/>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504ACDF3-BA91-48C5-A713-8910AE368ABB}"/>
    <cellStyle name="Normal 4 6 3 4 2 2 3" xfId="24624" xr:uid="{0B8B2377-9255-4744-AE86-7C0348EE13E9}"/>
    <cellStyle name="Normal 4 6 3 4 2 2 4" xfId="33061" xr:uid="{6C62BA9F-0DDA-4EE1-BBD8-FAC8937692E7}"/>
    <cellStyle name="Normal 4 6 3 4 2 3" xfId="11969" xr:uid="{94753CDB-896B-4255-AF2C-D678C0173F1C}"/>
    <cellStyle name="Normal 4 6 3 4 2 4" xfId="20407" xr:uid="{F6A7B5E8-0906-4ECE-B878-B412B80CE8A7}"/>
    <cellStyle name="Normal 4 6 3 4 2 5" xfId="28844" xr:uid="{62B13BB8-C1E1-41DD-8A3B-A71EE90D9FEE}"/>
    <cellStyle name="Normal 4 6 3 4 3" xfId="5600" xr:uid="{00000000-0005-0000-0000-00006F160000}"/>
    <cellStyle name="Normal 4 6 3 4 3 2" xfId="14042" xr:uid="{752E3D7C-E015-4CA8-903A-0E90AA378F0F}"/>
    <cellStyle name="Normal 4 6 3 4 3 3" xfId="22479" xr:uid="{43D1FDC0-B7CE-4B00-90B9-444FA65C7BC2}"/>
    <cellStyle name="Normal 4 6 3 4 3 4" xfId="30916" xr:uid="{74BE4F2F-F5F3-42D5-BA5C-DC1212350B63}"/>
    <cellStyle name="Normal 4 6 3 4 4" xfId="9824" xr:uid="{C4809EA7-B10F-4CA6-88FE-6AE7255049B8}"/>
    <cellStyle name="Normal 4 6 3 4 5" xfId="18262" xr:uid="{8F99B781-4D28-4615-A2D1-2D0FFA8636AE}"/>
    <cellStyle name="Normal 4 6 3 4 6" xfId="26699" xr:uid="{130ED505-2DC9-4298-9109-DEA9AB885315}"/>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47498F62-5462-4528-929C-C4F903C7098A}"/>
    <cellStyle name="Normal 4 6 3 5 2 2 3" xfId="25037" xr:uid="{35955ED9-872C-429E-8993-180E0E237218}"/>
    <cellStyle name="Normal 4 6 3 5 2 2 4" xfId="33474" xr:uid="{82CC385B-2368-4748-A993-7734BEEF2AB8}"/>
    <cellStyle name="Normal 4 6 3 5 2 3" xfId="12382" xr:uid="{9E4989CC-58B7-4C11-A717-ED72D9755887}"/>
    <cellStyle name="Normal 4 6 3 5 2 4" xfId="20820" xr:uid="{2EDCCA80-2392-4A60-BA6B-ABD4280D9959}"/>
    <cellStyle name="Normal 4 6 3 5 2 5" xfId="29257" xr:uid="{4C2899A3-1EE4-4B4C-9505-F16102358BD5}"/>
    <cellStyle name="Normal 4 6 3 5 3" xfId="6013" xr:uid="{00000000-0005-0000-0000-000073160000}"/>
    <cellStyle name="Normal 4 6 3 5 3 2" xfId="14455" xr:uid="{D6205599-6891-4863-B02C-DD4BEE8D2E8F}"/>
    <cellStyle name="Normal 4 6 3 5 3 3" xfId="22892" xr:uid="{BA9C8829-7F81-48D0-B0F5-6FF87EB7D4D3}"/>
    <cellStyle name="Normal 4 6 3 5 3 4" xfId="31329" xr:uid="{FB2BCDB2-4A59-4F30-A895-2A5CE3F33573}"/>
    <cellStyle name="Normal 4 6 3 5 4" xfId="10237" xr:uid="{1EDDE85C-5133-43DA-9F68-36632959C185}"/>
    <cellStyle name="Normal 4 6 3 5 5" xfId="18675" xr:uid="{0F945445-E184-4136-AC8D-FE2A44E17DBD}"/>
    <cellStyle name="Normal 4 6 3 5 6" xfId="27112" xr:uid="{8210F94A-6457-4504-9F19-B55E226D95DE}"/>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6822818F-9944-41A1-B00F-4C59F295515C}"/>
    <cellStyle name="Normal 4 6 3 6 2 2 3" xfId="25450" xr:uid="{A6251CB7-240B-4DAC-A617-833403BCE9ED}"/>
    <cellStyle name="Normal 4 6 3 6 2 2 4" xfId="33887" xr:uid="{F3C9C298-32CF-46CD-8542-EBC080EBA1FC}"/>
    <cellStyle name="Normal 4 6 3 6 2 3" xfId="12795" xr:uid="{FA486596-3202-411C-8A90-FDAD943A53ED}"/>
    <cellStyle name="Normal 4 6 3 6 2 4" xfId="21233" xr:uid="{B4C874A2-8B44-443D-A68E-C7F62E455F84}"/>
    <cellStyle name="Normal 4 6 3 6 2 5" xfId="29670" xr:uid="{DC3766AC-EF35-473B-9E5D-E4126123A51F}"/>
    <cellStyle name="Normal 4 6 3 6 3" xfId="6426" xr:uid="{00000000-0005-0000-0000-000077160000}"/>
    <cellStyle name="Normal 4 6 3 6 3 2" xfId="14868" xr:uid="{C2EA907E-BF01-42FD-81BD-E5261B380EB7}"/>
    <cellStyle name="Normal 4 6 3 6 3 3" xfId="23305" xr:uid="{8C9AB7EC-81D0-4F6D-BF37-FB0209546400}"/>
    <cellStyle name="Normal 4 6 3 6 3 4" xfId="31742" xr:uid="{579B8117-116F-45CC-B75A-FA3C757CD1E2}"/>
    <cellStyle name="Normal 4 6 3 6 4" xfId="10650" xr:uid="{3B1E1C79-499C-4DD4-9AC3-1D33B7F04E74}"/>
    <cellStyle name="Normal 4 6 3 6 5" xfId="19088" xr:uid="{28A05ABE-5AE7-4CD7-B95D-BFE4BBDE7505}"/>
    <cellStyle name="Normal 4 6 3 6 6" xfId="27525" xr:uid="{A6DA0D70-1058-48A0-BBFA-B3DA3750BCF9}"/>
    <cellStyle name="Normal 4 6 3 7" xfId="2555" xr:uid="{00000000-0005-0000-0000-000078160000}"/>
    <cellStyle name="Normal 4 6 3 7 2" xfId="6839" xr:uid="{00000000-0005-0000-0000-000079160000}"/>
    <cellStyle name="Normal 4 6 3 7 2 2" xfId="15281" xr:uid="{77EBD774-D900-4FE8-8B0A-7AFC4A60F81E}"/>
    <cellStyle name="Normal 4 6 3 7 2 3" xfId="23718" xr:uid="{0FB3D3CE-B5A0-4E23-B6A4-C3B728D75515}"/>
    <cellStyle name="Normal 4 6 3 7 2 4" xfId="32155" xr:uid="{C6987E18-1688-4908-A050-EC62D01AA93D}"/>
    <cellStyle name="Normal 4 6 3 7 3" xfId="11063" xr:uid="{FF046EAE-D44A-407C-94C8-EB4A85D3AA4C}"/>
    <cellStyle name="Normal 4 6 3 7 4" xfId="19501" xr:uid="{9C337C21-1540-40EC-AC1E-1670692B8F69}"/>
    <cellStyle name="Normal 4 6 3 7 5" xfId="27938" xr:uid="{1CD0EDE1-14EE-49C2-A26B-7176F450E877}"/>
    <cellStyle name="Normal 4 6 3 8" xfId="4774" xr:uid="{00000000-0005-0000-0000-00007A160000}"/>
    <cellStyle name="Normal 4 6 3 8 2" xfId="13216" xr:uid="{B2E0CB1F-BD2E-47B4-8F95-EEAB08501CA6}"/>
    <cellStyle name="Normal 4 6 3 8 3" xfId="21653" xr:uid="{08A51712-A8D5-4466-97FC-91DE9E1D2619}"/>
    <cellStyle name="Normal 4 6 3 8 4" xfId="30090" xr:uid="{447D7FD6-9C51-46D8-A4E5-AB66BA508CCB}"/>
    <cellStyle name="Normal 4 6 3 9" xfId="8998" xr:uid="{6744A31A-F4F2-48D2-B58D-A9DCA0043306}"/>
    <cellStyle name="Normal 4 6 4" xfId="402" xr:uid="{00000000-0005-0000-0000-00007B160000}"/>
    <cellStyle name="Normal 4 6 4 10" xfId="25875" xr:uid="{46402393-E579-4736-B146-C2CB8ACF9464}"/>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E3CDC413-FAFB-4B6E-A0C2-81A538E0B48E}"/>
    <cellStyle name="Normal 4 6 4 2 2 2 3" xfId="24213" xr:uid="{C114DAB9-199B-4127-8106-EDA44A49D832}"/>
    <cellStyle name="Normal 4 6 4 2 2 2 4" xfId="32650" xr:uid="{2FA2A97B-13B2-4120-B504-65FEAD3B0873}"/>
    <cellStyle name="Normal 4 6 4 2 2 3" xfId="11558" xr:uid="{42CD0353-6C23-4AE9-BEBE-728262F05B0D}"/>
    <cellStyle name="Normal 4 6 4 2 2 4" xfId="19996" xr:uid="{7ED74E77-C6A3-4244-B8AA-DAC06BA82905}"/>
    <cellStyle name="Normal 4 6 4 2 2 5" xfId="28433" xr:uid="{8E8153BC-D02C-4BC1-9B95-63F7A5030CE6}"/>
    <cellStyle name="Normal 4 6 4 2 3" xfId="5189" xr:uid="{00000000-0005-0000-0000-00007F160000}"/>
    <cellStyle name="Normal 4 6 4 2 3 2" xfId="13631" xr:uid="{FFC1DAFD-2624-423C-9986-8C21041E89FF}"/>
    <cellStyle name="Normal 4 6 4 2 3 3" xfId="22068" xr:uid="{6A667379-CC5F-491F-B4EA-76D76793D3B6}"/>
    <cellStyle name="Normal 4 6 4 2 3 4" xfId="30505" xr:uid="{8BC92079-51B3-4864-8E35-633089721097}"/>
    <cellStyle name="Normal 4 6 4 2 4" xfId="9413" xr:uid="{DC954E9D-09A6-4FA9-9483-63C8E9F65FAE}"/>
    <cellStyle name="Normal 4 6 4 2 5" xfId="17851" xr:uid="{90DE1652-EE29-472B-BCAD-0AEFA251BC88}"/>
    <cellStyle name="Normal 4 6 4 2 6" xfId="26288" xr:uid="{9ACFB464-2E79-4D76-BE5C-7345C5C2C87F}"/>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71EF4BC7-B109-4411-8F3D-B73CA0A7A398}"/>
    <cellStyle name="Normal 4 6 4 3 2 2 3" xfId="24626" xr:uid="{BAE561BF-8577-4DDA-BBB9-EE4F451A3D27}"/>
    <cellStyle name="Normal 4 6 4 3 2 2 4" xfId="33063" xr:uid="{B03A0293-E32E-406F-B697-E79263CC84AF}"/>
    <cellStyle name="Normal 4 6 4 3 2 3" xfId="11971" xr:uid="{C8240F25-BBFE-49C1-A26D-8EDADC35A04B}"/>
    <cellStyle name="Normal 4 6 4 3 2 4" xfId="20409" xr:uid="{6232610C-4F1A-4383-B56A-BA3F9C09B51A}"/>
    <cellStyle name="Normal 4 6 4 3 2 5" xfId="28846" xr:uid="{C28A94F2-C148-4B39-B6DF-E99400D43EFD}"/>
    <cellStyle name="Normal 4 6 4 3 3" xfId="5602" xr:uid="{00000000-0005-0000-0000-000083160000}"/>
    <cellStyle name="Normal 4 6 4 3 3 2" xfId="14044" xr:uid="{DBE8CC87-718A-4C33-A2E8-D615A977B1DD}"/>
    <cellStyle name="Normal 4 6 4 3 3 3" xfId="22481" xr:uid="{6A1568E1-0E69-42E0-B5A2-FD73EEE8CABB}"/>
    <cellStyle name="Normal 4 6 4 3 3 4" xfId="30918" xr:uid="{A58A00E1-E3CA-4015-B5A3-CB6683AB09C9}"/>
    <cellStyle name="Normal 4 6 4 3 4" xfId="9826" xr:uid="{89DE698D-D8DE-45C1-90D6-1141D0CFCD1F}"/>
    <cellStyle name="Normal 4 6 4 3 5" xfId="18264" xr:uid="{45F017D4-9203-4018-9EBA-76B7FB13CDEB}"/>
    <cellStyle name="Normal 4 6 4 3 6" xfId="26701" xr:uid="{F6B28332-79E1-4BBD-9F4B-A9F68ABB2818}"/>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6BD52536-FCAD-4957-B90C-FC661FD50D1A}"/>
    <cellStyle name="Normal 4 6 4 4 2 2 3" xfId="25039" xr:uid="{6CD142CD-1BDA-4751-B213-3DB66EBEE1F1}"/>
    <cellStyle name="Normal 4 6 4 4 2 2 4" xfId="33476" xr:uid="{3B83AD3E-B1A2-4299-BC36-2391EB6C39C3}"/>
    <cellStyle name="Normal 4 6 4 4 2 3" xfId="12384" xr:uid="{E9AE3959-5F24-4964-ACEE-1796B4BCF62D}"/>
    <cellStyle name="Normal 4 6 4 4 2 4" xfId="20822" xr:uid="{812E95E1-DDF9-4BCB-ADF1-AEC6FECA9240}"/>
    <cellStyle name="Normal 4 6 4 4 2 5" xfId="29259" xr:uid="{91E8B23A-608C-462D-8C82-8D57DEA9C79E}"/>
    <cellStyle name="Normal 4 6 4 4 3" xfId="6015" xr:uid="{00000000-0005-0000-0000-000087160000}"/>
    <cellStyle name="Normal 4 6 4 4 3 2" xfId="14457" xr:uid="{8BBA8966-A635-41E5-B209-E37DAC41B596}"/>
    <cellStyle name="Normal 4 6 4 4 3 3" xfId="22894" xr:uid="{BBEA166E-459A-43A6-9E0B-BB7EC8792DBB}"/>
    <cellStyle name="Normal 4 6 4 4 3 4" xfId="31331" xr:uid="{3802C4D5-A8E5-4EDC-BB5D-63E43ED75259}"/>
    <cellStyle name="Normal 4 6 4 4 4" xfId="10239" xr:uid="{B65B1D88-E6A6-44E4-86C3-97F180E14200}"/>
    <cellStyle name="Normal 4 6 4 4 5" xfId="18677" xr:uid="{536AECBE-82BD-425C-A89E-2CF4C497022C}"/>
    <cellStyle name="Normal 4 6 4 4 6" xfId="27114" xr:uid="{28666538-F82A-4019-B393-71309DB83011}"/>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A93BD8AF-212B-438E-B378-DEE390059E4B}"/>
    <cellStyle name="Normal 4 6 4 5 2 2 3" xfId="25452" xr:uid="{F251E17A-175B-412D-8180-1AEC18B850A6}"/>
    <cellStyle name="Normal 4 6 4 5 2 2 4" xfId="33889" xr:uid="{D40FC8AA-DD76-4C99-86B5-F0AF077A2FD7}"/>
    <cellStyle name="Normal 4 6 4 5 2 3" xfId="12797" xr:uid="{EAC31D74-2E2B-4B8F-8BFD-D034A4026A00}"/>
    <cellStyle name="Normal 4 6 4 5 2 4" xfId="21235" xr:uid="{65BD422D-77F1-4BDA-BB17-EB26E5B84B84}"/>
    <cellStyle name="Normal 4 6 4 5 2 5" xfId="29672" xr:uid="{8EBBC117-D558-41DE-B529-F2C4BFD0BC73}"/>
    <cellStyle name="Normal 4 6 4 5 3" xfId="6428" xr:uid="{00000000-0005-0000-0000-00008B160000}"/>
    <cellStyle name="Normal 4 6 4 5 3 2" xfId="14870" xr:uid="{747682BE-D6F1-4862-9538-4A3AB26266AA}"/>
    <cellStyle name="Normal 4 6 4 5 3 3" xfId="23307" xr:uid="{A7E45256-5C79-4CAA-A6CA-E16BFDB9CD7C}"/>
    <cellStyle name="Normal 4 6 4 5 3 4" xfId="31744" xr:uid="{D490554B-EF2D-406C-8C4D-8C997DE06B39}"/>
    <cellStyle name="Normal 4 6 4 5 4" xfId="10652" xr:uid="{34C13579-E545-4FC4-BA48-778E9A175EE2}"/>
    <cellStyle name="Normal 4 6 4 5 5" xfId="19090" xr:uid="{EAC6F217-F019-475C-B7B3-220AB07B28D2}"/>
    <cellStyle name="Normal 4 6 4 5 6" xfId="27527" xr:uid="{9F4885B4-4AD3-4A03-B91D-DFF571135B7C}"/>
    <cellStyle name="Normal 4 6 4 6" xfId="2557" xr:uid="{00000000-0005-0000-0000-00008C160000}"/>
    <cellStyle name="Normal 4 6 4 6 2" xfId="6841" xr:uid="{00000000-0005-0000-0000-00008D160000}"/>
    <cellStyle name="Normal 4 6 4 6 2 2" xfId="15283" xr:uid="{0A67D749-04C9-4FBA-9D7D-04A4C4FD5DCB}"/>
    <cellStyle name="Normal 4 6 4 6 2 3" xfId="23720" xr:uid="{2A179F9C-70D4-4B50-A2B6-F7FF66851FF9}"/>
    <cellStyle name="Normal 4 6 4 6 2 4" xfId="32157" xr:uid="{1F9187A6-2576-4A0A-953D-FA9077A4CE2A}"/>
    <cellStyle name="Normal 4 6 4 6 3" xfId="11065" xr:uid="{19998C2D-0F77-492E-929B-A856B549FFD7}"/>
    <cellStyle name="Normal 4 6 4 6 4" xfId="19503" xr:uid="{04633F02-68AE-4A14-96A1-0A65CA88D99C}"/>
    <cellStyle name="Normal 4 6 4 6 5" xfId="27940" xr:uid="{8F65635A-82F7-4512-B6D4-230C8989C460}"/>
    <cellStyle name="Normal 4 6 4 7" xfId="4776" xr:uid="{00000000-0005-0000-0000-00008E160000}"/>
    <cellStyle name="Normal 4 6 4 7 2" xfId="13218" xr:uid="{B68760AB-9660-45EF-9BEE-0F956BFFBCA3}"/>
    <cellStyle name="Normal 4 6 4 7 3" xfId="21655" xr:uid="{95FB0D5E-991C-45AC-8029-202947D3BCF8}"/>
    <cellStyle name="Normal 4 6 4 7 4" xfId="30092" xr:uid="{23D936A8-C725-41AD-9048-BB9572150DDD}"/>
    <cellStyle name="Normal 4 6 4 8" xfId="9000" xr:uid="{3F1CE767-3790-46A0-AF51-64EE4D2CC81A}"/>
    <cellStyle name="Normal 4 6 4 9" xfId="17438" xr:uid="{1029E30B-DF90-4462-9E60-E301BD15D777}"/>
    <cellStyle name="Normal 4 6 5" xfId="869" xr:uid="{00000000-0005-0000-0000-00008F160000}"/>
    <cellStyle name="Normal 4 6 5 2" xfId="3104" xr:uid="{00000000-0005-0000-0000-000090160000}"/>
    <cellStyle name="Normal 4 6 5 2 2" xfId="7327" xr:uid="{00000000-0005-0000-0000-000091160000}"/>
    <cellStyle name="Normal 4 6 5 2 2 2" xfId="15769" xr:uid="{5FEC4134-7B36-4358-AE77-4F440D107603}"/>
    <cellStyle name="Normal 4 6 5 2 2 3" xfId="24206" xr:uid="{0DFD75BF-4F9B-438B-B49E-9B7CB4DB3900}"/>
    <cellStyle name="Normal 4 6 5 2 2 4" xfId="32643" xr:uid="{11C6113E-815B-4C9F-9ED6-E2CF562A7D93}"/>
    <cellStyle name="Normal 4 6 5 2 3" xfId="11551" xr:uid="{9F0CB8C2-D005-4120-9E19-38881732C907}"/>
    <cellStyle name="Normal 4 6 5 2 4" xfId="19989" xr:uid="{2E7B0D42-D4AE-4465-8702-9EE30704A9D3}"/>
    <cellStyle name="Normal 4 6 5 2 5" xfId="28426" xr:uid="{A93D6213-AFE2-4613-B91A-0BB36CECA435}"/>
    <cellStyle name="Normal 4 6 5 3" xfId="5182" xr:uid="{00000000-0005-0000-0000-000092160000}"/>
    <cellStyle name="Normal 4 6 5 3 2" xfId="13624" xr:uid="{2D293097-4759-4E37-8EF1-9B8ABF1356D2}"/>
    <cellStyle name="Normal 4 6 5 3 3" xfId="22061" xr:uid="{9B21AB96-5631-45C4-BF40-73E55A48A388}"/>
    <cellStyle name="Normal 4 6 5 3 4" xfId="30498" xr:uid="{12CFFA93-1EB9-4D5D-BE31-BD3173D9A1AB}"/>
    <cellStyle name="Normal 4 6 5 4" xfId="9406" xr:uid="{512C87C6-211B-4DA0-A00E-9FA5C30D272F}"/>
    <cellStyle name="Normal 4 6 5 5" xfId="17844" xr:uid="{833135B1-D21D-4DA6-BEED-C79941C3E779}"/>
    <cellStyle name="Normal 4 6 5 6" xfId="26281" xr:uid="{C4BDFE5D-8816-4C72-83AD-CF0966AC9E69}"/>
    <cellStyle name="Normal 4 6 6" xfId="1287" xr:uid="{00000000-0005-0000-0000-000093160000}"/>
    <cellStyle name="Normal 4 6 6 2" xfId="3517" xr:uid="{00000000-0005-0000-0000-000094160000}"/>
    <cellStyle name="Normal 4 6 6 2 2" xfId="7740" xr:uid="{00000000-0005-0000-0000-000095160000}"/>
    <cellStyle name="Normal 4 6 6 2 2 2" xfId="16182" xr:uid="{5C781EB0-3059-46D5-8D7E-7ACEE70D1912}"/>
    <cellStyle name="Normal 4 6 6 2 2 3" xfId="24619" xr:uid="{246FE6E0-D11C-4A27-92D7-469813884CB7}"/>
    <cellStyle name="Normal 4 6 6 2 2 4" xfId="33056" xr:uid="{F8703907-F9B7-4F54-9F73-D7452058D320}"/>
    <cellStyle name="Normal 4 6 6 2 3" xfId="11964" xr:uid="{E69BA3B2-5BFC-4DF4-B59C-D2010B9EF8F2}"/>
    <cellStyle name="Normal 4 6 6 2 4" xfId="20402" xr:uid="{D72C695E-7194-416C-932B-09F49B162550}"/>
    <cellStyle name="Normal 4 6 6 2 5" xfId="28839" xr:uid="{35DE529D-876C-4F45-B3E0-E88B8A7BBA16}"/>
    <cellStyle name="Normal 4 6 6 3" xfId="5595" xr:uid="{00000000-0005-0000-0000-000096160000}"/>
    <cellStyle name="Normal 4 6 6 3 2" xfId="14037" xr:uid="{FDA2CBA2-EE1B-4C90-83B5-18D5B4743764}"/>
    <cellStyle name="Normal 4 6 6 3 3" xfId="22474" xr:uid="{AC3F414D-F3A8-4D2E-8CFF-BD9C6C942D53}"/>
    <cellStyle name="Normal 4 6 6 3 4" xfId="30911" xr:uid="{3FE6416C-5832-40CC-84D9-8DFD106273AF}"/>
    <cellStyle name="Normal 4 6 6 4" xfId="9819" xr:uid="{AD72826E-708D-4DA0-9723-49B076DFCF67}"/>
    <cellStyle name="Normal 4 6 6 5" xfId="18257" xr:uid="{EF040B55-B3A9-4B8A-B3EE-BFCF312664FF}"/>
    <cellStyle name="Normal 4 6 6 6" xfId="26694" xr:uid="{35AB1855-11D4-478B-BE6D-875297D67B1B}"/>
    <cellStyle name="Normal 4 6 7" xfId="1700" xr:uid="{00000000-0005-0000-0000-000097160000}"/>
    <cellStyle name="Normal 4 6 7 2" xfId="3930" xr:uid="{00000000-0005-0000-0000-000098160000}"/>
    <cellStyle name="Normal 4 6 7 2 2" xfId="8153" xr:uid="{00000000-0005-0000-0000-000099160000}"/>
    <cellStyle name="Normal 4 6 7 2 2 2" xfId="16595" xr:uid="{6A981864-F943-40C2-95B9-5148F30436BC}"/>
    <cellStyle name="Normal 4 6 7 2 2 3" xfId="25032" xr:uid="{36B495D3-A989-45B6-B8D0-38186446143E}"/>
    <cellStyle name="Normal 4 6 7 2 2 4" xfId="33469" xr:uid="{2D7247D2-0472-4697-B63F-86CDBBDA2AAA}"/>
    <cellStyle name="Normal 4 6 7 2 3" xfId="12377" xr:uid="{095F821D-9471-451A-9054-CABB82335967}"/>
    <cellStyle name="Normal 4 6 7 2 4" xfId="20815" xr:uid="{366118F0-BA6A-4C44-9E22-A14FBF0BF134}"/>
    <cellStyle name="Normal 4 6 7 2 5" xfId="29252" xr:uid="{38C33FC3-9394-4ACC-B1B5-B37CC9744A16}"/>
    <cellStyle name="Normal 4 6 7 3" xfId="6008" xr:uid="{00000000-0005-0000-0000-00009A160000}"/>
    <cellStyle name="Normal 4 6 7 3 2" xfId="14450" xr:uid="{8AB5A366-1DE6-4115-820F-74DD4C1822E4}"/>
    <cellStyle name="Normal 4 6 7 3 3" xfId="22887" xr:uid="{5AA7E4BC-35DD-4B3A-8D9F-46516D39977D}"/>
    <cellStyle name="Normal 4 6 7 3 4" xfId="31324" xr:uid="{E7317C6B-9476-4DAC-BE76-514EA75E16CD}"/>
    <cellStyle name="Normal 4 6 7 4" xfId="10232" xr:uid="{D9586028-3C12-4F03-83A5-9E212A500E1A}"/>
    <cellStyle name="Normal 4 6 7 5" xfId="18670" xr:uid="{2D9BC550-4CFB-4E66-8017-010A69CB24A4}"/>
    <cellStyle name="Normal 4 6 7 6" xfId="27107" xr:uid="{50170FE1-00D8-4F31-89DD-A6DE10FB09CE}"/>
    <cellStyle name="Normal 4 6 8" xfId="2114" xr:uid="{00000000-0005-0000-0000-00009B160000}"/>
    <cellStyle name="Normal 4 6 8 2" xfId="4343" xr:uid="{00000000-0005-0000-0000-00009C160000}"/>
    <cellStyle name="Normal 4 6 8 2 2" xfId="8566" xr:uid="{00000000-0005-0000-0000-00009D160000}"/>
    <cellStyle name="Normal 4 6 8 2 2 2" xfId="17008" xr:uid="{08EA7DD3-F119-46C2-83E3-AF960856D95A}"/>
    <cellStyle name="Normal 4 6 8 2 2 3" xfId="25445" xr:uid="{6552B122-E4A5-4315-9C07-2E24D4C9E265}"/>
    <cellStyle name="Normal 4 6 8 2 2 4" xfId="33882" xr:uid="{A6352A8F-89FD-463B-B365-AB6DDC18E4A7}"/>
    <cellStyle name="Normal 4 6 8 2 3" xfId="12790" xr:uid="{E0E1E0E6-C0D6-4B3D-9511-44915BC5FD60}"/>
    <cellStyle name="Normal 4 6 8 2 4" xfId="21228" xr:uid="{F72CAEC0-7000-48A7-89CE-A294D5158B00}"/>
    <cellStyle name="Normal 4 6 8 2 5" xfId="29665" xr:uid="{75238F58-8782-43E7-87AC-906447AB70DF}"/>
    <cellStyle name="Normal 4 6 8 3" xfId="6421" xr:uid="{00000000-0005-0000-0000-00009E160000}"/>
    <cellStyle name="Normal 4 6 8 3 2" xfId="14863" xr:uid="{AC91DBEB-3D11-4BDF-832C-C74FB79521BB}"/>
    <cellStyle name="Normal 4 6 8 3 3" xfId="23300" xr:uid="{14A31D73-9CA5-4661-87E3-D549FE98BA04}"/>
    <cellStyle name="Normal 4 6 8 3 4" xfId="31737" xr:uid="{827C8277-3DDE-4B11-A3F2-F4C0D207A471}"/>
    <cellStyle name="Normal 4 6 8 4" xfId="10645" xr:uid="{5CCDFA6F-4283-48F8-8DBE-6762C99C7751}"/>
    <cellStyle name="Normal 4 6 8 5" xfId="19083" xr:uid="{289281E1-C5AB-477C-ACEB-E71519E1BB7F}"/>
    <cellStyle name="Normal 4 6 8 6" xfId="27520" xr:uid="{2666111D-9DCC-4B7E-B74C-7EAD26DCB4E1}"/>
    <cellStyle name="Normal 4 6 9" xfId="2550" xr:uid="{00000000-0005-0000-0000-00009F160000}"/>
    <cellStyle name="Normal 4 6 9 2" xfId="6834" xr:uid="{00000000-0005-0000-0000-0000A0160000}"/>
    <cellStyle name="Normal 4 6 9 2 2" xfId="15276" xr:uid="{EE49C4C4-C382-4929-B3CC-E5A15759E026}"/>
    <cellStyle name="Normal 4 6 9 2 3" xfId="23713" xr:uid="{1720F26C-46E2-404F-9F8A-038D37CA1431}"/>
    <cellStyle name="Normal 4 6 9 2 4" xfId="32150" xr:uid="{F7DEB9B6-6DA1-43B7-958F-BC94B83E56C2}"/>
    <cellStyle name="Normal 4 6 9 3" xfId="11058" xr:uid="{264F1631-26D1-4AB4-A13F-C13A655278BF}"/>
    <cellStyle name="Normal 4 6 9 4" xfId="19496" xr:uid="{21D3A879-50C6-423A-89AC-A8F111C3434B}"/>
    <cellStyle name="Normal 4 6 9 5" xfId="27933" xr:uid="{A1CEED90-4E69-4353-8348-0C542BD79C15}"/>
    <cellStyle name="Normal 4 7" xfId="403" xr:uid="{00000000-0005-0000-0000-0000A1160000}"/>
    <cellStyle name="Normal 4 7 10" xfId="17439" xr:uid="{D8A79B37-9EBC-4B0C-8610-59C80DA7BC62}"/>
    <cellStyle name="Normal 4 7 11" xfId="25876" xr:uid="{6D6FE35F-C81A-44FE-A854-BC8C487A03DA}"/>
    <cellStyle name="Normal 4 7 2" xfId="404" xr:uid="{00000000-0005-0000-0000-0000A2160000}"/>
    <cellStyle name="Normal 4 7 2 10" xfId="25877" xr:uid="{9D88E7A3-82EA-4D45-A0A1-2EF72FD673D9}"/>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4B5B108E-29C7-4C2F-AF81-BF510F7A9B92}"/>
    <cellStyle name="Normal 4 7 2 2 2 2 3" xfId="24215" xr:uid="{7527984A-906F-4746-87CA-8D44EF9F1175}"/>
    <cellStyle name="Normal 4 7 2 2 2 2 4" xfId="32652" xr:uid="{EBBBB760-D9FE-4E95-B601-30CBAD1D1413}"/>
    <cellStyle name="Normal 4 7 2 2 2 3" xfId="11560" xr:uid="{1537F981-9314-42A7-A086-FD59FD438AFC}"/>
    <cellStyle name="Normal 4 7 2 2 2 4" xfId="19998" xr:uid="{41A89B05-53F8-47E9-8323-C7867FEC2399}"/>
    <cellStyle name="Normal 4 7 2 2 2 5" xfId="28435" xr:uid="{2E7C011F-012C-41C4-BE18-145933FD3202}"/>
    <cellStyle name="Normal 4 7 2 2 3" xfId="5191" xr:uid="{00000000-0005-0000-0000-0000A6160000}"/>
    <cellStyle name="Normal 4 7 2 2 3 2" xfId="13633" xr:uid="{F40C3982-533A-48AA-BB8C-15C04DE6DC83}"/>
    <cellStyle name="Normal 4 7 2 2 3 3" xfId="22070" xr:uid="{E11975DB-2AF3-4D0E-B05F-3C1AA486189D}"/>
    <cellStyle name="Normal 4 7 2 2 3 4" xfId="30507" xr:uid="{6384877D-F404-4551-9F74-7CBE36A225E4}"/>
    <cellStyle name="Normal 4 7 2 2 4" xfId="9415" xr:uid="{E859F1E3-40D8-4866-BE51-3F1E342D72F8}"/>
    <cellStyle name="Normal 4 7 2 2 5" xfId="17853" xr:uid="{78ABAC0A-3383-40AD-9A2B-59D31BA2CD3E}"/>
    <cellStyle name="Normal 4 7 2 2 6" xfId="26290" xr:uid="{B0162E11-22C8-488B-9DE7-80C3F55EE687}"/>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4EBD7F25-E2D5-4B22-A680-61167D0BF09D}"/>
    <cellStyle name="Normal 4 7 2 3 2 2 3" xfId="24628" xr:uid="{1473AC1D-C7B3-4E66-A8DB-F932638835A9}"/>
    <cellStyle name="Normal 4 7 2 3 2 2 4" xfId="33065" xr:uid="{67014AF5-7E3A-4AE3-9CAC-EBDAC18E2D95}"/>
    <cellStyle name="Normal 4 7 2 3 2 3" xfId="11973" xr:uid="{B95FEB77-F7BB-4521-A64C-F2486FAA1C40}"/>
    <cellStyle name="Normal 4 7 2 3 2 4" xfId="20411" xr:uid="{BB19F57D-7319-4551-8C5E-D66F7DC1143C}"/>
    <cellStyle name="Normal 4 7 2 3 2 5" xfId="28848" xr:uid="{48417CC2-65BA-43C1-BB6D-4E7378DD3100}"/>
    <cellStyle name="Normal 4 7 2 3 3" xfId="5604" xr:uid="{00000000-0005-0000-0000-0000AA160000}"/>
    <cellStyle name="Normal 4 7 2 3 3 2" xfId="14046" xr:uid="{F0D938B9-D442-4288-B9EB-CBAFB3F974B2}"/>
    <cellStyle name="Normal 4 7 2 3 3 3" xfId="22483" xr:uid="{492F17E9-6829-4AAE-BD36-B7FEE7017C69}"/>
    <cellStyle name="Normal 4 7 2 3 3 4" xfId="30920" xr:uid="{403F4187-C98B-40B7-BB5C-1BFA1241DE10}"/>
    <cellStyle name="Normal 4 7 2 3 4" xfId="9828" xr:uid="{C4F2067B-6A0E-4194-AA13-186B1D22F4BC}"/>
    <cellStyle name="Normal 4 7 2 3 5" xfId="18266" xr:uid="{BEAC6624-BFC8-4EF3-97EC-9D77AFA96A19}"/>
    <cellStyle name="Normal 4 7 2 3 6" xfId="26703" xr:uid="{FFC551BF-D66C-4DC5-969B-5823A0C873FB}"/>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C8FCCE7E-99B4-42A2-9E54-0572837A4295}"/>
    <cellStyle name="Normal 4 7 2 4 2 2 3" xfId="25041" xr:uid="{DEBF90A4-0CAD-400C-B3D4-15D58FA595B4}"/>
    <cellStyle name="Normal 4 7 2 4 2 2 4" xfId="33478" xr:uid="{3DC681AF-BEB9-4E0B-85B8-6BD3406A1BC7}"/>
    <cellStyle name="Normal 4 7 2 4 2 3" xfId="12386" xr:uid="{6ADDC716-A333-449C-AEE9-06C420A1D7D8}"/>
    <cellStyle name="Normal 4 7 2 4 2 4" xfId="20824" xr:uid="{260957AB-E61C-470D-A447-2A726086F80D}"/>
    <cellStyle name="Normal 4 7 2 4 2 5" xfId="29261" xr:uid="{217FC5BD-A0C7-49A1-8E20-A8671D53B888}"/>
    <cellStyle name="Normal 4 7 2 4 3" xfId="6017" xr:uid="{00000000-0005-0000-0000-0000AE160000}"/>
    <cellStyle name="Normal 4 7 2 4 3 2" xfId="14459" xr:uid="{23DF1680-F7BB-4502-87C4-246BF8679946}"/>
    <cellStyle name="Normal 4 7 2 4 3 3" xfId="22896" xr:uid="{F54D9353-81D0-42F4-954F-A80E410BF5DB}"/>
    <cellStyle name="Normal 4 7 2 4 3 4" xfId="31333" xr:uid="{68D05C26-8947-49DC-8293-660D7930E200}"/>
    <cellStyle name="Normal 4 7 2 4 4" xfId="10241" xr:uid="{2D15AB3A-42A5-420D-BCD1-6CFC4FB191EF}"/>
    <cellStyle name="Normal 4 7 2 4 5" xfId="18679" xr:uid="{B61B8ECD-D499-40C3-A03D-A59A9621A270}"/>
    <cellStyle name="Normal 4 7 2 4 6" xfId="27116" xr:uid="{137A19C7-A84B-4214-B48A-7140E4FF3C5C}"/>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6CAEFFEF-A7BC-43B7-87F2-F675F40378DF}"/>
    <cellStyle name="Normal 4 7 2 5 2 2 3" xfId="25454" xr:uid="{F55BD3F9-41A3-43CF-BCA6-2B7C71AFE3EB}"/>
    <cellStyle name="Normal 4 7 2 5 2 2 4" xfId="33891" xr:uid="{62A0A403-E61F-4204-9649-6CC9CF453EEC}"/>
    <cellStyle name="Normal 4 7 2 5 2 3" xfId="12799" xr:uid="{AA579BEC-2EBE-44EC-AA24-54FFB2D19CF5}"/>
    <cellStyle name="Normal 4 7 2 5 2 4" xfId="21237" xr:uid="{53AFDFB5-3B5C-43CC-9418-2BA667EBC842}"/>
    <cellStyle name="Normal 4 7 2 5 2 5" xfId="29674" xr:uid="{20ABF11C-DDBE-419A-AFC5-0C691A49D78C}"/>
    <cellStyle name="Normal 4 7 2 5 3" xfId="6430" xr:uid="{00000000-0005-0000-0000-0000B2160000}"/>
    <cellStyle name="Normal 4 7 2 5 3 2" xfId="14872" xr:uid="{5FE77BBF-E6A4-45F4-BE67-D46CC55C3666}"/>
    <cellStyle name="Normal 4 7 2 5 3 3" xfId="23309" xr:uid="{FCC8731A-5E0B-4B48-A152-F02709FC7242}"/>
    <cellStyle name="Normal 4 7 2 5 3 4" xfId="31746" xr:uid="{B3AC44D6-8CFE-4931-8991-38632AEB21DB}"/>
    <cellStyle name="Normal 4 7 2 5 4" xfId="10654" xr:uid="{DCB2D14A-D64C-4BE9-86C9-0D97D9D00EC3}"/>
    <cellStyle name="Normal 4 7 2 5 5" xfId="19092" xr:uid="{8E8132BC-EA4B-4524-90C0-EA1383A55745}"/>
    <cellStyle name="Normal 4 7 2 5 6" xfId="27529" xr:uid="{8C17F964-6776-433E-8A2A-51E0BA6AE648}"/>
    <cellStyle name="Normal 4 7 2 6" xfId="2559" xr:uid="{00000000-0005-0000-0000-0000B3160000}"/>
    <cellStyle name="Normal 4 7 2 6 2" xfId="6843" xr:uid="{00000000-0005-0000-0000-0000B4160000}"/>
    <cellStyle name="Normal 4 7 2 6 2 2" xfId="15285" xr:uid="{0748B6DB-39FC-4403-8940-85ADC364BD91}"/>
    <cellStyle name="Normal 4 7 2 6 2 3" xfId="23722" xr:uid="{A93CE558-83AE-4237-A19B-B1B4F643E829}"/>
    <cellStyle name="Normal 4 7 2 6 2 4" xfId="32159" xr:uid="{877B1E2C-8A41-4363-990F-C7788D3DD23F}"/>
    <cellStyle name="Normal 4 7 2 6 3" xfId="11067" xr:uid="{97C87E58-6060-4EA7-88B1-6D3F49A6965B}"/>
    <cellStyle name="Normal 4 7 2 6 4" xfId="19505" xr:uid="{14A98DF7-BCC1-4662-84C9-0782BEE223AA}"/>
    <cellStyle name="Normal 4 7 2 6 5" xfId="27942" xr:uid="{EF5E7560-301E-40D5-A7D8-9556A412D032}"/>
    <cellStyle name="Normal 4 7 2 7" xfId="4778" xr:uid="{00000000-0005-0000-0000-0000B5160000}"/>
    <cellStyle name="Normal 4 7 2 7 2" xfId="13220" xr:uid="{F9088F32-0CA5-4167-BA56-67FBA8C930D5}"/>
    <cellStyle name="Normal 4 7 2 7 3" xfId="21657" xr:uid="{4FF44373-6A12-4859-B595-12534F951692}"/>
    <cellStyle name="Normal 4 7 2 7 4" xfId="30094" xr:uid="{7FDA547C-5241-496F-BEF7-3F5B1721E4A4}"/>
    <cellStyle name="Normal 4 7 2 8" xfId="9002" xr:uid="{88074FB1-1375-409F-847F-511DFDEB721A}"/>
    <cellStyle name="Normal 4 7 2 9" xfId="17440" xr:uid="{548CEAE5-3505-4A42-92E2-EB7EB10A6B6F}"/>
    <cellStyle name="Normal 4 7 3" xfId="877" xr:uid="{00000000-0005-0000-0000-0000B6160000}"/>
    <cellStyle name="Normal 4 7 3 2" xfId="3112" xr:uid="{00000000-0005-0000-0000-0000B7160000}"/>
    <cellStyle name="Normal 4 7 3 2 2" xfId="7335" xr:uid="{00000000-0005-0000-0000-0000B8160000}"/>
    <cellStyle name="Normal 4 7 3 2 2 2" xfId="15777" xr:uid="{6A73F535-F238-4009-BA74-3293E3BF63CC}"/>
    <cellStyle name="Normal 4 7 3 2 2 3" xfId="24214" xr:uid="{3EC2761A-091E-4452-98C7-021A15C04107}"/>
    <cellStyle name="Normal 4 7 3 2 2 4" xfId="32651" xr:uid="{C43E1A7C-6F14-4166-A2CA-353C0F031A38}"/>
    <cellStyle name="Normal 4 7 3 2 3" xfId="11559" xr:uid="{AD434EC0-754B-4175-A820-B994741365FA}"/>
    <cellStyle name="Normal 4 7 3 2 4" xfId="19997" xr:uid="{9D18C8A6-64C6-4A2C-912F-288EF0445278}"/>
    <cellStyle name="Normal 4 7 3 2 5" xfId="28434" xr:uid="{6169B35A-5CA1-4503-808E-B1E42F7F5E9E}"/>
    <cellStyle name="Normal 4 7 3 3" xfId="5190" xr:uid="{00000000-0005-0000-0000-0000B9160000}"/>
    <cellStyle name="Normal 4 7 3 3 2" xfId="13632" xr:uid="{4A2E81E6-370D-4C9B-B5E7-BFD0918A011D}"/>
    <cellStyle name="Normal 4 7 3 3 3" xfId="22069" xr:uid="{7B9D633A-5DEE-4788-8625-89A379E3458C}"/>
    <cellStyle name="Normal 4 7 3 3 4" xfId="30506" xr:uid="{64629DFB-E1B6-4167-BBF3-5A2541C64199}"/>
    <cellStyle name="Normal 4 7 3 4" xfId="9414" xr:uid="{11174AC5-7965-416C-8734-04CBFAD01058}"/>
    <cellStyle name="Normal 4 7 3 5" xfId="17852" xr:uid="{632EC577-E544-440F-A94E-237FFDD57C64}"/>
    <cellStyle name="Normal 4 7 3 6" xfId="26289" xr:uid="{E55B7E66-A349-4F56-9A04-66D373749671}"/>
    <cellStyle name="Normal 4 7 4" xfId="1295" xr:uid="{00000000-0005-0000-0000-0000BA160000}"/>
    <cellStyle name="Normal 4 7 4 2" xfId="3525" xr:uid="{00000000-0005-0000-0000-0000BB160000}"/>
    <cellStyle name="Normal 4 7 4 2 2" xfId="7748" xr:uid="{00000000-0005-0000-0000-0000BC160000}"/>
    <cellStyle name="Normal 4 7 4 2 2 2" xfId="16190" xr:uid="{37969E51-4734-4454-8C98-2A097C521855}"/>
    <cellStyle name="Normal 4 7 4 2 2 3" xfId="24627" xr:uid="{465F66EE-97B5-417D-83B3-BC8BCCF62F13}"/>
    <cellStyle name="Normal 4 7 4 2 2 4" xfId="33064" xr:uid="{9BA0E849-DEAB-4792-85DD-62419F68ADA9}"/>
    <cellStyle name="Normal 4 7 4 2 3" xfId="11972" xr:uid="{73C149E8-8268-4646-9877-0252C69582AE}"/>
    <cellStyle name="Normal 4 7 4 2 4" xfId="20410" xr:uid="{7D00A20D-B7B8-4C59-87A6-08EEEFBDE890}"/>
    <cellStyle name="Normal 4 7 4 2 5" xfId="28847" xr:uid="{1C4231BD-0C4C-4D25-813C-8412A70515F2}"/>
    <cellStyle name="Normal 4 7 4 3" xfId="5603" xr:uid="{00000000-0005-0000-0000-0000BD160000}"/>
    <cellStyle name="Normal 4 7 4 3 2" xfId="14045" xr:uid="{9B67E47E-0296-4D64-8D7B-094807216613}"/>
    <cellStyle name="Normal 4 7 4 3 3" xfId="22482" xr:uid="{8C6242EB-7F6A-4CFB-980E-10E0E25DCA46}"/>
    <cellStyle name="Normal 4 7 4 3 4" xfId="30919" xr:uid="{9D44DB7A-92C6-4909-ADB5-8E51CC5384A9}"/>
    <cellStyle name="Normal 4 7 4 4" xfId="9827" xr:uid="{48659E34-59EC-4C7D-9BFF-CF88B770B558}"/>
    <cellStyle name="Normal 4 7 4 5" xfId="18265" xr:uid="{639D3CAC-DF1A-483F-9DBD-86A34A3CC83E}"/>
    <cellStyle name="Normal 4 7 4 6" xfId="26702" xr:uid="{76B44D67-592A-4DDA-99E0-5F6FDB7AF5E6}"/>
    <cellStyle name="Normal 4 7 5" xfId="1708" xr:uid="{00000000-0005-0000-0000-0000BE160000}"/>
    <cellStyle name="Normal 4 7 5 2" xfId="3938" xr:uid="{00000000-0005-0000-0000-0000BF160000}"/>
    <cellStyle name="Normal 4 7 5 2 2" xfId="8161" xr:uid="{00000000-0005-0000-0000-0000C0160000}"/>
    <cellStyle name="Normal 4 7 5 2 2 2" xfId="16603" xr:uid="{99171807-B1AA-4CA1-B741-10776327D7E3}"/>
    <cellStyle name="Normal 4 7 5 2 2 3" xfId="25040" xr:uid="{DD44C93D-4702-4291-807E-2A917A05B7AA}"/>
    <cellStyle name="Normal 4 7 5 2 2 4" xfId="33477" xr:uid="{901C30B9-59A1-4DAD-A410-2FE12124DB74}"/>
    <cellStyle name="Normal 4 7 5 2 3" xfId="12385" xr:uid="{1B7BDE46-3935-44E2-A181-9377457A3517}"/>
    <cellStyle name="Normal 4 7 5 2 4" xfId="20823" xr:uid="{833B733B-F0C0-413D-8596-4818F8F4D8AC}"/>
    <cellStyle name="Normal 4 7 5 2 5" xfId="29260" xr:uid="{87061761-86A8-437F-914B-1DE354688B35}"/>
    <cellStyle name="Normal 4 7 5 3" xfId="6016" xr:uid="{00000000-0005-0000-0000-0000C1160000}"/>
    <cellStyle name="Normal 4 7 5 3 2" xfId="14458" xr:uid="{663908FA-A195-4F96-B377-BB5D75561688}"/>
    <cellStyle name="Normal 4 7 5 3 3" xfId="22895" xr:uid="{5730CB09-47BB-4760-9ECA-293A5C792F2D}"/>
    <cellStyle name="Normal 4 7 5 3 4" xfId="31332" xr:uid="{96D8B990-715A-4B60-92A7-F988F20D6EFC}"/>
    <cellStyle name="Normal 4 7 5 4" xfId="10240" xr:uid="{BEE3DF71-7CFA-45CC-8C4B-8F95360315CE}"/>
    <cellStyle name="Normal 4 7 5 5" xfId="18678" xr:uid="{79267958-7684-4891-9E53-ADB1FBD8EA50}"/>
    <cellStyle name="Normal 4 7 5 6" xfId="27115" xr:uid="{4FBEBD57-00E1-4C99-85D3-3A75D2587C4D}"/>
    <cellStyle name="Normal 4 7 6" xfId="2122" xr:uid="{00000000-0005-0000-0000-0000C2160000}"/>
    <cellStyle name="Normal 4 7 6 2" xfId="4351" xr:uid="{00000000-0005-0000-0000-0000C3160000}"/>
    <cellStyle name="Normal 4 7 6 2 2" xfId="8574" xr:uid="{00000000-0005-0000-0000-0000C4160000}"/>
    <cellStyle name="Normal 4 7 6 2 2 2" xfId="17016" xr:uid="{E5C9A344-7CC9-48D4-8AF9-C26FDEFBD8D6}"/>
    <cellStyle name="Normal 4 7 6 2 2 3" xfId="25453" xr:uid="{2CA162E8-F852-4CFC-92E3-5FF98BCA9ED2}"/>
    <cellStyle name="Normal 4 7 6 2 2 4" xfId="33890" xr:uid="{E6F7A2D3-4C83-4165-B1AA-66E6CB4C29AF}"/>
    <cellStyle name="Normal 4 7 6 2 3" xfId="12798" xr:uid="{135BC9AD-2371-45B1-BD2F-18770A86D1BA}"/>
    <cellStyle name="Normal 4 7 6 2 4" xfId="21236" xr:uid="{AED8BDCA-0AFF-4E65-9ABE-35C11572DCCE}"/>
    <cellStyle name="Normal 4 7 6 2 5" xfId="29673" xr:uid="{686F9E6C-76CB-492B-A1DA-6A136B3A5F7C}"/>
    <cellStyle name="Normal 4 7 6 3" xfId="6429" xr:uid="{00000000-0005-0000-0000-0000C5160000}"/>
    <cellStyle name="Normal 4 7 6 3 2" xfId="14871" xr:uid="{1D5A1499-809E-4E8E-8F5C-5E1FAEF4CCE1}"/>
    <cellStyle name="Normal 4 7 6 3 3" xfId="23308" xr:uid="{A3A7CCA3-8115-4F32-AA8E-56EC0219C8CF}"/>
    <cellStyle name="Normal 4 7 6 3 4" xfId="31745" xr:uid="{9060E072-0AB4-43A7-B273-E7C1E1B0BA8C}"/>
    <cellStyle name="Normal 4 7 6 4" xfId="10653" xr:uid="{B5D295F1-610B-441C-B133-F0D1A4E66386}"/>
    <cellStyle name="Normal 4 7 6 5" xfId="19091" xr:uid="{03D68274-0795-4479-93EA-718A75866AF3}"/>
    <cellStyle name="Normal 4 7 6 6" xfId="27528" xr:uid="{5AFC0038-4016-4405-A158-99276753F769}"/>
    <cellStyle name="Normal 4 7 7" xfId="2558" xr:uid="{00000000-0005-0000-0000-0000C6160000}"/>
    <cellStyle name="Normal 4 7 7 2" xfId="6842" xr:uid="{00000000-0005-0000-0000-0000C7160000}"/>
    <cellStyle name="Normal 4 7 7 2 2" xfId="15284" xr:uid="{FB87DDCC-C2E9-484D-A607-2FA01249EE66}"/>
    <cellStyle name="Normal 4 7 7 2 3" xfId="23721" xr:uid="{9495596A-6163-475D-9F96-E5EB5AAF2440}"/>
    <cellStyle name="Normal 4 7 7 2 4" xfId="32158" xr:uid="{003A80E2-152D-4FF2-9E63-013CD2567E10}"/>
    <cellStyle name="Normal 4 7 7 3" xfId="11066" xr:uid="{844AC8BC-ECBB-4488-9466-2EDEDE724E27}"/>
    <cellStyle name="Normal 4 7 7 4" xfId="19504" xr:uid="{7B5509CC-45C1-4FE3-8F6C-C9712F1BD447}"/>
    <cellStyle name="Normal 4 7 7 5" xfId="27941" xr:uid="{7CCE2F30-E4D7-4726-8BE1-3B6FA404704B}"/>
    <cellStyle name="Normal 4 7 8" xfId="4777" xr:uid="{00000000-0005-0000-0000-0000C8160000}"/>
    <cellStyle name="Normal 4 7 8 2" xfId="13219" xr:uid="{CD174AAE-00CF-4517-8432-E79D15D634A6}"/>
    <cellStyle name="Normal 4 7 8 3" xfId="21656" xr:uid="{9409CE32-8043-4B3D-91BE-6235597DFBF0}"/>
    <cellStyle name="Normal 4 7 8 4" xfId="30093" xr:uid="{7549B72A-FDC0-4B52-A08A-4B092FFDDF83}"/>
    <cellStyle name="Normal 4 7 9" xfId="9001" xr:uid="{AE88AC7E-C4D8-4F01-88FF-DF855718318D}"/>
    <cellStyle name="Normal 4 8" xfId="405" xr:uid="{00000000-0005-0000-0000-0000C9160000}"/>
    <cellStyle name="Normal 4 8 10" xfId="25878" xr:uid="{F47D85BE-95B6-4CFF-A228-B2AE2B6F57FF}"/>
    <cellStyle name="Normal 4 8 2" xfId="879" xr:uid="{00000000-0005-0000-0000-0000CA160000}"/>
    <cellStyle name="Normal 4 8 2 2" xfId="3114" xr:uid="{00000000-0005-0000-0000-0000CB160000}"/>
    <cellStyle name="Normal 4 8 2 2 2" xfId="7337" xr:uid="{00000000-0005-0000-0000-0000CC160000}"/>
    <cellStyle name="Normal 4 8 2 2 2 2" xfId="15779" xr:uid="{EDD39CB4-1FB3-4882-8011-ED54D3F1B1EF}"/>
    <cellStyle name="Normal 4 8 2 2 2 3" xfId="24216" xr:uid="{7E39B038-800F-47E6-8414-4F96AD41FDFF}"/>
    <cellStyle name="Normal 4 8 2 2 2 4" xfId="32653" xr:uid="{080DB49A-54E9-49EC-80ED-5D723024581C}"/>
    <cellStyle name="Normal 4 8 2 2 3" xfId="11561" xr:uid="{0DAA2D61-DBD8-4A98-9EC0-89240D3E3A9B}"/>
    <cellStyle name="Normal 4 8 2 2 4" xfId="19999" xr:uid="{431CFCE6-5453-46E5-895A-D037D7F4E76B}"/>
    <cellStyle name="Normal 4 8 2 2 5" xfId="28436" xr:uid="{2D955A59-2EE1-4D16-9E8D-70E1661034FB}"/>
    <cellStyle name="Normal 4 8 2 3" xfId="5192" xr:uid="{00000000-0005-0000-0000-0000CD160000}"/>
    <cellStyle name="Normal 4 8 2 3 2" xfId="13634" xr:uid="{BD2E2963-475C-4A14-9C65-56BE22AF1FAD}"/>
    <cellStyle name="Normal 4 8 2 3 3" xfId="22071" xr:uid="{B9EE7B87-7033-4736-B9E3-77DA57F7E51D}"/>
    <cellStyle name="Normal 4 8 2 3 4" xfId="30508" xr:uid="{B27E2F83-A893-4AC7-8B47-AFB755981D0B}"/>
    <cellStyle name="Normal 4 8 2 4" xfId="9416" xr:uid="{1CF71350-16C0-471E-9548-96EECC30A602}"/>
    <cellStyle name="Normal 4 8 2 5" xfId="17854" xr:uid="{0FEC37F7-550B-4828-8C2E-E5BEF05FA169}"/>
    <cellStyle name="Normal 4 8 2 6" xfId="26291" xr:uid="{7035E2BA-D7C9-4245-A4F4-DBFD8978A99E}"/>
    <cellStyle name="Normal 4 8 3" xfId="1297" xr:uid="{00000000-0005-0000-0000-0000CE160000}"/>
    <cellStyle name="Normal 4 8 3 2" xfId="3527" xr:uid="{00000000-0005-0000-0000-0000CF160000}"/>
    <cellStyle name="Normal 4 8 3 2 2" xfId="7750" xr:uid="{00000000-0005-0000-0000-0000D0160000}"/>
    <cellStyle name="Normal 4 8 3 2 2 2" xfId="16192" xr:uid="{D86A7809-562A-4B99-B16E-AC170DE35904}"/>
    <cellStyle name="Normal 4 8 3 2 2 3" xfId="24629" xr:uid="{6C405EB9-28DA-498D-896C-29F23AB7E24B}"/>
    <cellStyle name="Normal 4 8 3 2 2 4" xfId="33066" xr:uid="{DC941D65-E411-4A9D-A740-75702315BB51}"/>
    <cellStyle name="Normal 4 8 3 2 3" xfId="11974" xr:uid="{C22B7907-6D6D-455D-A774-AE7D65CB10E2}"/>
    <cellStyle name="Normal 4 8 3 2 4" xfId="20412" xr:uid="{15E24E8C-5C03-4158-A873-3302CBA3D761}"/>
    <cellStyle name="Normal 4 8 3 2 5" xfId="28849" xr:uid="{DDA64624-8F51-4A92-AEEB-F39E81298D6F}"/>
    <cellStyle name="Normal 4 8 3 3" xfId="5605" xr:uid="{00000000-0005-0000-0000-0000D1160000}"/>
    <cellStyle name="Normal 4 8 3 3 2" xfId="14047" xr:uid="{18B051C6-C6DF-4F17-8469-A28A32381769}"/>
    <cellStyle name="Normal 4 8 3 3 3" xfId="22484" xr:uid="{D353D63F-2D2D-452C-971F-D6AA2A1B8B07}"/>
    <cellStyle name="Normal 4 8 3 3 4" xfId="30921" xr:uid="{2DB3B32F-EF3F-4BDB-8917-FDF99051FD37}"/>
    <cellStyle name="Normal 4 8 3 4" xfId="9829" xr:uid="{ACC1F797-A130-4CDE-B7FC-54328847B801}"/>
    <cellStyle name="Normal 4 8 3 5" xfId="18267" xr:uid="{4F8A848D-ECA0-4EEC-A117-041E99A6CFC7}"/>
    <cellStyle name="Normal 4 8 3 6" xfId="26704" xr:uid="{C0946502-72BA-45BD-92A6-1591876B48A2}"/>
    <cellStyle name="Normal 4 8 4" xfId="1710" xr:uid="{00000000-0005-0000-0000-0000D2160000}"/>
    <cellStyle name="Normal 4 8 4 2" xfId="3940" xr:uid="{00000000-0005-0000-0000-0000D3160000}"/>
    <cellStyle name="Normal 4 8 4 2 2" xfId="8163" xr:uid="{00000000-0005-0000-0000-0000D4160000}"/>
    <cellStyle name="Normal 4 8 4 2 2 2" xfId="16605" xr:uid="{DFF292DE-387E-4EAF-9EF4-45818E73EB99}"/>
    <cellStyle name="Normal 4 8 4 2 2 3" xfId="25042" xr:uid="{BB097140-C1A2-433B-8239-FC4613743B64}"/>
    <cellStyle name="Normal 4 8 4 2 2 4" xfId="33479" xr:uid="{E84600D3-9FE3-4904-A0FA-59DB464ADC58}"/>
    <cellStyle name="Normal 4 8 4 2 3" xfId="12387" xr:uid="{2480DB01-4E62-4080-8B45-CBF33929E27D}"/>
    <cellStyle name="Normal 4 8 4 2 4" xfId="20825" xr:uid="{6F7022D2-01E7-4D91-BD85-690085A888E1}"/>
    <cellStyle name="Normal 4 8 4 2 5" xfId="29262" xr:uid="{21B0DE0A-31C9-475C-8EA2-78556195AFD5}"/>
    <cellStyle name="Normal 4 8 4 3" xfId="6018" xr:uid="{00000000-0005-0000-0000-0000D5160000}"/>
    <cellStyle name="Normal 4 8 4 3 2" xfId="14460" xr:uid="{CAA17A93-AD9E-4173-B113-41D0D817DA03}"/>
    <cellStyle name="Normal 4 8 4 3 3" xfId="22897" xr:uid="{C0F88D60-7ACF-451D-9F14-E29DCDD1E396}"/>
    <cellStyle name="Normal 4 8 4 3 4" xfId="31334" xr:uid="{BB047D45-6E0E-491E-BA2F-6D17303BDE48}"/>
    <cellStyle name="Normal 4 8 4 4" xfId="10242" xr:uid="{0A7F1ABE-CABF-4259-BC16-AFD309E2A93F}"/>
    <cellStyle name="Normal 4 8 4 5" xfId="18680" xr:uid="{EA9DE5D6-0B23-4D99-87F0-12150798E86E}"/>
    <cellStyle name="Normal 4 8 4 6" xfId="27117" xr:uid="{221C1C01-A43E-47D0-B76D-2823432EF589}"/>
    <cellStyle name="Normal 4 8 5" xfId="2124" xr:uid="{00000000-0005-0000-0000-0000D6160000}"/>
    <cellStyle name="Normal 4 8 5 2" xfId="4353" xr:uid="{00000000-0005-0000-0000-0000D7160000}"/>
    <cellStyle name="Normal 4 8 5 2 2" xfId="8576" xr:uid="{00000000-0005-0000-0000-0000D8160000}"/>
    <cellStyle name="Normal 4 8 5 2 2 2" xfId="17018" xr:uid="{97D99520-0EB7-49E7-947F-6D1A37151FAD}"/>
    <cellStyle name="Normal 4 8 5 2 2 3" xfId="25455" xr:uid="{672591C3-7534-41C4-947B-DCC4C9B70734}"/>
    <cellStyle name="Normal 4 8 5 2 2 4" xfId="33892" xr:uid="{97CCFBED-390D-468B-B0DC-FBD615C2E263}"/>
    <cellStyle name="Normal 4 8 5 2 3" xfId="12800" xr:uid="{917978DC-C2ED-46F3-B178-9AF5F6EBFE52}"/>
    <cellStyle name="Normal 4 8 5 2 4" xfId="21238" xr:uid="{45241E3A-C9BD-4757-8786-4D3E2DEB5B8C}"/>
    <cellStyle name="Normal 4 8 5 2 5" xfId="29675" xr:uid="{C0A7AF5C-22FA-41A3-BDD2-5A4BBA3F7049}"/>
    <cellStyle name="Normal 4 8 5 3" xfId="6431" xr:uid="{00000000-0005-0000-0000-0000D9160000}"/>
    <cellStyle name="Normal 4 8 5 3 2" xfId="14873" xr:uid="{95C9E8A6-F435-4346-8F64-26F5C71F1A03}"/>
    <cellStyle name="Normal 4 8 5 3 3" xfId="23310" xr:uid="{2C0103E3-4D7F-4CC8-A510-64DDB166F4FB}"/>
    <cellStyle name="Normal 4 8 5 3 4" xfId="31747" xr:uid="{528D1916-14F2-402C-893A-106EB32F7252}"/>
    <cellStyle name="Normal 4 8 5 4" xfId="10655" xr:uid="{A8B8EF05-8302-4533-A3AF-E0D762B57045}"/>
    <cellStyle name="Normal 4 8 5 5" xfId="19093" xr:uid="{557BB851-1255-4994-8BBC-AC187BEAD4F8}"/>
    <cellStyle name="Normal 4 8 5 6" xfId="27530" xr:uid="{7E614EF6-0E6F-4922-9F0D-2322C44B7FEF}"/>
    <cellStyle name="Normal 4 8 6" xfId="2560" xr:uid="{00000000-0005-0000-0000-0000DA160000}"/>
    <cellStyle name="Normal 4 8 6 2" xfId="6844" xr:uid="{00000000-0005-0000-0000-0000DB160000}"/>
    <cellStyle name="Normal 4 8 6 2 2" xfId="15286" xr:uid="{880A38B6-0D51-4A9B-98CD-0ECCD4190F5E}"/>
    <cellStyle name="Normal 4 8 6 2 3" xfId="23723" xr:uid="{C68A07BA-6520-4EFD-BE9B-835AC1AD3237}"/>
    <cellStyle name="Normal 4 8 6 2 4" xfId="32160" xr:uid="{037B27B0-C835-4678-9949-50D498546642}"/>
    <cellStyle name="Normal 4 8 6 3" xfId="11068" xr:uid="{E1128F56-F4B1-43EE-8301-5F15F3B05229}"/>
    <cellStyle name="Normal 4 8 6 4" xfId="19506" xr:uid="{7B63C467-FD9A-4CDF-9F12-D50AB06D8DAF}"/>
    <cellStyle name="Normal 4 8 6 5" xfId="27943" xr:uid="{A35BD995-681D-4349-801F-0E7FF20DE825}"/>
    <cellStyle name="Normal 4 8 7" xfId="4779" xr:uid="{00000000-0005-0000-0000-0000DC160000}"/>
    <cellStyle name="Normal 4 8 7 2" xfId="13221" xr:uid="{1F0C544F-F65E-4C27-B372-F2B4BC748309}"/>
    <cellStyle name="Normal 4 8 7 3" xfId="21658" xr:uid="{BB9A106A-6730-4844-B813-D4C8AEF0B1A8}"/>
    <cellStyle name="Normal 4 8 7 4" xfId="30095" xr:uid="{1621EF41-966E-45D7-9921-A8C8A9E56CE8}"/>
    <cellStyle name="Normal 4 8 8" xfId="9003" xr:uid="{A9C86D06-13BD-42FE-9924-8FC70D4AA3E6}"/>
    <cellStyle name="Normal 4 8 9" xfId="17441" xr:uid="{FEBD7928-CA2A-4C01-B0AA-B2874373FE18}"/>
    <cellStyle name="Normal 4 9" xfId="4716" xr:uid="{00000000-0005-0000-0000-0000DD160000}"/>
    <cellStyle name="Normal 4 9 2" xfId="13158" xr:uid="{26418153-F20D-4542-88DA-6A7AB9930162}"/>
    <cellStyle name="Normal 4 9 3" xfId="21595" xr:uid="{A9F42CD3-EC08-4657-9C7A-3659E399AD70}"/>
    <cellStyle name="Normal 4 9 4" xfId="30032" xr:uid="{1915C97D-7770-41E5-BF7F-2A9425F1C73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A5D89820-5C62-405A-B2BD-9E7771DEF9A2}"/>
    <cellStyle name="Normal 5 10 2 2 3" xfId="25043" xr:uid="{CB05F971-C2B7-4F4F-86C0-4E74319CCBAE}"/>
    <cellStyle name="Normal 5 10 2 2 4" xfId="33480" xr:uid="{F50779EC-6920-4184-90C5-B8C1E6D19297}"/>
    <cellStyle name="Normal 5 10 2 3" xfId="12388" xr:uid="{21243540-4840-4930-856C-20786035BAF4}"/>
    <cellStyle name="Normal 5 10 2 4" xfId="20826" xr:uid="{09642D27-9D04-4393-9684-598408425459}"/>
    <cellStyle name="Normal 5 10 2 5" xfId="29263" xr:uid="{5F422E08-EB3F-48E7-897C-0AC878802778}"/>
    <cellStyle name="Normal 5 10 3" xfId="6019" xr:uid="{00000000-0005-0000-0000-0000E2160000}"/>
    <cellStyle name="Normal 5 10 3 2" xfId="14461" xr:uid="{C58FE1D9-E8DF-4742-8A91-91D89D572C34}"/>
    <cellStyle name="Normal 5 10 3 3" xfId="22898" xr:uid="{CA12A74A-114C-47F0-BCA3-0FE6864479FA}"/>
    <cellStyle name="Normal 5 10 3 4" xfId="31335" xr:uid="{53146276-60F9-48AD-9EA3-1DBDAB35AC70}"/>
    <cellStyle name="Normal 5 10 4" xfId="10243" xr:uid="{76539E4F-FFE5-4F1E-838A-0B64273F9A68}"/>
    <cellStyle name="Normal 5 10 5" xfId="18681" xr:uid="{2722298A-E93A-4565-8431-46C52CCEA58B}"/>
    <cellStyle name="Normal 5 10 6" xfId="27118" xr:uid="{CFC64DD6-66EE-42FF-8D65-446FF358E791}"/>
    <cellStyle name="Normal 5 11" xfId="2125" xr:uid="{00000000-0005-0000-0000-0000E3160000}"/>
    <cellStyle name="Normal 5 11 2" xfId="4354" xr:uid="{00000000-0005-0000-0000-0000E4160000}"/>
    <cellStyle name="Normal 5 11 2 2" xfId="8577" xr:uid="{00000000-0005-0000-0000-0000E5160000}"/>
    <cellStyle name="Normal 5 11 2 2 2" xfId="17019" xr:uid="{2A85A1C4-B750-40C0-95BE-F59158F99590}"/>
    <cellStyle name="Normal 5 11 2 2 3" xfId="25456" xr:uid="{5EE56907-2D9E-49FF-904C-8A0C4F574AA6}"/>
    <cellStyle name="Normal 5 11 2 2 4" xfId="33893" xr:uid="{2820C4AB-81C7-4B38-9147-3FE2D26020C5}"/>
    <cellStyle name="Normal 5 11 2 3" xfId="12801" xr:uid="{5F492DA4-ECF8-4820-B040-4E45B16D9C3F}"/>
    <cellStyle name="Normal 5 11 2 4" xfId="21239" xr:uid="{CAEDD2EB-68BC-4396-8F65-3439EC0F0B4A}"/>
    <cellStyle name="Normal 5 11 2 5" xfId="29676" xr:uid="{C7A48EF8-B894-4F06-B012-77635E858932}"/>
    <cellStyle name="Normal 5 11 3" xfId="6432" xr:uid="{00000000-0005-0000-0000-0000E6160000}"/>
    <cellStyle name="Normal 5 11 3 2" xfId="14874" xr:uid="{8A1F07B7-EE0E-4C14-9521-A9188FCC08DA}"/>
    <cellStyle name="Normal 5 11 3 3" xfId="23311" xr:uid="{6080010B-1399-42CF-9741-1A5842441250}"/>
    <cellStyle name="Normal 5 11 3 4" xfId="31748" xr:uid="{491799C2-96FB-4F07-818C-E9B00382A46E}"/>
    <cellStyle name="Normal 5 11 4" xfId="10656" xr:uid="{F71238A4-85A0-4DB6-9818-23A764D1399A}"/>
    <cellStyle name="Normal 5 11 5" xfId="19094" xr:uid="{204CD105-4383-4B55-BCED-25BDF01A9C56}"/>
    <cellStyle name="Normal 5 11 6" xfId="27531" xr:uid="{93D6E2F0-CDF7-4E00-B2F7-34BC72076B70}"/>
    <cellStyle name="Normal 5 12" xfId="2561" xr:uid="{00000000-0005-0000-0000-0000E7160000}"/>
    <cellStyle name="Normal 5 12 2" xfId="6845" xr:uid="{00000000-0005-0000-0000-0000E8160000}"/>
    <cellStyle name="Normal 5 12 2 2" xfId="15287" xr:uid="{40B2EB77-F2A9-49BE-B779-CA34BAA9F64F}"/>
    <cellStyle name="Normal 5 12 2 3" xfId="23724" xr:uid="{648C1371-1781-49ED-A671-30165BD7FB6D}"/>
    <cellStyle name="Normal 5 12 2 4" xfId="32161" xr:uid="{52FD0C8A-D41A-48AD-8D92-8DFB15158BC0}"/>
    <cellStyle name="Normal 5 12 3" xfId="11069" xr:uid="{C322ABE3-B60E-4DE4-A72B-A57C8327250D}"/>
    <cellStyle name="Normal 5 12 4" xfId="19507" xr:uid="{D0F3E634-144A-4737-A91F-E2EED7B49036}"/>
    <cellStyle name="Normal 5 12 5" xfId="27944" xr:uid="{2AA2D505-DAB7-40C3-B9DB-0FB9C39B660D}"/>
    <cellStyle name="Normal 5 13" xfId="4780" xr:uid="{00000000-0005-0000-0000-0000E9160000}"/>
    <cellStyle name="Normal 5 13 2" xfId="13222" xr:uid="{3E53791C-C038-4B7B-ACE1-3F9206903276}"/>
    <cellStyle name="Normal 5 13 3" xfId="21659" xr:uid="{926ADD15-39FE-4712-B794-7882EA9CCEB5}"/>
    <cellStyle name="Normal 5 13 4" xfId="30096" xr:uid="{40CCBBB6-C271-4AEA-B26F-BC7B629FBD82}"/>
    <cellStyle name="Normal 5 14" xfId="9004" xr:uid="{6A4DB6CA-8287-4EE5-8677-D063F0EC649D}"/>
    <cellStyle name="Normal 5 15" xfId="17442" xr:uid="{D1955A78-2AF2-4CD4-B4C7-1B268DAEF8C7}"/>
    <cellStyle name="Normal 5 16" xfId="25879" xr:uid="{1633C588-17F8-4FBA-8819-A6866EE2C99A}"/>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7D4F04CF-DC3C-47C0-865F-1DBB87A1B257}"/>
    <cellStyle name="Normal 5 2 10 2 2 3" xfId="25457" xr:uid="{91103DF8-E548-4C5F-8ADE-899A5780F1E5}"/>
    <cellStyle name="Normal 5 2 10 2 2 4" xfId="33894" xr:uid="{A8E12B70-E41F-4DC5-8105-027FC3084AF4}"/>
    <cellStyle name="Normal 5 2 10 2 3" xfId="12802" xr:uid="{D0668193-927A-4A8B-9C05-D4E3757C11DC}"/>
    <cellStyle name="Normal 5 2 10 2 4" xfId="21240" xr:uid="{A28CD2EA-D95D-4EF0-BB15-BBEB80412DE1}"/>
    <cellStyle name="Normal 5 2 10 2 5" xfId="29677" xr:uid="{0EC81693-4613-47D1-8CED-1F1181C3AFEC}"/>
    <cellStyle name="Normal 5 2 10 3" xfId="6433" xr:uid="{00000000-0005-0000-0000-0000EE160000}"/>
    <cellStyle name="Normal 5 2 10 3 2" xfId="14875" xr:uid="{DCE5930E-3443-415D-A5F2-1F729F187DDE}"/>
    <cellStyle name="Normal 5 2 10 3 3" xfId="23312" xr:uid="{98B8D78B-42B7-4B5D-ACD5-886663A220DF}"/>
    <cellStyle name="Normal 5 2 10 3 4" xfId="31749" xr:uid="{10C03572-7694-4BE4-BCC4-80FDA2EB37A4}"/>
    <cellStyle name="Normal 5 2 10 4" xfId="10657" xr:uid="{5E734280-FBAE-4087-81D5-743592E7E2B3}"/>
    <cellStyle name="Normal 5 2 10 5" xfId="19095" xr:uid="{DFB28C47-928B-45C6-B59A-75BC476AB652}"/>
    <cellStyle name="Normal 5 2 10 6" xfId="27532" xr:uid="{294F2CB1-57F2-424E-9874-10CFA95C887C}"/>
    <cellStyle name="Normal 5 2 11" xfId="2562" xr:uid="{00000000-0005-0000-0000-0000EF160000}"/>
    <cellStyle name="Normal 5 2 11 2" xfId="6846" xr:uid="{00000000-0005-0000-0000-0000F0160000}"/>
    <cellStyle name="Normal 5 2 11 2 2" xfId="15288" xr:uid="{40BDD393-56D9-4A64-949A-736AF148D603}"/>
    <cellStyle name="Normal 5 2 11 2 3" xfId="23725" xr:uid="{646B058E-770E-4638-A481-CF2DE372899B}"/>
    <cellStyle name="Normal 5 2 11 2 4" xfId="32162" xr:uid="{52966267-C0DC-43F6-AF07-479B510B155D}"/>
    <cellStyle name="Normal 5 2 11 3" xfId="11070" xr:uid="{52DD579C-DE9E-4011-99EC-694AFEDDEB9E}"/>
    <cellStyle name="Normal 5 2 11 4" xfId="19508" xr:uid="{67233929-DAAF-4B73-8EB7-374F40AAA830}"/>
    <cellStyle name="Normal 5 2 11 5" xfId="27945" xr:uid="{C8DA5F97-3287-4281-B1C6-71516AC0F728}"/>
    <cellStyle name="Normal 5 2 12" xfId="4781" xr:uid="{00000000-0005-0000-0000-0000F1160000}"/>
    <cellStyle name="Normal 5 2 12 2" xfId="13223" xr:uid="{824795AA-2651-4694-9211-3C846FD139D7}"/>
    <cellStyle name="Normal 5 2 12 3" xfId="21660" xr:uid="{71EDC4D3-DB80-4128-8732-BF1B20EA904F}"/>
    <cellStyle name="Normal 5 2 12 4" xfId="30097" xr:uid="{891E7421-78C7-4996-B7DB-5574253E7D0B}"/>
    <cellStyle name="Normal 5 2 13" xfId="9005" xr:uid="{F85F71AE-8B8F-40A8-AD32-BA9CDA8BB625}"/>
    <cellStyle name="Normal 5 2 14" xfId="17443" xr:uid="{E795CA39-87A0-410F-BB3B-9DA70F117254}"/>
    <cellStyle name="Normal 5 2 15" xfId="25880" xr:uid="{6CAE3345-9927-4697-AC77-2F27C369C14A}"/>
    <cellStyle name="Normal 5 2 2" xfId="408" xr:uid="{00000000-0005-0000-0000-0000F2160000}"/>
    <cellStyle name="Normal 5 2 2 10" xfId="2563" xr:uid="{00000000-0005-0000-0000-0000F3160000}"/>
    <cellStyle name="Normal 5 2 2 10 2" xfId="6847" xr:uid="{00000000-0005-0000-0000-0000F4160000}"/>
    <cellStyle name="Normal 5 2 2 10 2 2" xfId="15289" xr:uid="{EDC549B1-2C30-4B24-BFF2-CDDE0BAD3AAE}"/>
    <cellStyle name="Normal 5 2 2 10 2 3" xfId="23726" xr:uid="{DE6B51BA-A5DC-45DB-805C-470634C9E04B}"/>
    <cellStyle name="Normal 5 2 2 10 2 4" xfId="32163" xr:uid="{B3C87501-7C9D-47F7-8368-0E871F0A2785}"/>
    <cellStyle name="Normal 5 2 2 10 3" xfId="11071" xr:uid="{F3EA74C0-4A81-45F6-B858-79FEE11BFDBF}"/>
    <cellStyle name="Normal 5 2 2 10 4" xfId="19509" xr:uid="{D83655B7-3AD3-4EE1-B025-A9829F1CE05B}"/>
    <cellStyle name="Normal 5 2 2 10 5" xfId="27946" xr:uid="{297ECFC7-B98B-4AF3-A711-92EB9F397D95}"/>
    <cellStyle name="Normal 5 2 2 11" xfId="4782" xr:uid="{00000000-0005-0000-0000-0000F5160000}"/>
    <cellStyle name="Normal 5 2 2 11 2" xfId="13224" xr:uid="{D12594C0-50E5-47C8-950D-CD5309B2C20E}"/>
    <cellStyle name="Normal 5 2 2 11 3" xfId="21661" xr:uid="{D6A81976-5DC5-4CBA-9568-963EE50EF432}"/>
    <cellStyle name="Normal 5 2 2 11 4" xfId="30098" xr:uid="{A3FBC758-F5A3-469E-92EA-FF065C694914}"/>
    <cellStyle name="Normal 5 2 2 12" xfId="9006" xr:uid="{00BB0C2B-7A5C-48E8-9F87-AF6E7094501B}"/>
    <cellStyle name="Normal 5 2 2 13" xfId="17444" xr:uid="{5D2BE2BC-9710-44B4-8B77-4FF120E1FC2F}"/>
    <cellStyle name="Normal 5 2 2 14" xfId="25881" xr:uid="{CD2BB747-B218-45AE-81EF-33CA603BC479}"/>
    <cellStyle name="Normal 5 2 2 2" xfId="409" xr:uid="{00000000-0005-0000-0000-0000F6160000}"/>
    <cellStyle name="Normal 5 2 2 2 10" xfId="4783" xr:uid="{00000000-0005-0000-0000-0000F7160000}"/>
    <cellStyle name="Normal 5 2 2 2 10 2" xfId="13225" xr:uid="{90BB6E27-DD67-480F-B9C9-73EEC638E9D3}"/>
    <cellStyle name="Normal 5 2 2 2 10 3" xfId="21662" xr:uid="{084F78C6-394B-40AA-8923-584C289A6E34}"/>
    <cellStyle name="Normal 5 2 2 2 10 4" xfId="30099" xr:uid="{A66CDCB2-8CCF-401F-9BAE-3CCD12BEB5FF}"/>
    <cellStyle name="Normal 5 2 2 2 11" xfId="9007" xr:uid="{FE177FD3-33C1-487E-9DEC-93903BF9A893}"/>
    <cellStyle name="Normal 5 2 2 2 12" xfId="17445" xr:uid="{768B13AF-3F19-4ABC-AFE6-490CFE34FCF7}"/>
    <cellStyle name="Normal 5 2 2 2 13" xfId="25882" xr:uid="{951E2929-2397-4252-9970-78AB2216D3EF}"/>
    <cellStyle name="Normal 5 2 2 2 2" xfId="410" xr:uid="{00000000-0005-0000-0000-0000F8160000}"/>
    <cellStyle name="Normal 5 2 2 2 2 10" xfId="9008" xr:uid="{6930325E-A9A2-476F-B0D9-B1FF6CDD8D3C}"/>
    <cellStyle name="Normal 5 2 2 2 2 11" xfId="17446" xr:uid="{FC1C88D2-A31F-4AAD-9078-956412609298}"/>
    <cellStyle name="Normal 5 2 2 2 2 12" xfId="25883" xr:uid="{12975FD3-9C2C-4ADB-BC36-6AEEB23E3E75}"/>
    <cellStyle name="Normal 5 2 2 2 2 2" xfId="411" xr:uid="{00000000-0005-0000-0000-0000F9160000}"/>
    <cellStyle name="Normal 5 2 2 2 2 2 10" xfId="17447" xr:uid="{B3E7DE2C-6C04-4AA7-A665-575BFA358DEB}"/>
    <cellStyle name="Normal 5 2 2 2 2 2 11" xfId="25884" xr:uid="{8B9BDD1D-0E9E-4CF4-BDCA-4B1FB72F5185}"/>
    <cellStyle name="Normal 5 2 2 2 2 2 2" xfId="412" xr:uid="{00000000-0005-0000-0000-0000FA160000}"/>
    <cellStyle name="Normal 5 2 2 2 2 2 2 10" xfId="25885" xr:uid="{72CE114B-93DF-4335-B46F-67056997705D}"/>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F28D0289-DE76-41C2-849C-0ECB854B2B1A}"/>
    <cellStyle name="Normal 5 2 2 2 2 2 2 2 2 2 3" xfId="24223" xr:uid="{879257B2-80EE-4AE6-BFBF-AA2D81EA3C1E}"/>
    <cellStyle name="Normal 5 2 2 2 2 2 2 2 2 2 4" xfId="32660" xr:uid="{689FB637-61DD-435F-B6C8-4116074062C7}"/>
    <cellStyle name="Normal 5 2 2 2 2 2 2 2 2 3" xfId="11568" xr:uid="{0C080ABE-5516-4C1F-B487-62E7B336F2B2}"/>
    <cellStyle name="Normal 5 2 2 2 2 2 2 2 2 4" xfId="20006" xr:uid="{EC83B7DA-4EFB-4B0F-8F3B-BF79D597B862}"/>
    <cellStyle name="Normal 5 2 2 2 2 2 2 2 2 5" xfId="28443" xr:uid="{637D128C-FA5A-4423-9D06-2C538253D94C}"/>
    <cellStyle name="Normal 5 2 2 2 2 2 2 2 3" xfId="5199" xr:uid="{00000000-0005-0000-0000-0000FE160000}"/>
    <cellStyle name="Normal 5 2 2 2 2 2 2 2 3 2" xfId="13641" xr:uid="{BB728EB6-31CD-43E6-9719-EAC47528C9BB}"/>
    <cellStyle name="Normal 5 2 2 2 2 2 2 2 3 3" xfId="22078" xr:uid="{04BB15F1-6887-441B-A228-EFAE68BEA7FD}"/>
    <cellStyle name="Normal 5 2 2 2 2 2 2 2 3 4" xfId="30515" xr:uid="{1DF85634-E100-421B-9B5E-02447C190C3B}"/>
    <cellStyle name="Normal 5 2 2 2 2 2 2 2 4" xfId="9423" xr:uid="{79620032-CBB7-43ED-AE92-88E19FC437D3}"/>
    <cellStyle name="Normal 5 2 2 2 2 2 2 2 5" xfId="17861" xr:uid="{12C2AA18-AEAE-42DA-9089-C1E7FD6898E5}"/>
    <cellStyle name="Normal 5 2 2 2 2 2 2 2 6" xfId="26298" xr:uid="{E473B6AA-FC01-4ABC-9E3C-B235807E5FAF}"/>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9191021A-CDF7-4142-B456-128D45356203}"/>
    <cellStyle name="Normal 5 2 2 2 2 2 2 3 2 2 3" xfId="24636" xr:uid="{F3156CC1-D0FC-4585-AC84-557DF82D5F30}"/>
    <cellStyle name="Normal 5 2 2 2 2 2 2 3 2 2 4" xfId="33073" xr:uid="{9F6BC1BC-8542-45D6-B038-2F334C9098C7}"/>
    <cellStyle name="Normal 5 2 2 2 2 2 2 3 2 3" xfId="11981" xr:uid="{BB1BC259-18F8-4E70-9D8F-81C2C1F84118}"/>
    <cellStyle name="Normal 5 2 2 2 2 2 2 3 2 4" xfId="20419" xr:uid="{DDA46417-B9A5-4DC3-AC78-D4C26610790E}"/>
    <cellStyle name="Normal 5 2 2 2 2 2 2 3 2 5" xfId="28856" xr:uid="{73E47A8E-7B3D-4C18-AA58-19CF8C1BBC9E}"/>
    <cellStyle name="Normal 5 2 2 2 2 2 2 3 3" xfId="5612" xr:uid="{00000000-0005-0000-0000-000002170000}"/>
    <cellStyle name="Normal 5 2 2 2 2 2 2 3 3 2" xfId="14054" xr:uid="{83D481C1-3451-49A4-B23C-06518E6F7C4B}"/>
    <cellStyle name="Normal 5 2 2 2 2 2 2 3 3 3" xfId="22491" xr:uid="{64970AD8-E580-4400-9D76-5080143AF476}"/>
    <cellStyle name="Normal 5 2 2 2 2 2 2 3 3 4" xfId="30928" xr:uid="{8BC21728-6912-423D-8591-14D944B2A88D}"/>
    <cellStyle name="Normal 5 2 2 2 2 2 2 3 4" xfId="9836" xr:uid="{F6A0015E-BCE9-4457-95E9-41D46247CAA7}"/>
    <cellStyle name="Normal 5 2 2 2 2 2 2 3 5" xfId="18274" xr:uid="{E7F48AF6-A0FA-4EB8-A8FD-B1381F61211F}"/>
    <cellStyle name="Normal 5 2 2 2 2 2 2 3 6" xfId="26711" xr:uid="{4F9428DF-99B7-473F-9B75-6E7634345A68}"/>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DD827D10-0A1F-4A03-B99F-CFF553F794C2}"/>
    <cellStyle name="Normal 5 2 2 2 2 2 2 4 2 2 3" xfId="25049" xr:uid="{40DB45F7-7BDD-4CF9-A5C5-BB503B2FB952}"/>
    <cellStyle name="Normal 5 2 2 2 2 2 2 4 2 2 4" xfId="33486" xr:uid="{A7DBBAE5-9BCC-4E7F-8BC1-889CCE772FB2}"/>
    <cellStyle name="Normal 5 2 2 2 2 2 2 4 2 3" xfId="12394" xr:uid="{9B371593-F695-472D-92BD-74C0B89D1233}"/>
    <cellStyle name="Normal 5 2 2 2 2 2 2 4 2 4" xfId="20832" xr:uid="{A5208B76-5A49-4541-B2E4-DD8CB3082A24}"/>
    <cellStyle name="Normal 5 2 2 2 2 2 2 4 2 5" xfId="29269" xr:uid="{8A5AED7A-13DB-4968-9093-5AD58A8FCA01}"/>
    <cellStyle name="Normal 5 2 2 2 2 2 2 4 3" xfId="6025" xr:uid="{00000000-0005-0000-0000-000006170000}"/>
    <cellStyle name="Normal 5 2 2 2 2 2 2 4 3 2" xfId="14467" xr:uid="{E9C1A51D-004C-464D-A9FF-42C20E49FAA9}"/>
    <cellStyle name="Normal 5 2 2 2 2 2 2 4 3 3" xfId="22904" xr:uid="{EC8F7F23-A976-4A11-AE60-ACE490E19B05}"/>
    <cellStyle name="Normal 5 2 2 2 2 2 2 4 3 4" xfId="31341" xr:uid="{ACEC4592-60C3-4ED2-B7D6-06EC6CB32BE8}"/>
    <cellStyle name="Normal 5 2 2 2 2 2 2 4 4" xfId="10249" xr:uid="{B597E2E7-C81D-4E52-B746-399E46E7FA47}"/>
    <cellStyle name="Normal 5 2 2 2 2 2 2 4 5" xfId="18687" xr:uid="{8A1C833C-078C-4924-9371-B75CA578F3FE}"/>
    <cellStyle name="Normal 5 2 2 2 2 2 2 4 6" xfId="27124" xr:uid="{AE38BB78-807F-457D-A1D7-D92D8E3A357C}"/>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B54C7C29-6698-4BCB-9C9D-0341C1EC3231}"/>
    <cellStyle name="Normal 5 2 2 2 2 2 2 5 2 2 3" xfId="25462" xr:uid="{E5392414-A1CD-4078-BBCC-C3EF24E32902}"/>
    <cellStyle name="Normal 5 2 2 2 2 2 2 5 2 2 4" xfId="33899" xr:uid="{A18332B7-0D5A-42D3-A293-BC24F33D2F66}"/>
    <cellStyle name="Normal 5 2 2 2 2 2 2 5 2 3" xfId="12807" xr:uid="{8417326A-F910-4C7C-8783-7C1D72D86A84}"/>
    <cellStyle name="Normal 5 2 2 2 2 2 2 5 2 4" xfId="21245" xr:uid="{BD9DE7B6-F2CB-4503-988F-9218A4441E94}"/>
    <cellStyle name="Normal 5 2 2 2 2 2 2 5 2 5" xfId="29682" xr:uid="{AB78FF15-1C15-429C-9320-4AA5E19530D6}"/>
    <cellStyle name="Normal 5 2 2 2 2 2 2 5 3" xfId="6438" xr:uid="{00000000-0005-0000-0000-00000A170000}"/>
    <cellStyle name="Normal 5 2 2 2 2 2 2 5 3 2" xfId="14880" xr:uid="{465BDFF3-0BC5-4F6F-8CA3-2AE31EE39827}"/>
    <cellStyle name="Normal 5 2 2 2 2 2 2 5 3 3" xfId="23317" xr:uid="{D98E36A9-7AFF-4F9F-98CF-1D83F5458282}"/>
    <cellStyle name="Normal 5 2 2 2 2 2 2 5 3 4" xfId="31754" xr:uid="{B7FED85B-0961-43F1-8891-8490C9A95DBE}"/>
    <cellStyle name="Normal 5 2 2 2 2 2 2 5 4" xfId="10662" xr:uid="{FB612A23-136D-465D-9682-FF7695808F3B}"/>
    <cellStyle name="Normal 5 2 2 2 2 2 2 5 5" xfId="19100" xr:uid="{D6DEC59E-8860-452A-9F38-7E2E76FF330A}"/>
    <cellStyle name="Normal 5 2 2 2 2 2 2 5 6" xfId="27537" xr:uid="{1DB4F33F-DDDE-47FB-9862-4A28F53EDE7C}"/>
    <cellStyle name="Normal 5 2 2 2 2 2 2 6" xfId="2567" xr:uid="{00000000-0005-0000-0000-00000B170000}"/>
    <cellStyle name="Normal 5 2 2 2 2 2 2 6 2" xfId="6851" xr:uid="{00000000-0005-0000-0000-00000C170000}"/>
    <cellStyle name="Normal 5 2 2 2 2 2 2 6 2 2" xfId="15293" xr:uid="{C46C89A0-BBDF-41EB-843C-FDAF6FF414F7}"/>
    <cellStyle name="Normal 5 2 2 2 2 2 2 6 2 3" xfId="23730" xr:uid="{0ADE5522-837C-46D0-8BC9-DD1E98C55AB9}"/>
    <cellStyle name="Normal 5 2 2 2 2 2 2 6 2 4" xfId="32167" xr:uid="{0C52AE55-EF7D-4100-B267-D6DDB1278147}"/>
    <cellStyle name="Normal 5 2 2 2 2 2 2 6 3" xfId="11075" xr:uid="{8F3C36AD-81C6-404E-8B69-52D0BB2575FF}"/>
    <cellStyle name="Normal 5 2 2 2 2 2 2 6 4" xfId="19513" xr:uid="{C068DE57-EF1B-40C9-87A7-625E9ACAED92}"/>
    <cellStyle name="Normal 5 2 2 2 2 2 2 6 5" xfId="27950" xr:uid="{8043A6FA-F53D-4A8A-BA23-0C0BB7A82881}"/>
    <cellStyle name="Normal 5 2 2 2 2 2 2 7" xfId="4786" xr:uid="{00000000-0005-0000-0000-00000D170000}"/>
    <cellStyle name="Normal 5 2 2 2 2 2 2 7 2" xfId="13228" xr:uid="{DCE15F7D-0AD9-428B-BC1D-1E6E3E8120C6}"/>
    <cellStyle name="Normal 5 2 2 2 2 2 2 7 3" xfId="21665" xr:uid="{EFAE8488-DBC4-4E09-96BB-B80AE70A2E1B}"/>
    <cellStyle name="Normal 5 2 2 2 2 2 2 7 4" xfId="30102" xr:uid="{6549D65B-12D0-4F3E-8E87-A28EC4053E52}"/>
    <cellStyle name="Normal 5 2 2 2 2 2 2 8" xfId="9010" xr:uid="{1DD28315-5F86-4BB7-BC7F-8E89CBEE0A55}"/>
    <cellStyle name="Normal 5 2 2 2 2 2 2 9" xfId="17448" xr:uid="{BE7DF802-7584-43B3-9882-C874D524139A}"/>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94F179CF-C0CF-4FF1-8DB1-721A5B23A14A}"/>
    <cellStyle name="Normal 5 2 2 2 2 2 3 2 2 3" xfId="24222" xr:uid="{7DE5A054-5181-4B51-A5D6-C0A6FF5125DB}"/>
    <cellStyle name="Normal 5 2 2 2 2 2 3 2 2 4" xfId="32659" xr:uid="{CFD32A0C-4EDC-49D3-BC78-F85F439C080E}"/>
    <cellStyle name="Normal 5 2 2 2 2 2 3 2 3" xfId="11567" xr:uid="{58620463-58D7-444C-BA20-FFF2A900525C}"/>
    <cellStyle name="Normal 5 2 2 2 2 2 3 2 4" xfId="20005" xr:uid="{B3E9BBEA-12B5-47BA-9EEF-6337EB1E890F}"/>
    <cellStyle name="Normal 5 2 2 2 2 2 3 2 5" xfId="28442" xr:uid="{AA154678-80AE-46EF-9E53-FB3AE4B9D8DC}"/>
    <cellStyle name="Normal 5 2 2 2 2 2 3 3" xfId="5198" xr:uid="{00000000-0005-0000-0000-000011170000}"/>
    <cellStyle name="Normal 5 2 2 2 2 2 3 3 2" xfId="13640" xr:uid="{EFB98E96-8DAD-4CF3-AAB8-A786FFB6CF9E}"/>
    <cellStyle name="Normal 5 2 2 2 2 2 3 3 3" xfId="22077" xr:uid="{8CB762EB-604E-476E-B4ED-DE025C13C694}"/>
    <cellStyle name="Normal 5 2 2 2 2 2 3 3 4" xfId="30514" xr:uid="{9DF06855-9DB3-4CCA-9E02-3540B327AA29}"/>
    <cellStyle name="Normal 5 2 2 2 2 2 3 4" xfId="9422" xr:uid="{50E5071D-4B14-4762-A4A9-F475BAD5CDBE}"/>
    <cellStyle name="Normal 5 2 2 2 2 2 3 5" xfId="17860" xr:uid="{2E4A7973-7B35-4675-AD2C-D4508D0E8C16}"/>
    <cellStyle name="Normal 5 2 2 2 2 2 3 6" xfId="26297" xr:uid="{C000EB62-420D-4CBD-B8F7-418A8FD8E7A5}"/>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7E6DEBA0-9FCE-4C52-81BD-685D893A51F8}"/>
    <cellStyle name="Normal 5 2 2 2 2 2 4 2 2 3" xfId="24635" xr:uid="{1FE79FC4-CC84-4FE7-AD36-4AAA5C27875B}"/>
    <cellStyle name="Normal 5 2 2 2 2 2 4 2 2 4" xfId="33072" xr:uid="{3FDB9C04-3FB2-4752-BF3D-FE14A2D1B945}"/>
    <cellStyle name="Normal 5 2 2 2 2 2 4 2 3" xfId="11980" xr:uid="{CBAAEE3B-5F4D-4E3A-9EB3-BAD955FDF8B2}"/>
    <cellStyle name="Normal 5 2 2 2 2 2 4 2 4" xfId="20418" xr:uid="{F0068CF0-17D2-4444-B600-9060B2A2F5DD}"/>
    <cellStyle name="Normal 5 2 2 2 2 2 4 2 5" xfId="28855" xr:uid="{38F2BF0B-F862-409C-8870-54B72725520C}"/>
    <cellStyle name="Normal 5 2 2 2 2 2 4 3" xfId="5611" xr:uid="{00000000-0005-0000-0000-000015170000}"/>
    <cellStyle name="Normal 5 2 2 2 2 2 4 3 2" xfId="14053" xr:uid="{08BBAFF6-5DA6-44E2-B693-6071EBDA5689}"/>
    <cellStyle name="Normal 5 2 2 2 2 2 4 3 3" xfId="22490" xr:uid="{0AED9E62-C97A-4919-9ABB-84499A14ACB5}"/>
    <cellStyle name="Normal 5 2 2 2 2 2 4 3 4" xfId="30927" xr:uid="{5A079E3B-B345-46C0-A977-E5CF57D28ACE}"/>
    <cellStyle name="Normal 5 2 2 2 2 2 4 4" xfId="9835" xr:uid="{E76339CD-D8AF-4BA3-AF2B-45E789E1D913}"/>
    <cellStyle name="Normal 5 2 2 2 2 2 4 5" xfId="18273" xr:uid="{1B3D0595-AA11-4553-824C-639EA0A4A555}"/>
    <cellStyle name="Normal 5 2 2 2 2 2 4 6" xfId="26710" xr:uid="{AF984355-5D40-4638-A58F-26FF795A3572}"/>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6F6C95AF-D39A-42D2-B918-F81B858CA1BF}"/>
    <cellStyle name="Normal 5 2 2 2 2 2 5 2 2 3" xfId="25048" xr:uid="{CDF4871D-0AA0-4630-8419-2090EDCCACC7}"/>
    <cellStyle name="Normal 5 2 2 2 2 2 5 2 2 4" xfId="33485" xr:uid="{96C803A7-B334-4CD8-839F-157E25423971}"/>
    <cellStyle name="Normal 5 2 2 2 2 2 5 2 3" xfId="12393" xr:uid="{0A36F721-102B-436A-8D0E-DAC6253FBA7D}"/>
    <cellStyle name="Normal 5 2 2 2 2 2 5 2 4" xfId="20831" xr:uid="{7879E0CC-9741-44FD-88FB-97663548CD62}"/>
    <cellStyle name="Normal 5 2 2 2 2 2 5 2 5" xfId="29268" xr:uid="{E8374890-883D-4118-A70F-9F8946AF68AD}"/>
    <cellStyle name="Normal 5 2 2 2 2 2 5 3" xfId="6024" xr:uid="{00000000-0005-0000-0000-000019170000}"/>
    <cellStyle name="Normal 5 2 2 2 2 2 5 3 2" xfId="14466" xr:uid="{8E383744-4779-4567-AECD-571B4D0551FD}"/>
    <cellStyle name="Normal 5 2 2 2 2 2 5 3 3" xfId="22903" xr:uid="{7F4C2533-9A13-4C72-B1F2-C8F6D0813514}"/>
    <cellStyle name="Normal 5 2 2 2 2 2 5 3 4" xfId="31340" xr:uid="{66322EF0-564D-4237-91E5-E32446907D70}"/>
    <cellStyle name="Normal 5 2 2 2 2 2 5 4" xfId="10248" xr:uid="{48ADF9D2-9910-4F30-A5F6-59220BBBDCC0}"/>
    <cellStyle name="Normal 5 2 2 2 2 2 5 5" xfId="18686" xr:uid="{5817C40E-3852-4A9A-B4A9-2CF52979FA87}"/>
    <cellStyle name="Normal 5 2 2 2 2 2 5 6" xfId="27123" xr:uid="{30CBB271-EA97-465C-8F7E-80ED0BB8C1EF}"/>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21F4A691-1407-4C4C-AA59-B9D04274EC5D}"/>
    <cellStyle name="Normal 5 2 2 2 2 2 6 2 2 3" xfId="25461" xr:uid="{A8737315-434D-4C14-BE12-58791B14CA47}"/>
    <cellStyle name="Normal 5 2 2 2 2 2 6 2 2 4" xfId="33898" xr:uid="{8B0EFE02-0183-4AB6-91B5-1B8931C96A01}"/>
    <cellStyle name="Normal 5 2 2 2 2 2 6 2 3" xfId="12806" xr:uid="{D8979A1C-FCE0-4489-B617-E462743F81AF}"/>
    <cellStyle name="Normal 5 2 2 2 2 2 6 2 4" xfId="21244" xr:uid="{F0DBE6C4-A7A0-425A-986D-580AB8A354BC}"/>
    <cellStyle name="Normal 5 2 2 2 2 2 6 2 5" xfId="29681" xr:uid="{3CC17FC7-3CD2-4E48-93BD-F7EBE2AD99AA}"/>
    <cellStyle name="Normal 5 2 2 2 2 2 6 3" xfId="6437" xr:uid="{00000000-0005-0000-0000-00001D170000}"/>
    <cellStyle name="Normal 5 2 2 2 2 2 6 3 2" xfId="14879" xr:uid="{39E2140B-6978-47EE-896A-7B8C981B2926}"/>
    <cellStyle name="Normal 5 2 2 2 2 2 6 3 3" xfId="23316" xr:uid="{BF29DD8A-1DFE-44B0-BBFB-52A2AF6C0971}"/>
    <cellStyle name="Normal 5 2 2 2 2 2 6 3 4" xfId="31753" xr:uid="{45EE31F6-C191-46A7-ABAA-02110019A847}"/>
    <cellStyle name="Normal 5 2 2 2 2 2 6 4" xfId="10661" xr:uid="{0ED0327B-EDB3-4BD5-81C1-49FB260A7A62}"/>
    <cellStyle name="Normal 5 2 2 2 2 2 6 5" xfId="19099" xr:uid="{7ED9DDA6-A402-47C4-A1E1-28C32041E147}"/>
    <cellStyle name="Normal 5 2 2 2 2 2 6 6" xfId="27536" xr:uid="{EB1096A8-86F3-429F-A9D7-307822AED4EE}"/>
    <cellStyle name="Normal 5 2 2 2 2 2 7" xfId="2566" xr:uid="{00000000-0005-0000-0000-00001E170000}"/>
    <cellStyle name="Normal 5 2 2 2 2 2 7 2" xfId="6850" xr:uid="{00000000-0005-0000-0000-00001F170000}"/>
    <cellStyle name="Normal 5 2 2 2 2 2 7 2 2" xfId="15292" xr:uid="{FD433A33-3C62-4732-9949-0EC8224C3CFC}"/>
    <cellStyle name="Normal 5 2 2 2 2 2 7 2 3" xfId="23729" xr:uid="{F4F55641-38B6-46AE-B31B-BA309C2190E2}"/>
    <cellStyle name="Normal 5 2 2 2 2 2 7 2 4" xfId="32166" xr:uid="{AFF40C5A-866C-4E4F-A54D-1E3AEA03BA14}"/>
    <cellStyle name="Normal 5 2 2 2 2 2 7 3" xfId="11074" xr:uid="{AFE20F67-2161-411A-8C4A-C5469FF361F6}"/>
    <cellStyle name="Normal 5 2 2 2 2 2 7 4" xfId="19512" xr:uid="{F3365EC7-F78E-487C-B2F8-30EA18C9DA32}"/>
    <cellStyle name="Normal 5 2 2 2 2 2 7 5" xfId="27949" xr:uid="{07045F54-20EC-462C-A1B8-B5905018E2C2}"/>
    <cellStyle name="Normal 5 2 2 2 2 2 8" xfId="4785" xr:uid="{00000000-0005-0000-0000-000020170000}"/>
    <cellStyle name="Normal 5 2 2 2 2 2 8 2" xfId="13227" xr:uid="{96D8B541-2453-45E8-96C8-C6F15DBC3D1C}"/>
    <cellStyle name="Normal 5 2 2 2 2 2 8 3" xfId="21664" xr:uid="{1CE7184D-0B6F-41A4-81BF-CA2C28A39665}"/>
    <cellStyle name="Normal 5 2 2 2 2 2 8 4" xfId="30101" xr:uid="{7935E5FB-CEBC-49FC-90D9-8545B5EC96B3}"/>
    <cellStyle name="Normal 5 2 2 2 2 2 9" xfId="9009" xr:uid="{BAC2E9BB-2969-453D-9676-6C377762E14A}"/>
    <cellStyle name="Normal 5 2 2 2 2 3" xfId="413" xr:uid="{00000000-0005-0000-0000-000021170000}"/>
    <cellStyle name="Normal 5 2 2 2 2 3 10" xfId="25886" xr:uid="{F5B63E34-F4B6-42E3-B664-A7BFF4F381A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814A3E26-0FE9-4794-A111-8644A1A7DE2C}"/>
    <cellStyle name="Normal 5 2 2 2 2 3 2 2 2 3" xfId="24224" xr:uid="{371FBA23-F6B9-4D3C-BE6D-4AB454CD57C2}"/>
    <cellStyle name="Normal 5 2 2 2 2 3 2 2 2 4" xfId="32661" xr:uid="{D9A5BBBE-DB2D-4DEC-B395-DE77B0128B1D}"/>
    <cellStyle name="Normal 5 2 2 2 2 3 2 2 3" xfId="11569" xr:uid="{DD9DD1C8-F5C8-44E0-850B-A08808EBAE41}"/>
    <cellStyle name="Normal 5 2 2 2 2 3 2 2 4" xfId="20007" xr:uid="{142BEDA8-B890-4B92-9BE1-80A054C35917}"/>
    <cellStyle name="Normal 5 2 2 2 2 3 2 2 5" xfId="28444" xr:uid="{BBD43D82-8E75-47DC-A106-E26A3A34E174}"/>
    <cellStyle name="Normal 5 2 2 2 2 3 2 3" xfId="5200" xr:uid="{00000000-0005-0000-0000-000025170000}"/>
    <cellStyle name="Normal 5 2 2 2 2 3 2 3 2" xfId="13642" xr:uid="{755B2055-661D-487C-AC51-458B60C0DCEF}"/>
    <cellStyle name="Normal 5 2 2 2 2 3 2 3 3" xfId="22079" xr:uid="{5D532B43-CC2A-489B-82FE-7AEE47C543CF}"/>
    <cellStyle name="Normal 5 2 2 2 2 3 2 3 4" xfId="30516" xr:uid="{3AADCF1D-6BCC-46A3-AB44-0DD220170624}"/>
    <cellStyle name="Normal 5 2 2 2 2 3 2 4" xfId="9424" xr:uid="{FCB39DB7-2376-41FD-A0D3-8D5F2973008A}"/>
    <cellStyle name="Normal 5 2 2 2 2 3 2 5" xfId="17862" xr:uid="{443D6B1A-1658-4534-B83B-C6A0B386ECE9}"/>
    <cellStyle name="Normal 5 2 2 2 2 3 2 6" xfId="26299" xr:uid="{3B1277B2-DBE6-4E5A-89D2-5210835362D4}"/>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31D6B3E8-B1E9-495B-A121-6CF7BCB80B1B}"/>
    <cellStyle name="Normal 5 2 2 2 2 3 3 2 2 3" xfId="24637" xr:uid="{5EEF0E0A-E3D4-47E1-BE0F-5EC1266F561B}"/>
    <cellStyle name="Normal 5 2 2 2 2 3 3 2 2 4" xfId="33074" xr:uid="{81C9C892-EBBA-4B3E-8885-04B71299EF89}"/>
    <cellStyle name="Normal 5 2 2 2 2 3 3 2 3" xfId="11982" xr:uid="{5FFD0488-0D70-429D-8004-DC750B74C427}"/>
    <cellStyle name="Normal 5 2 2 2 2 3 3 2 4" xfId="20420" xr:uid="{E5351F87-3FF3-41AB-9DDA-903438A0790D}"/>
    <cellStyle name="Normal 5 2 2 2 2 3 3 2 5" xfId="28857" xr:uid="{84C0BEB0-64A9-466C-9D50-207B472F25C2}"/>
    <cellStyle name="Normal 5 2 2 2 2 3 3 3" xfId="5613" xr:uid="{00000000-0005-0000-0000-000029170000}"/>
    <cellStyle name="Normal 5 2 2 2 2 3 3 3 2" xfId="14055" xr:uid="{5C02160B-7BF6-4904-AF5B-05E4DC82FCBD}"/>
    <cellStyle name="Normal 5 2 2 2 2 3 3 3 3" xfId="22492" xr:uid="{7EFCCA67-C235-4060-A14D-00765168A686}"/>
    <cellStyle name="Normal 5 2 2 2 2 3 3 3 4" xfId="30929" xr:uid="{D9D976D9-6779-4AFE-AFEB-C00E1EECD444}"/>
    <cellStyle name="Normal 5 2 2 2 2 3 3 4" xfId="9837" xr:uid="{AC532472-80C3-4D76-92AE-7AE4C49181AA}"/>
    <cellStyle name="Normal 5 2 2 2 2 3 3 5" xfId="18275" xr:uid="{FFA87243-1402-4A07-989C-6F007BE7DF90}"/>
    <cellStyle name="Normal 5 2 2 2 2 3 3 6" xfId="26712" xr:uid="{65F017ED-D7FC-46BF-A21B-B02C27269FF2}"/>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A210A17C-2E19-4E7A-AA81-D3805341CE4A}"/>
    <cellStyle name="Normal 5 2 2 2 2 3 4 2 2 3" xfId="25050" xr:uid="{1506296A-E56F-48B1-90CC-8B4BE266600B}"/>
    <cellStyle name="Normal 5 2 2 2 2 3 4 2 2 4" xfId="33487" xr:uid="{34D1CB51-5133-4992-9FB3-4AA58765A402}"/>
    <cellStyle name="Normal 5 2 2 2 2 3 4 2 3" xfId="12395" xr:uid="{1F9CDEFF-D9E0-4731-B1C5-FA54D0A7F97D}"/>
    <cellStyle name="Normal 5 2 2 2 2 3 4 2 4" xfId="20833" xr:uid="{2826C392-2982-4E23-8B94-9265A1F8F553}"/>
    <cellStyle name="Normal 5 2 2 2 2 3 4 2 5" xfId="29270" xr:uid="{1F788AF0-2A2B-44C8-9A1F-CE6E3E31FAC1}"/>
    <cellStyle name="Normal 5 2 2 2 2 3 4 3" xfId="6026" xr:uid="{00000000-0005-0000-0000-00002D170000}"/>
    <cellStyle name="Normal 5 2 2 2 2 3 4 3 2" xfId="14468" xr:uid="{38605959-44C7-4A24-8FF2-982BF40FB69E}"/>
    <cellStyle name="Normal 5 2 2 2 2 3 4 3 3" xfId="22905" xr:uid="{908CF493-54BC-4D09-8F5B-72E0875C9E10}"/>
    <cellStyle name="Normal 5 2 2 2 2 3 4 3 4" xfId="31342" xr:uid="{A37ECC46-BA64-4E2B-A8DD-B2459203BFB3}"/>
    <cellStyle name="Normal 5 2 2 2 2 3 4 4" xfId="10250" xr:uid="{C7338F5C-EEAA-45D9-BB02-EB44D79FF73A}"/>
    <cellStyle name="Normal 5 2 2 2 2 3 4 5" xfId="18688" xr:uid="{E7E1F3FD-6982-4E6B-9C8D-D7A64A4CF257}"/>
    <cellStyle name="Normal 5 2 2 2 2 3 4 6" xfId="27125" xr:uid="{125FC332-4C9A-4676-B4EE-65B8FB4111A6}"/>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B47DB7E0-5B91-4D5C-893F-2FE26CBF1383}"/>
    <cellStyle name="Normal 5 2 2 2 2 3 5 2 2 3" xfId="25463" xr:uid="{3E8A89B1-4653-4711-9453-B13EF71DF58F}"/>
    <cellStyle name="Normal 5 2 2 2 2 3 5 2 2 4" xfId="33900" xr:uid="{2CFB41B6-DB07-4B35-B84B-0C056EB6BF15}"/>
    <cellStyle name="Normal 5 2 2 2 2 3 5 2 3" xfId="12808" xr:uid="{9DE00147-9C03-40BA-B0DD-A6F65D1A3FDB}"/>
    <cellStyle name="Normal 5 2 2 2 2 3 5 2 4" xfId="21246" xr:uid="{F560867B-2864-45D9-8F78-36AEE139EF07}"/>
    <cellStyle name="Normal 5 2 2 2 2 3 5 2 5" xfId="29683" xr:uid="{5565A1FA-87E8-42B7-85BA-08AF93620F57}"/>
    <cellStyle name="Normal 5 2 2 2 2 3 5 3" xfId="6439" xr:uid="{00000000-0005-0000-0000-000031170000}"/>
    <cellStyle name="Normal 5 2 2 2 2 3 5 3 2" xfId="14881" xr:uid="{40B08A82-B751-43A8-B540-10C63E1DECBF}"/>
    <cellStyle name="Normal 5 2 2 2 2 3 5 3 3" xfId="23318" xr:uid="{22D38144-AE25-4334-85BB-6B7EB74AB818}"/>
    <cellStyle name="Normal 5 2 2 2 2 3 5 3 4" xfId="31755" xr:uid="{FF9597AC-410E-4DD1-8773-550BE0EF8246}"/>
    <cellStyle name="Normal 5 2 2 2 2 3 5 4" xfId="10663" xr:uid="{69586A36-EF36-440A-8658-1CAF99BEAF7F}"/>
    <cellStyle name="Normal 5 2 2 2 2 3 5 5" xfId="19101" xr:uid="{459F4419-2353-43A6-8CD6-7A911A4D09AE}"/>
    <cellStyle name="Normal 5 2 2 2 2 3 5 6" xfId="27538" xr:uid="{2999FA53-9848-410D-9CFE-77000E3118C2}"/>
    <cellStyle name="Normal 5 2 2 2 2 3 6" xfId="2568" xr:uid="{00000000-0005-0000-0000-000032170000}"/>
    <cellStyle name="Normal 5 2 2 2 2 3 6 2" xfId="6852" xr:uid="{00000000-0005-0000-0000-000033170000}"/>
    <cellStyle name="Normal 5 2 2 2 2 3 6 2 2" xfId="15294" xr:uid="{80D5C555-17CF-4ACB-89E5-2227608E31C0}"/>
    <cellStyle name="Normal 5 2 2 2 2 3 6 2 3" xfId="23731" xr:uid="{A559D7A3-8B49-4B88-8DC5-8E8330EDB07D}"/>
    <cellStyle name="Normal 5 2 2 2 2 3 6 2 4" xfId="32168" xr:uid="{114ECFB2-5F9A-4911-A0CB-7FC6A3CA244E}"/>
    <cellStyle name="Normal 5 2 2 2 2 3 6 3" xfId="11076" xr:uid="{38409B4A-7F72-4C5D-89AD-B5CEA8B652B5}"/>
    <cellStyle name="Normal 5 2 2 2 2 3 6 4" xfId="19514" xr:uid="{517F4108-D58B-487F-A9E1-CF948BAA7D3C}"/>
    <cellStyle name="Normal 5 2 2 2 2 3 6 5" xfId="27951" xr:uid="{C27EF1B0-7A03-4369-A7F2-233939F67C04}"/>
    <cellStyle name="Normal 5 2 2 2 2 3 7" xfId="4787" xr:uid="{00000000-0005-0000-0000-000034170000}"/>
    <cellStyle name="Normal 5 2 2 2 2 3 7 2" xfId="13229" xr:uid="{0670A424-588C-4D09-94AE-22FD4B57C05A}"/>
    <cellStyle name="Normal 5 2 2 2 2 3 7 3" xfId="21666" xr:uid="{67C1AD93-6B95-44FE-82DC-4D01358EEBB7}"/>
    <cellStyle name="Normal 5 2 2 2 2 3 7 4" xfId="30103" xr:uid="{84A38393-C8EB-46F4-ADCB-77F1F630A6E9}"/>
    <cellStyle name="Normal 5 2 2 2 2 3 8" xfId="9011" xr:uid="{CE968000-3AFD-4BC9-BC38-9E38924785F1}"/>
    <cellStyle name="Normal 5 2 2 2 2 3 9" xfId="17449" xr:uid="{38EA9E75-0648-4B6E-BFAD-CDA3FDA27BAA}"/>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34FDB3A8-6C4D-41DD-9B29-17AEEC09AE33}"/>
    <cellStyle name="Normal 5 2 2 2 2 4 2 2 3" xfId="24221" xr:uid="{27C7C492-0C2A-4EAC-A441-9A095FDB0F12}"/>
    <cellStyle name="Normal 5 2 2 2 2 4 2 2 4" xfId="32658" xr:uid="{C8F6B517-6EAB-4B23-940A-5DD7EF9FC80C}"/>
    <cellStyle name="Normal 5 2 2 2 2 4 2 3" xfId="11566" xr:uid="{31F88FCC-9A9E-4833-B2B0-A78C875CE504}"/>
    <cellStyle name="Normal 5 2 2 2 2 4 2 4" xfId="20004" xr:uid="{5E60E6F1-023E-4F76-B9B1-976928ED7189}"/>
    <cellStyle name="Normal 5 2 2 2 2 4 2 5" xfId="28441" xr:uid="{60BEC496-434B-47B8-AD37-C71A6EA90566}"/>
    <cellStyle name="Normal 5 2 2 2 2 4 3" xfId="5197" xr:uid="{00000000-0005-0000-0000-000038170000}"/>
    <cellStyle name="Normal 5 2 2 2 2 4 3 2" xfId="13639" xr:uid="{25F7956E-F6C7-4981-BF58-0E7F13B27BC6}"/>
    <cellStyle name="Normal 5 2 2 2 2 4 3 3" xfId="22076" xr:uid="{389BB0C1-5F2D-47CC-AD26-2173CE12D7FE}"/>
    <cellStyle name="Normal 5 2 2 2 2 4 3 4" xfId="30513" xr:uid="{1B5A9431-E617-4666-8BC5-C1383A4827CC}"/>
    <cellStyle name="Normal 5 2 2 2 2 4 4" xfId="9421" xr:uid="{0B03D14B-DFFA-45BE-BA81-7655591C428F}"/>
    <cellStyle name="Normal 5 2 2 2 2 4 5" xfId="17859" xr:uid="{9E81D237-FAFA-46C7-8538-6A805D984742}"/>
    <cellStyle name="Normal 5 2 2 2 2 4 6" xfId="26296" xr:uid="{04C20C55-6F9D-4AFE-9B12-4935F714F258}"/>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35FD85A8-0BF7-4523-9F59-E1B5FF27E655}"/>
    <cellStyle name="Normal 5 2 2 2 2 5 2 2 3" xfId="24634" xr:uid="{258298E5-78F8-4DA2-B3CA-B2FB36324964}"/>
    <cellStyle name="Normal 5 2 2 2 2 5 2 2 4" xfId="33071" xr:uid="{D6024D42-CA1B-467C-9CE3-2287FE88CAB2}"/>
    <cellStyle name="Normal 5 2 2 2 2 5 2 3" xfId="11979" xr:uid="{DB0CF473-293C-419C-A477-585E39AECB1E}"/>
    <cellStyle name="Normal 5 2 2 2 2 5 2 4" xfId="20417" xr:uid="{18807CEA-028D-4A4B-9505-208D10C3BFEF}"/>
    <cellStyle name="Normal 5 2 2 2 2 5 2 5" xfId="28854" xr:uid="{07CFC17C-2589-4CF7-B615-43C5CA3167C0}"/>
    <cellStyle name="Normal 5 2 2 2 2 5 3" xfId="5610" xr:uid="{00000000-0005-0000-0000-00003C170000}"/>
    <cellStyle name="Normal 5 2 2 2 2 5 3 2" xfId="14052" xr:uid="{29BFB752-298D-4093-A1FB-B7A04253B954}"/>
    <cellStyle name="Normal 5 2 2 2 2 5 3 3" xfId="22489" xr:uid="{77E94238-A432-45B8-8885-1A0D907B9CC9}"/>
    <cellStyle name="Normal 5 2 2 2 2 5 3 4" xfId="30926" xr:uid="{F0052D84-1465-47E2-8134-3085D1F84A1D}"/>
    <cellStyle name="Normal 5 2 2 2 2 5 4" xfId="9834" xr:uid="{59ABA238-2E60-4611-80E5-F59667369377}"/>
    <cellStyle name="Normal 5 2 2 2 2 5 5" xfId="18272" xr:uid="{CA37B7DB-BB2E-4079-8DF7-52220AB7E1AA}"/>
    <cellStyle name="Normal 5 2 2 2 2 5 6" xfId="26709" xr:uid="{4D707C23-65C3-4452-8726-7420C3711FB9}"/>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CF1065DD-6530-4370-814A-EA52A24DFF2E}"/>
    <cellStyle name="Normal 5 2 2 2 2 6 2 2 3" xfId="25047" xr:uid="{44E82137-1EBE-4D6E-9A41-44A3FE26EA25}"/>
    <cellStyle name="Normal 5 2 2 2 2 6 2 2 4" xfId="33484" xr:uid="{6CBC46E7-7C25-4DC8-90A1-6CD6945E0B41}"/>
    <cellStyle name="Normal 5 2 2 2 2 6 2 3" xfId="12392" xr:uid="{5453D810-B30F-46C6-9B41-F4DC68C3A4E1}"/>
    <cellStyle name="Normal 5 2 2 2 2 6 2 4" xfId="20830" xr:uid="{23185887-44C0-4B10-A603-F93C48547DC9}"/>
    <cellStyle name="Normal 5 2 2 2 2 6 2 5" xfId="29267" xr:uid="{1417CBE9-988D-4961-A5E3-AEC1EB1F73C3}"/>
    <cellStyle name="Normal 5 2 2 2 2 6 3" xfId="6023" xr:uid="{00000000-0005-0000-0000-000040170000}"/>
    <cellStyle name="Normal 5 2 2 2 2 6 3 2" xfId="14465" xr:uid="{8F2D0510-7419-40B1-B290-7F9200121766}"/>
    <cellStyle name="Normal 5 2 2 2 2 6 3 3" xfId="22902" xr:uid="{225CF03A-7790-45F1-8B28-92DD1BDAFE2C}"/>
    <cellStyle name="Normal 5 2 2 2 2 6 3 4" xfId="31339" xr:uid="{012AFBC1-49E1-462B-9BD2-1045F18AB941}"/>
    <cellStyle name="Normal 5 2 2 2 2 6 4" xfId="10247" xr:uid="{B0389EE8-1778-41FA-8689-0C6EDE176F7F}"/>
    <cellStyle name="Normal 5 2 2 2 2 6 5" xfId="18685" xr:uid="{0BA5A0EF-8267-4913-BF68-9B0A113C7B73}"/>
    <cellStyle name="Normal 5 2 2 2 2 6 6" xfId="27122" xr:uid="{187D08FF-0970-4A61-AE25-A3124AFFE277}"/>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599464C7-191D-4C8F-9298-D784A2AE1741}"/>
    <cellStyle name="Normal 5 2 2 2 2 7 2 2 3" xfId="25460" xr:uid="{D2A6858C-F35D-450B-A660-51E04BD8027E}"/>
    <cellStyle name="Normal 5 2 2 2 2 7 2 2 4" xfId="33897" xr:uid="{505EDA9A-1851-4F1F-AA30-747D93D6C901}"/>
    <cellStyle name="Normal 5 2 2 2 2 7 2 3" xfId="12805" xr:uid="{16935FCD-A844-4D46-8A80-780E3C640212}"/>
    <cellStyle name="Normal 5 2 2 2 2 7 2 4" xfId="21243" xr:uid="{E7B61C81-B91D-4DA1-9DEB-A57D96064A68}"/>
    <cellStyle name="Normal 5 2 2 2 2 7 2 5" xfId="29680" xr:uid="{C8E4FC9E-5D7B-4283-B87E-F4A0D2AFFC2E}"/>
    <cellStyle name="Normal 5 2 2 2 2 7 3" xfId="6436" xr:uid="{00000000-0005-0000-0000-000044170000}"/>
    <cellStyle name="Normal 5 2 2 2 2 7 3 2" xfId="14878" xr:uid="{F93ACD3B-DC25-4099-A68F-931558492EAB}"/>
    <cellStyle name="Normal 5 2 2 2 2 7 3 3" xfId="23315" xr:uid="{4BA0F5B9-4D2F-4DCD-8DFD-639D0881FC90}"/>
    <cellStyle name="Normal 5 2 2 2 2 7 3 4" xfId="31752" xr:uid="{4B8B4D3C-4BE9-401A-B80A-01B42347BA0C}"/>
    <cellStyle name="Normal 5 2 2 2 2 7 4" xfId="10660" xr:uid="{E75251EC-2BD0-4BA7-820A-3176E06EC863}"/>
    <cellStyle name="Normal 5 2 2 2 2 7 5" xfId="19098" xr:uid="{24F07C7D-F8D9-4684-B8F1-A2713C17751B}"/>
    <cellStyle name="Normal 5 2 2 2 2 7 6" xfId="27535" xr:uid="{C727F954-780D-4D2E-A179-380935404881}"/>
    <cellStyle name="Normal 5 2 2 2 2 8" xfId="2565" xr:uid="{00000000-0005-0000-0000-000045170000}"/>
    <cellStyle name="Normal 5 2 2 2 2 8 2" xfId="6849" xr:uid="{00000000-0005-0000-0000-000046170000}"/>
    <cellStyle name="Normal 5 2 2 2 2 8 2 2" xfId="15291" xr:uid="{0D2C24E0-CFC4-46A3-85D0-7DD32B50F645}"/>
    <cellStyle name="Normal 5 2 2 2 2 8 2 3" xfId="23728" xr:uid="{419BCD46-3704-4643-948F-EE80F6ACA1B7}"/>
    <cellStyle name="Normal 5 2 2 2 2 8 2 4" xfId="32165" xr:uid="{A5A79B53-2D50-4F71-BF2C-68F6EFBB965A}"/>
    <cellStyle name="Normal 5 2 2 2 2 8 3" xfId="11073" xr:uid="{A87093CB-C6B4-4ECB-AFF9-474F476F61C9}"/>
    <cellStyle name="Normal 5 2 2 2 2 8 4" xfId="19511" xr:uid="{B9E4DBFC-5FBD-4B97-B6B1-F064A97DC56D}"/>
    <cellStyle name="Normal 5 2 2 2 2 8 5" xfId="27948" xr:uid="{722875B9-A0EB-446F-86E0-18264703085E}"/>
    <cellStyle name="Normal 5 2 2 2 2 9" xfId="4784" xr:uid="{00000000-0005-0000-0000-000047170000}"/>
    <cellStyle name="Normal 5 2 2 2 2 9 2" xfId="13226" xr:uid="{D4766532-5864-4737-828A-E9E35FEADB9D}"/>
    <cellStyle name="Normal 5 2 2 2 2 9 3" xfId="21663" xr:uid="{88F039BB-892D-4179-8A9C-0561802A19B7}"/>
    <cellStyle name="Normal 5 2 2 2 2 9 4" xfId="30100" xr:uid="{A9F2ACB5-A701-4099-A89F-623AB57A4C3B}"/>
    <cellStyle name="Normal 5 2 2 2 3" xfId="414" xr:uid="{00000000-0005-0000-0000-000048170000}"/>
    <cellStyle name="Normal 5 2 2 2 3 10" xfId="17450" xr:uid="{8A321507-8527-46B3-9127-49DF0668214F}"/>
    <cellStyle name="Normal 5 2 2 2 3 11" xfId="25887" xr:uid="{AEEFC94D-84AA-4ECF-A3EF-C293F00D540E}"/>
    <cellStyle name="Normal 5 2 2 2 3 2" xfId="415" xr:uid="{00000000-0005-0000-0000-000049170000}"/>
    <cellStyle name="Normal 5 2 2 2 3 2 10" xfId="25888" xr:uid="{561C294C-E54B-4364-AD90-413B3C655ECD}"/>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53ABFB97-5BE9-40E6-AEBB-2DA0AC9C8733}"/>
    <cellStyle name="Normal 5 2 2 2 3 2 2 2 2 3" xfId="24226" xr:uid="{C0537462-74C2-4100-8AD1-02AC43AC8CD1}"/>
    <cellStyle name="Normal 5 2 2 2 3 2 2 2 2 4" xfId="32663" xr:uid="{40A5083A-6422-4BA7-A6DF-D464E6619F93}"/>
    <cellStyle name="Normal 5 2 2 2 3 2 2 2 3" xfId="11571" xr:uid="{F43B9242-17C4-4951-8BC7-E1C2BF2F6DBC}"/>
    <cellStyle name="Normal 5 2 2 2 3 2 2 2 4" xfId="20009" xr:uid="{D2FBF014-6365-4A4A-B1FE-19035CE1CAD3}"/>
    <cellStyle name="Normal 5 2 2 2 3 2 2 2 5" xfId="28446" xr:uid="{7C2B29AB-AD24-4E64-8D99-13487836F613}"/>
    <cellStyle name="Normal 5 2 2 2 3 2 2 3" xfId="5202" xr:uid="{00000000-0005-0000-0000-00004D170000}"/>
    <cellStyle name="Normal 5 2 2 2 3 2 2 3 2" xfId="13644" xr:uid="{C0200E05-315C-409A-A216-89A30CD94864}"/>
    <cellStyle name="Normal 5 2 2 2 3 2 2 3 3" xfId="22081" xr:uid="{80BCC05E-698B-4878-BF4E-C36259D21C85}"/>
    <cellStyle name="Normal 5 2 2 2 3 2 2 3 4" xfId="30518" xr:uid="{FE6CEFD6-6B9D-4EC1-85D7-C8B7399592CF}"/>
    <cellStyle name="Normal 5 2 2 2 3 2 2 4" xfId="9426" xr:uid="{AC055062-57B3-4E57-9B19-647CC35EF4D0}"/>
    <cellStyle name="Normal 5 2 2 2 3 2 2 5" xfId="17864" xr:uid="{6A55054F-9546-4E17-BF37-6D49C1A3E744}"/>
    <cellStyle name="Normal 5 2 2 2 3 2 2 6" xfId="26301" xr:uid="{03CAB835-05A3-4B92-AA8F-D0800F3AFF58}"/>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6A838874-E826-4C5A-BA13-3D1AB6527F04}"/>
    <cellStyle name="Normal 5 2 2 2 3 2 3 2 2 3" xfId="24639" xr:uid="{514F080D-BF01-4366-A56E-CBE70F56F370}"/>
    <cellStyle name="Normal 5 2 2 2 3 2 3 2 2 4" xfId="33076" xr:uid="{4EC75488-5396-4AC4-97B3-5E957C2E4886}"/>
    <cellStyle name="Normal 5 2 2 2 3 2 3 2 3" xfId="11984" xr:uid="{B9F098E3-D28D-4D28-A47E-FD7C067FCDF0}"/>
    <cellStyle name="Normal 5 2 2 2 3 2 3 2 4" xfId="20422" xr:uid="{703261BE-876B-4F5D-8C15-F2EA0AA6F0E5}"/>
    <cellStyle name="Normal 5 2 2 2 3 2 3 2 5" xfId="28859" xr:uid="{AE3E3524-FBD5-4792-845F-B70A518C98E7}"/>
    <cellStyle name="Normal 5 2 2 2 3 2 3 3" xfId="5615" xr:uid="{00000000-0005-0000-0000-000051170000}"/>
    <cellStyle name="Normal 5 2 2 2 3 2 3 3 2" xfId="14057" xr:uid="{53EA0704-9500-470F-B0B7-15DDC33D9955}"/>
    <cellStyle name="Normal 5 2 2 2 3 2 3 3 3" xfId="22494" xr:uid="{B233C369-6330-418F-84B6-E8725CE27CFA}"/>
    <cellStyle name="Normal 5 2 2 2 3 2 3 3 4" xfId="30931" xr:uid="{72DF93B6-ED20-4115-B5FB-63E8DD2D65B8}"/>
    <cellStyle name="Normal 5 2 2 2 3 2 3 4" xfId="9839" xr:uid="{40C04047-3A19-4060-9B6B-4AD844B40E97}"/>
    <cellStyle name="Normal 5 2 2 2 3 2 3 5" xfId="18277" xr:uid="{666215BC-DA81-45B5-83F0-009150BF914A}"/>
    <cellStyle name="Normal 5 2 2 2 3 2 3 6" xfId="26714" xr:uid="{E3219121-724A-4BD4-9CD6-17391E2CB088}"/>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A69FFBF2-DA62-4302-9FD2-1CFB1341F32F}"/>
    <cellStyle name="Normal 5 2 2 2 3 2 4 2 2 3" xfId="25052" xr:uid="{B72B757A-C048-417C-BA52-28E55EA8D3F6}"/>
    <cellStyle name="Normal 5 2 2 2 3 2 4 2 2 4" xfId="33489" xr:uid="{BDC8AF03-1C24-4412-827B-C5A91D8BC857}"/>
    <cellStyle name="Normal 5 2 2 2 3 2 4 2 3" xfId="12397" xr:uid="{EF59E9DF-682B-4395-8434-CF180BF6DA06}"/>
    <cellStyle name="Normal 5 2 2 2 3 2 4 2 4" xfId="20835" xr:uid="{176C84AA-2EF3-4924-A20C-F8CFFC627FAC}"/>
    <cellStyle name="Normal 5 2 2 2 3 2 4 2 5" xfId="29272" xr:uid="{33078565-A599-4DAE-BE08-43943074DE54}"/>
    <cellStyle name="Normal 5 2 2 2 3 2 4 3" xfId="6028" xr:uid="{00000000-0005-0000-0000-000055170000}"/>
    <cellStyle name="Normal 5 2 2 2 3 2 4 3 2" xfId="14470" xr:uid="{8BBEE55D-F1C5-4407-B792-9C7ECDBE38A1}"/>
    <cellStyle name="Normal 5 2 2 2 3 2 4 3 3" xfId="22907" xr:uid="{045F1126-4113-4E40-BABD-F3FA110AB870}"/>
    <cellStyle name="Normal 5 2 2 2 3 2 4 3 4" xfId="31344" xr:uid="{BAA9C1B8-DC15-48A4-815B-CA9F80D5FF0B}"/>
    <cellStyle name="Normal 5 2 2 2 3 2 4 4" xfId="10252" xr:uid="{D0A10A80-3E28-4102-96CD-E06A709D17E4}"/>
    <cellStyle name="Normal 5 2 2 2 3 2 4 5" xfId="18690" xr:uid="{2627808F-49A6-4CDB-BF85-259F49E44B60}"/>
    <cellStyle name="Normal 5 2 2 2 3 2 4 6" xfId="27127" xr:uid="{CD383B4A-F548-4106-A096-AF0478220406}"/>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6E189DF7-078D-4EDC-AA47-5FB5C9A8E323}"/>
    <cellStyle name="Normal 5 2 2 2 3 2 5 2 2 3" xfId="25465" xr:uid="{079DDCE9-681D-446B-9E59-1866529A3F30}"/>
    <cellStyle name="Normal 5 2 2 2 3 2 5 2 2 4" xfId="33902" xr:uid="{D7797DC5-00F9-42F2-AD52-28BABF961FCA}"/>
    <cellStyle name="Normal 5 2 2 2 3 2 5 2 3" xfId="12810" xr:uid="{1B3198BD-0D5B-4103-8A33-1FD1FB7D118B}"/>
    <cellStyle name="Normal 5 2 2 2 3 2 5 2 4" xfId="21248" xr:uid="{194D8F51-501F-4C95-9102-784B577C6C54}"/>
    <cellStyle name="Normal 5 2 2 2 3 2 5 2 5" xfId="29685" xr:uid="{36BE95C2-48E1-4AF3-93C5-8732F89EFBC6}"/>
    <cellStyle name="Normal 5 2 2 2 3 2 5 3" xfId="6441" xr:uid="{00000000-0005-0000-0000-000059170000}"/>
    <cellStyle name="Normal 5 2 2 2 3 2 5 3 2" xfId="14883" xr:uid="{D924AE04-57A0-4889-8CDD-B53A6E7889D7}"/>
    <cellStyle name="Normal 5 2 2 2 3 2 5 3 3" xfId="23320" xr:uid="{AE31D6A9-1245-4861-80EA-E725F6E23F3E}"/>
    <cellStyle name="Normal 5 2 2 2 3 2 5 3 4" xfId="31757" xr:uid="{597B6CBC-7A8E-45E4-8EE4-4E7D9C46DF3C}"/>
    <cellStyle name="Normal 5 2 2 2 3 2 5 4" xfId="10665" xr:uid="{11DD44DB-79FE-4B29-B0BE-0ECEE4FDEA36}"/>
    <cellStyle name="Normal 5 2 2 2 3 2 5 5" xfId="19103" xr:uid="{1336D42F-06EE-4E47-80A3-8D5AE2620874}"/>
    <cellStyle name="Normal 5 2 2 2 3 2 5 6" xfId="27540" xr:uid="{C624BB2E-2387-4C4B-BC42-403BEFDF74DA}"/>
    <cellStyle name="Normal 5 2 2 2 3 2 6" xfId="2570" xr:uid="{00000000-0005-0000-0000-00005A170000}"/>
    <cellStyle name="Normal 5 2 2 2 3 2 6 2" xfId="6854" xr:uid="{00000000-0005-0000-0000-00005B170000}"/>
    <cellStyle name="Normal 5 2 2 2 3 2 6 2 2" xfId="15296" xr:uid="{8416A8B2-F722-4150-AFC9-EF2341151AC8}"/>
    <cellStyle name="Normal 5 2 2 2 3 2 6 2 3" xfId="23733" xr:uid="{878D44CE-2F60-47B6-804D-B64D0A89E491}"/>
    <cellStyle name="Normal 5 2 2 2 3 2 6 2 4" xfId="32170" xr:uid="{6005B93E-393E-4142-8A09-494D9BCDEBA5}"/>
    <cellStyle name="Normal 5 2 2 2 3 2 6 3" xfId="11078" xr:uid="{51BEAE06-733E-43B9-BC7E-A76613648611}"/>
    <cellStyle name="Normal 5 2 2 2 3 2 6 4" xfId="19516" xr:uid="{AD97AA0C-17C7-48EE-BF8C-9E3AA04CBB07}"/>
    <cellStyle name="Normal 5 2 2 2 3 2 6 5" xfId="27953" xr:uid="{E512DD54-3B46-4638-8EF8-BA596F4433D2}"/>
    <cellStyle name="Normal 5 2 2 2 3 2 7" xfId="4789" xr:uid="{00000000-0005-0000-0000-00005C170000}"/>
    <cellStyle name="Normal 5 2 2 2 3 2 7 2" xfId="13231" xr:uid="{96C45598-CAFD-4522-B6EE-FF60228FD5B9}"/>
    <cellStyle name="Normal 5 2 2 2 3 2 7 3" xfId="21668" xr:uid="{EB28C7E0-A4EF-463D-8F6A-D2A09756954D}"/>
    <cellStyle name="Normal 5 2 2 2 3 2 7 4" xfId="30105" xr:uid="{F2BABAF5-C396-4F65-9110-BD292A212028}"/>
    <cellStyle name="Normal 5 2 2 2 3 2 8" xfId="9013" xr:uid="{E9F50E6D-52A3-4596-9F8F-21A745507EC1}"/>
    <cellStyle name="Normal 5 2 2 2 3 2 9" xfId="17451" xr:uid="{143C0D87-BB58-446E-99A9-F922F5BE3D74}"/>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530A26DD-E4E8-4E0A-8EE4-412DF3164CFA}"/>
    <cellStyle name="Normal 5 2 2 2 3 3 2 2 3" xfId="24225" xr:uid="{FF09F003-C4FD-4EA0-A966-80358F6D5ED0}"/>
    <cellStyle name="Normal 5 2 2 2 3 3 2 2 4" xfId="32662" xr:uid="{65413B04-35A2-41F6-95FC-2D1EB323CE2E}"/>
    <cellStyle name="Normal 5 2 2 2 3 3 2 3" xfId="11570" xr:uid="{2D3841FA-57F3-4B52-AD2F-5040A320B1B6}"/>
    <cellStyle name="Normal 5 2 2 2 3 3 2 4" xfId="20008" xr:uid="{C4073118-7B50-4EA2-96A4-7211C485AB0F}"/>
    <cellStyle name="Normal 5 2 2 2 3 3 2 5" xfId="28445" xr:uid="{15D585CE-0E7F-4CDC-8C41-89251A9D0AB3}"/>
    <cellStyle name="Normal 5 2 2 2 3 3 3" xfId="5201" xr:uid="{00000000-0005-0000-0000-000060170000}"/>
    <cellStyle name="Normal 5 2 2 2 3 3 3 2" xfId="13643" xr:uid="{AD696CE3-DC33-4134-8555-C462224022B3}"/>
    <cellStyle name="Normal 5 2 2 2 3 3 3 3" xfId="22080" xr:uid="{6DB721D8-1AA5-41F6-8CDA-57916BECD2AB}"/>
    <cellStyle name="Normal 5 2 2 2 3 3 3 4" xfId="30517" xr:uid="{6E47C016-B679-4362-8788-65C51BD91719}"/>
    <cellStyle name="Normal 5 2 2 2 3 3 4" xfId="9425" xr:uid="{5839542E-6259-4F05-AF3B-657F485423FE}"/>
    <cellStyle name="Normal 5 2 2 2 3 3 5" xfId="17863" xr:uid="{5B47729B-A596-4D71-9104-086FFA713656}"/>
    <cellStyle name="Normal 5 2 2 2 3 3 6" xfId="26300" xr:uid="{698F8B42-600C-4D83-96E7-8A53F7D3A1C6}"/>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7105591B-FF62-4B60-856E-E169E4CACF85}"/>
    <cellStyle name="Normal 5 2 2 2 3 4 2 2 3" xfId="24638" xr:uid="{97ED9E65-BDAC-453B-BC35-82BAE65574D4}"/>
    <cellStyle name="Normal 5 2 2 2 3 4 2 2 4" xfId="33075" xr:uid="{799FF3A9-A190-46AD-B88F-44350B532960}"/>
    <cellStyle name="Normal 5 2 2 2 3 4 2 3" xfId="11983" xr:uid="{B3545DB8-07FF-45D0-9228-9F7A8EE901F7}"/>
    <cellStyle name="Normal 5 2 2 2 3 4 2 4" xfId="20421" xr:uid="{F6ACFFD8-8298-4335-83B8-7AB7B10BDD2E}"/>
    <cellStyle name="Normal 5 2 2 2 3 4 2 5" xfId="28858" xr:uid="{CFC67055-29F0-4562-828A-D4EA12040520}"/>
    <cellStyle name="Normal 5 2 2 2 3 4 3" xfId="5614" xr:uid="{00000000-0005-0000-0000-000064170000}"/>
    <cellStyle name="Normal 5 2 2 2 3 4 3 2" xfId="14056" xr:uid="{C04AD371-871D-4454-9A91-7CBC4B6AA2EE}"/>
    <cellStyle name="Normal 5 2 2 2 3 4 3 3" xfId="22493" xr:uid="{5E73B98A-8B44-4B6A-9FBA-26D416472694}"/>
    <cellStyle name="Normal 5 2 2 2 3 4 3 4" xfId="30930" xr:uid="{5D465032-403C-449C-813F-AFE0394DBFEF}"/>
    <cellStyle name="Normal 5 2 2 2 3 4 4" xfId="9838" xr:uid="{3D545512-89FD-41F6-BC9B-E6CC8116017E}"/>
    <cellStyle name="Normal 5 2 2 2 3 4 5" xfId="18276" xr:uid="{39460DB7-ADAA-4E49-880B-6F221220604C}"/>
    <cellStyle name="Normal 5 2 2 2 3 4 6" xfId="26713" xr:uid="{B6104A3B-12DC-4B6B-8BEE-E128C8596F0C}"/>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5FFA5BBE-EC21-4B79-95B6-E7D5AF418AFE}"/>
    <cellStyle name="Normal 5 2 2 2 3 5 2 2 3" xfId="25051" xr:uid="{14928BEE-2C04-4E2E-A76E-8485F1E88BFD}"/>
    <cellStyle name="Normal 5 2 2 2 3 5 2 2 4" xfId="33488" xr:uid="{9ECFB55D-EAB0-4820-8631-3353D303CE7F}"/>
    <cellStyle name="Normal 5 2 2 2 3 5 2 3" xfId="12396" xr:uid="{B032B5CE-6F82-484A-AA8A-680D0CF0B67F}"/>
    <cellStyle name="Normal 5 2 2 2 3 5 2 4" xfId="20834" xr:uid="{76FE4879-A06C-4795-A426-07EACC09D646}"/>
    <cellStyle name="Normal 5 2 2 2 3 5 2 5" xfId="29271" xr:uid="{76739595-2183-414D-8A96-CEC69E1CFC88}"/>
    <cellStyle name="Normal 5 2 2 2 3 5 3" xfId="6027" xr:uid="{00000000-0005-0000-0000-000068170000}"/>
    <cellStyle name="Normal 5 2 2 2 3 5 3 2" xfId="14469" xr:uid="{98735768-C5C1-48E3-80F0-AFAC9ADE3610}"/>
    <cellStyle name="Normal 5 2 2 2 3 5 3 3" xfId="22906" xr:uid="{B2188186-2686-4899-894C-628DA5F13271}"/>
    <cellStyle name="Normal 5 2 2 2 3 5 3 4" xfId="31343" xr:uid="{35C5530B-68E2-46EB-ADDB-173C02AF80FE}"/>
    <cellStyle name="Normal 5 2 2 2 3 5 4" xfId="10251" xr:uid="{E1E2C1E4-93FB-4A5F-851F-1C3A39FDD900}"/>
    <cellStyle name="Normal 5 2 2 2 3 5 5" xfId="18689" xr:uid="{5E23167A-8DC8-4D6F-AB80-7DD3A994CDFF}"/>
    <cellStyle name="Normal 5 2 2 2 3 5 6" xfId="27126" xr:uid="{0A07FFF0-BB46-4957-BCDF-F98C26B2ACA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991D717F-4319-4B9E-A5CE-08CC11C162DF}"/>
    <cellStyle name="Normal 5 2 2 2 3 6 2 2 3" xfId="25464" xr:uid="{895962DC-C4FC-4EE5-8ADC-7A90817593D1}"/>
    <cellStyle name="Normal 5 2 2 2 3 6 2 2 4" xfId="33901" xr:uid="{B97FDE3E-3DE1-4AD5-BAAF-D5E5E744874C}"/>
    <cellStyle name="Normal 5 2 2 2 3 6 2 3" xfId="12809" xr:uid="{0AD8FB1E-E581-45B5-BE76-AA67EE7154EC}"/>
    <cellStyle name="Normal 5 2 2 2 3 6 2 4" xfId="21247" xr:uid="{EC879CFD-B865-4794-8CD5-CC1BC94B6850}"/>
    <cellStyle name="Normal 5 2 2 2 3 6 2 5" xfId="29684" xr:uid="{8BEC25A8-0BE2-48C1-8FD7-76E17757448C}"/>
    <cellStyle name="Normal 5 2 2 2 3 6 3" xfId="6440" xr:uid="{00000000-0005-0000-0000-00006C170000}"/>
    <cellStyle name="Normal 5 2 2 2 3 6 3 2" xfId="14882" xr:uid="{092083A8-58CA-404E-8830-943C11A57062}"/>
    <cellStyle name="Normal 5 2 2 2 3 6 3 3" xfId="23319" xr:uid="{6EF6A6FA-3CC7-4673-99B8-8C1D9EAD0A2D}"/>
    <cellStyle name="Normal 5 2 2 2 3 6 3 4" xfId="31756" xr:uid="{68473F07-7574-4948-8278-CB7D09688721}"/>
    <cellStyle name="Normal 5 2 2 2 3 6 4" xfId="10664" xr:uid="{DD517578-2261-4DDD-9790-4601F2A79304}"/>
    <cellStyle name="Normal 5 2 2 2 3 6 5" xfId="19102" xr:uid="{4BA6E2E5-C3E7-4982-8AA7-AE42F19E1904}"/>
    <cellStyle name="Normal 5 2 2 2 3 6 6" xfId="27539" xr:uid="{C434CC01-715A-481B-A002-7674B88A93B7}"/>
    <cellStyle name="Normal 5 2 2 2 3 7" xfId="2569" xr:uid="{00000000-0005-0000-0000-00006D170000}"/>
    <cellStyle name="Normal 5 2 2 2 3 7 2" xfId="6853" xr:uid="{00000000-0005-0000-0000-00006E170000}"/>
    <cellStyle name="Normal 5 2 2 2 3 7 2 2" xfId="15295" xr:uid="{BB9C50E7-00EC-4D29-8892-2139C5923A5A}"/>
    <cellStyle name="Normal 5 2 2 2 3 7 2 3" xfId="23732" xr:uid="{36E1E45A-77D7-4463-A139-0FB4A57826BD}"/>
    <cellStyle name="Normal 5 2 2 2 3 7 2 4" xfId="32169" xr:uid="{1866B961-F04E-4944-98FF-923881083162}"/>
    <cellStyle name="Normal 5 2 2 2 3 7 3" xfId="11077" xr:uid="{C7E5419E-025C-4FE5-90AC-A45917EDA732}"/>
    <cellStyle name="Normal 5 2 2 2 3 7 4" xfId="19515" xr:uid="{E80CD7CE-8678-4807-9E8A-6B968507861C}"/>
    <cellStyle name="Normal 5 2 2 2 3 7 5" xfId="27952" xr:uid="{ED3E74B5-7A41-4770-B0E8-C69641227DB6}"/>
    <cellStyle name="Normal 5 2 2 2 3 8" xfId="4788" xr:uid="{00000000-0005-0000-0000-00006F170000}"/>
    <cellStyle name="Normal 5 2 2 2 3 8 2" xfId="13230" xr:uid="{7D882398-2497-4D22-B6E9-D8306ADCBFF5}"/>
    <cellStyle name="Normal 5 2 2 2 3 8 3" xfId="21667" xr:uid="{0A802204-1604-48F6-9A62-6AD0070614A1}"/>
    <cellStyle name="Normal 5 2 2 2 3 8 4" xfId="30104" xr:uid="{6AF7DF70-886E-4AE5-B53C-600FD2667DF6}"/>
    <cellStyle name="Normal 5 2 2 2 3 9" xfId="9012" xr:uid="{FABDED9E-98DC-46DA-9E42-F5089AA8E557}"/>
    <cellStyle name="Normal 5 2 2 2 4" xfId="416" xr:uid="{00000000-0005-0000-0000-000070170000}"/>
    <cellStyle name="Normal 5 2 2 2 4 10" xfId="25889" xr:uid="{F7388512-04F9-4734-8A22-C34598E24A29}"/>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04C36738-7162-4E96-9C03-D034EF78A09A}"/>
    <cellStyle name="Normal 5 2 2 2 4 2 2 2 3" xfId="24227" xr:uid="{5D5FD88B-EF44-47CD-8829-04B559F437C2}"/>
    <cellStyle name="Normal 5 2 2 2 4 2 2 2 4" xfId="32664" xr:uid="{2CD7A6E6-B7BF-462E-8D70-875278CC0A16}"/>
    <cellStyle name="Normal 5 2 2 2 4 2 2 3" xfId="11572" xr:uid="{FA98717F-41C6-4904-8C6C-6488D59F37F2}"/>
    <cellStyle name="Normal 5 2 2 2 4 2 2 4" xfId="20010" xr:uid="{04E34978-66B5-47FC-901E-3DA2378DD508}"/>
    <cellStyle name="Normal 5 2 2 2 4 2 2 5" xfId="28447" xr:uid="{0E185146-2A80-46A2-AC5F-2AFC4D82AAA6}"/>
    <cellStyle name="Normal 5 2 2 2 4 2 3" xfId="5203" xr:uid="{00000000-0005-0000-0000-000074170000}"/>
    <cellStyle name="Normal 5 2 2 2 4 2 3 2" xfId="13645" xr:uid="{2EB87CED-658E-447F-B913-6BEDF014E923}"/>
    <cellStyle name="Normal 5 2 2 2 4 2 3 3" xfId="22082" xr:uid="{79C90293-3340-4179-B014-962E2C4D523D}"/>
    <cellStyle name="Normal 5 2 2 2 4 2 3 4" xfId="30519" xr:uid="{F1FEA4D1-4BA7-42F0-A55D-2DF0CD7BE8EB}"/>
    <cellStyle name="Normal 5 2 2 2 4 2 4" xfId="9427" xr:uid="{04C84F06-393A-49C8-9974-F63E47067171}"/>
    <cellStyle name="Normal 5 2 2 2 4 2 5" xfId="17865" xr:uid="{E97069CD-EC92-43BC-9747-DF66EF305C67}"/>
    <cellStyle name="Normal 5 2 2 2 4 2 6" xfId="26302" xr:uid="{A3B12CE7-4013-415F-A70B-90DC95AB84C3}"/>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7A384B46-E625-4C81-8AFD-F41D57A977E6}"/>
    <cellStyle name="Normal 5 2 2 2 4 3 2 2 3" xfId="24640" xr:uid="{10920867-C08A-4AD6-83D3-34359013AC92}"/>
    <cellStyle name="Normal 5 2 2 2 4 3 2 2 4" xfId="33077" xr:uid="{F1379768-872D-431F-9933-4BDD98EC8C53}"/>
    <cellStyle name="Normal 5 2 2 2 4 3 2 3" xfId="11985" xr:uid="{0D103ABD-67A9-4F71-8901-395D492C125B}"/>
    <cellStyle name="Normal 5 2 2 2 4 3 2 4" xfId="20423" xr:uid="{85028448-8C2F-4C34-9DDB-FF076A33B321}"/>
    <cellStyle name="Normal 5 2 2 2 4 3 2 5" xfId="28860" xr:uid="{882931A7-7597-4872-B74C-AC765C773056}"/>
    <cellStyle name="Normal 5 2 2 2 4 3 3" xfId="5616" xr:uid="{00000000-0005-0000-0000-000078170000}"/>
    <cellStyle name="Normal 5 2 2 2 4 3 3 2" xfId="14058" xr:uid="{B8710950-CA14-4EE1-B982-4420444825C5}"/>
    <cellStyle name="Normal 5 2 2 2 4 3 3 3" xfId="22495" xr:uid="{F4F12E16-A266-4D85-BECD-0639C3622DAC}"/>
    <cellStyle name="Normal 5 2 2 2 4 3 3 4" xfId="30932" xr:uid="{2473F530-E01E-4E6C-A8FC-F7DA6956B6B3}"/>
    <cellStyle name="Normal 5 2 2 2 4 3 4" xfId="9840" xr:uid="{E02A6FE3-682F-4489-B616-76C40B5DA29C}"/>
    <cellStyle name="Normal 5 2 2 2 4 3 5" xfId="18278" xr:uid="{C64AB6F2-F482-4535-AA41-9A53A3994E8C}"/>
    <cellStyle name="Normal 5 2 2 2 4 3 6" xfId="26715" xr:uid="{129A9A52-2987-4F20-AACD-48983772FADF}"/>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90746E61-A8BE-40F2-8298-41293D53A790}"/>
    <cellStyle name="Normal 5 2 2 2 4 4 2 2 3" xfId="25053" xr:uid="{01A3F9FF-C2BA-48BB-90EC-73E65358B928}"/>
    <cellStyle name="Normal 5 2 2 2 4 4 2 2 4" xfId="33490" xr:uid="{7EC0EE0C-FB12-4D84-B6DD-5B11334512B1}"/>
    <cellStyle name="Normal 5 2 2 2 4 4 2 3" xfId="12398" xr:uid="{B9F7E16E-A9F4-4106-9EF9-1A3F39CDDD2F}"/>
    <cellStyle name="Normal 5 2 2 2 4 4 2 4" xfId="20836" xr:uid="{5B44EC6E-61A5-44F6-A60D-198BE428C3BF}"/>
    <cellStyle name="Normal 5 2 2 2 4 4 2 5" xfId="29273" xr:uid="{142F0D00-7F0F-4473-A444-6781B7507ACE}"/>
    <cellStyle name="Normal 5 2 2 2 4 4 3" xfId="6029" xr:uid="{00000000-0005-0000-0000-00007C170000}"/>
    <cellStyle name="Normal 5 2 2 2 4 4 3 2" xfId="14471" xr:uid="{2C6F0011-EFB5-4F47-A648-52FF227B0303}"/>
    <cellStyle name="Normal 5 2 2 2 4 4 3 3" xfId="22908" xr:uid="{104C8DD3-83C1-4871-BCEB-53B098E53019}"/>
    <cellStyle name="Normal 5 2 2 2 4 4 3 4" xfId="31345" xr:uid="{FD73DFA0-472B-4C6C-984A-088C26C6EB46}"/>
    <cellStyle name="Normal 5 2 2 2 4 4 4" xfId="10253" xr:uid="{278A3DEB-5423-4627-85B7-0DDFE59C37DD}"/>
    <cellStyle name="Normal 5 2 2 2 4 4 5" xfId="18691" xr:uid="{5299F101-2B8F-4996-B143-F0AFFE11B6C6}"/>
    <cellStyle name="Normal 5 2 2 2 4 4 6" xfId="27128" xr:uid="{90155CDE-B4EF-47D1-959A-3424CBA33052}"/>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71E1DD0A-D67D-412F-ADD8-763490378792}"/>
    <cellStyle name="Normal 5 2 2 2 4 5 2 2 3" xfId="25466" xr:uid="{15DF1D03-442C-423E-B48C-FFF7BBBDE2E2}"/>
    <cellStyle name="Normal 5 2 2 2 4 5 2 2 4" xfId="33903" xr:uid="{7D6A9CB4-97D5-4CB8-ADB5-D898CA7C7796}"/>
    <cellStyle name="Normal 5 2 2 2 4 5 2 3" xfId="12811" xr:uid="{845F304A-7878-44CA-8395-4CE02685EEE2}"/>
    <cellStyle name="Normal 5 2 2 2 4 5 2 4" xfId="21249" xr:uid="{F81D309C-9546-4039-B46A-83074B432E5D}"/>
    <cellStyle name="Normal 5 2 2 2 4 5 2 5" xfId="29686" xr:uid="{37C79916-111F-4E5B-AEA5-A124697AD5E2}"/>
    <cellStyle name="Normal 5 2 2 2 4 5 3" xfId="6442" xr:uid="{00000000-0005-0000-0000-000080170000}"/>
    <cellStyle name="Normal 5 2 2 2 4 5 3 2" xfId="14884" xr:uid="{633E6E31-4991-4014-A8A1-4F397D86BD34}"/>
    <cellStyle name="Normal 5 2 2 2 4 5 3 3" xfId="23321" xr:uid="{C63A6AEC-A780-4BF4-80D9-DDAD4C1A02A0}"/>
    <cellStyle name="Normal 5 2 2 2 4 5 3 4" xfId="31758" xr:uid="{5AE48CEA-E539-46D1-BC6A-FC302A0881E5}"/>
    <cellStyle name="Normal 5 2 2 2 4 5 4" xfId="10666" xr:uid="{A94C931A-8B1A-4B42-B434-F0921434C8B3}"/>
    <cellStyle name="Normal 5 2 2 2 4 5 5" xfId="19104" xr:uid="{DBD50553-7FC1-44F3-80DF-A60F142CCC11}"/>
    <cellStyle name="Normal 5 2 2 2 4 5 6" xfId="27541" xr:uid="{3B14F8E2-0851-41A1-BB8F-79A8BA04DD2B}"/>
    <cellStyle name="Normal 5 2 2 2 4 6" xfId="2571" xr:uid="{00000000-0005-0000-0000-000081170000}"/>
    <cellStyle name="Normal 5 2 2 2 4 6 2" xfId="6855" xr:uid="{00000000-0005-0000-0000-000082170000}"/>
    <cellStyle name="Normal 5 2 2 2 4 6 2 2" xfId="15297" xr:uid="{0AF2A42A-EFCA-4E7E-8905-4D8C3D07C7CF}"/>
    <cellStyle name="Normal 5 2 2 2 4 6 2 3" xfId="23734" xr:uid="{B1B7C650-6DB7-423E-8CD9-37AF4C7532A5}"/>
    <cellStyle name="Normal 5 2 2 2 4 6 2 4" xfId="32171" xr:uid="{B1E9BDC3-68CE-4E33-BDA5-B25EE9074A37}"/>
    <cellStyle name="Normal 5 2 2 2 4 6 3" xfId="11079" xr:uid="{71C2E82E-F9C2-4D2C-94DE-B95AA94E7799}"/>
    <cellStyle name="Normal 5 2 2 2 4 6 4" xfId="19517" xr:uid="{4D76CFA8-1A27-4A42-B73E-7330A7F6B3EA}"/>
    <cellStyle name="Normal 5 2 2 2 4 6 5" xfId="27954" xr:uid="{15F46DED-EE21-4147-963E-341746A3112D}"/>
    <cellStyle name="Normal 5 2 2 2 4 7" xfId="4790" xr:uid="{00000000-0005-0000-0000-000083170000}"/>
    <cellStyle name="Normal 5 2 2 2 4 7 2" xfId="13232" xr:uid="{1AD0BAF7-F99B-4D57-965F-9F88F6900FD7}"/>
    <cellStyle name="Normal 5 2 2 2 4 7 3" xfId="21669" xr:uid="{1CA3C6FF-0B0B-46CB-B42C-10E9AA25CE33}"/>
    <cellStyle name="Normal 5 2 2 2 4 7 4" xfId="30106" xr:uid="{A018B269-ABDD-4497-A36C-879F31D67AA5}"/>
    <cellStyle name="Normal 5 2 2 2 4 8" xfId="9014" xr:uid="{454C267B-62F1-4320-9C07-46AE0AED378E}"/>
    <cellStyle name="Normal 5 2 2 2 4 9" xfId="17452" xr:uid="{A5DB63E1-639E-43D7-9813-45024D1E9EEF}"/>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2B0CA592-9A8E-4A6A-8FE3-D99342E91521}"/>
    <cellStyle name="Normal 5 2 2 2 5 2 2 3" xfId="24220" xr:uid="{416377F3-927F-4128-8818-7754C617FA98}"/>
    <cellStyle name="Normal 5 2 2 2 5 2 2 4" xfId="32657" xr:uid="{8A7D515C-2AEF-4FE3-98AE-661E0923DEFF}"/>
    <cellStyle name="Normal 5 2 2 2 5 2 3" xfId="11565" xr:uid="{EE0F7595-F7A3-4B90-B43A-AF32F102AD9E}"/>
    <cellStyle name="Normal 5 2 2 2 5 2 4" xfId="20003" xr:uid="{B9E9FB32-10A7-43DA-8E0E-75A28CA63B08}"/>
    <cellStyle name="Normal 5 2 2 2 5 2 5" xfId="28440" xr:uid="{A9EE61BA-57DD-494C-8212-028950D4D680}"/>
    <cellStyle name="Normal 5 2 2 2 5 3" xfId="5196" xr:uid="{00000000-0005-0000-0000-000087170000}"/>
    <cellStyle name="Normal 5 2 2 2 5 3 2" xfId="13638" xr:uid="{AB6D56AB-6E65-4BCE-9961-46AE22F37F5B}"/>
    <cellStyle name="Normal 5 2 2 2 5 3 3" xfId="22075" xr:uid="{0919868D-40C7-4C66-AE14-36EB483CA4E9}"/>
    <cellStyle name="Normal 5 2 2 2 5 3 4" xfId="30512" xr:uid="{006518D4-8F19-44DD-A168-DCF807CD2F5C}"/>
    <cellStyle name="Normal 5 2 2 2 5 4" xfId="9420" xr:uid="{92B3F6BE-E976-456C-BA56-5BD264CE2E70}"/>
    <cellStyle name="Normal 5 2 2 2 5 5" xfId="17858" xr:uid="{A37CB537-BD77-4A8D-A46C-FD33C675D226}"/>
    <cellStyle name="Normal 5 2 2 2 5 6" xfId="26295" xr:uid="{BFFF18A4-6179-4FD7-9132-EB40FF2A4009}"/>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5A5F482D-358C-4DEA-BFBC-0E912B324122}"/>
    <cellStyle name="Normal 5 2 2 2 6 2 2 3" xfId="24633" xr:uid="{CCE33285-8E02-4063-AEB0-8C1ABDB4E6E6}"/>
    <cellStyle name="Normal 5 2 2 2 6 2 2 4" xfId="33070" xr:uid="{16E8CED8-1E94-4655-A383-3414773DD47D}"/>
    <cellStyle name="Normal 5 2 2 2 6 2 3" xfId="11978" xr:uid="{53C5D089-414C-4E54-87FB-42A6DA6511E5}"/>
    <cellStyle name="Normal 5 2 2 2 6 2 4" xfId="20416" xr:uid="{46D6A789-1BCC-47B4-8DAE-4DE58E408809}"/>
    <cellStyle name="Normal 5 2 2 2 6 2 5" xfId="28853" xr:uid="{AAA28D9C-47DB-4748-B0F3-27F39EF9DA3C}"/>
    <cellStyle name="Normal 5 2 2 2 6 3" xfId="5609" xr:uid="{00000000-0005-0000-0000-00008B170000}"/>
    <cellStyle name="Normal 5 2 2 2 6 3 2" xfId="14051" xr:uid="{DDA50FB0-0DBF-41A4-B173-C6DC706B4A28}"/>
    <cellStyle name="Normal 5 2 2 2 6 3 3" xfId="22488" xr:uid="{3EC1A646-AAAD-4757-8167-2E9B4E8E2938}"/>
    <cellStyle name="Normal 5 2 2 2 6 3 4" xfId="30925" xr:uid="{C7AE6DBE-732D-4A5B-9305-5CA45C7B7E54}"/>
    <cellStyle name="Normal 5 2 2 2 6 4" xfId="9833" xr:uid="{AA97A03F-F52D-4393-B666-32EA49300AC3}"/>
    <cellStyle name="Normal 5 2 2 2 6 5" xfId="18271" xr:uid="{EC467262-D35C-447D-9185-6A1FFD673C8E}"/>
    <cellStyle name="Normal 5 2 2 2 6 6" xfId="26708" xr:uid="{2CD276C3-72B0-4C8F-B5E4-6BC0C0674DC2}"/>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DB2C55F7-3124-4BC5-A60B-136C70618208}"/>
    <cellStyle name="Normal 5 2 2 2 7 2 2 3" xfId="25046" xr:uid="{F339FA18-659A-4D83-B8CE-039103D4A7C3}"/>
    <cellStyle name="Normal 5 2 2 2 7 2 2 4" xfId="33483" xr:uid="{AF6F9924-3451-42BF-8BBC-EA3922F44C22}"/>
    <cellStyle name="Normal 5 2 2 2 7 2 3" xfId="12391" xr:uid="{07775202-79AF-43CF-AF81-889DFA849543}"/>
    <cellStyle name="Normal 5 2 2 2 7 2 4" xfId="20829" xr:uid="{2B1448A7-E4FB-4F10-B80E-F80FE2B90705}"/>
    <cellStyle name="Normal 5 2 2 2 7 2 5" xfId="29266" xr:uid="{2C5D270D-0A5B-4220-BF46-ABFCA28AEB43}"/>
    <cellStyle name="Normal 5 2 2 2 7 3" xfId="6022" xr:uid="{00000000-0005-0000-0000-00008F170000}"/>
    <cellStyle name="Normal 5 2 2 2 7 3 2" xfId="14464" xr:uid="{F9F8B4B6-7EA7-4AA7-AB70-644CC0678A75}"/>
    <cellStyle name="Normal 5 2 2 2 7 3 3" xfId="22901" xr:uid="{E4D764B8-93D5-4D16-AAF8-F07BE70FB8E3}"/>
    <cellStyle name="Normal 5 2 2 2 7 3 4" xfId="31338" xr:uid="{FACFCAFD-CFC3-4F63-84A1-6790A5C792A4}"/>
    <cellStyle name="Normal 5 2 2 2 7 4" xfId="10246" xr:uid="{7F88F856-0C25-4369-A858-9CEF4F214BC6}"/>
    <cellStyle name="Normal 5 2 2 2 7 5" xfId="18684" xr:uid="{C89E3B8F-6A8E-474E-9E9D-416D31F69BD0}"/>
    <cellStyle name="Normal 5 2 2 2 7 6" xfId="27121" xr:uid="{AA4190AB-863B-4851-A38D-33B934C56BB7}"/>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12DEF4B6-82FD-4759-AF69-C89777E13498}"/>
    <cellStyle name="Normal 5 2 2 2 8 2 2 3" xfId="25459" xr:uid="{59C5E5BB-1D97-4D3B-8CD6-0AA9FB71D534}"/>
    <cellStyle name="Normal 5 2 2 2 8 2 2 4" xfId="33896" xr:uid="{0249AC82-59E4-4FB1-9890-D7F082B101F1}"/>
    <cellStyle name="Normal 5 2 2 2 8 2 3" xfId="12804" xr:uid="{412AF72E-0897-408D-9601-84F79516A7F0}"/>
    <cellStyle name="Normal 5 2 2 2 8 2 4" xfId="21242" xr:uid="{0F43AEA4-7366-423F-9AC6-A25E1B505EE8}"/>
    <cellStyle name="Normal 5 2 2 2 8 2 5" xfId="29679" xr:uid="{7DDE8296-C851-4D3E-8D0C-DA63F48A05F9}"/>
    <cellStyle name="Normal 5 2 2 2 8 3" xfId="6435" xr:uid="{00000000-0005-0000-0000-000093170000}"/>
    <cellStyle name="Normal 5 2 2 2 8 3 2" xfId="14877" xr:uid="{392D9BB5-655D-468F-A295-45F2D696C627}"/>
    <cellStyle name="Normal 5 2 2 2 8 3 3" xfId="23314" xr:uid="{7639FB66-2B40-40FD-B866-751580330313}"/>
    <cellStyle name="Normal 5 2 2 2 8 3 4" xfId="31751" xr:uid="{9A192F15-4A43-4E3A-8299-6B9D893A8DD2}"/>
    <cellStyle name="Normal 5 2 2 2 8 4" xfId="10659" xr:uid="{90D9064E-B4D2-4817-B3FD-6CEEDE71C8CC}"/>
    <cellStyle name="Normal 5 2 2 2 8 5" xfId="19097" xr:uid="{97CD77A2-6B62-4047-AF19-8664A1AA6004}"/>
    <cellStyle name="Normal 5 2 2 2 8 6" xfId="27534" xr:uid="{00EE6F3D-5243-4024-B82C-5035C8A1FA7E}"/>
    <cellStyle name="Normal 5 2 2 2 9" xfId="2564" xr:uid="{00000000-0005-0000-0000-000094170000}"/>
    <cellStyle name="Normal 5 2 2 2 9 2" xfId="6848" xr:uid="{00000000-0005-0000-0000-000095170000}"/>
    <cellStyle name="Normal 5 2 2 2 9 2 2" xfId="15290" xr:uid="{08AB3C53-8F2E-43AB-9E8E-1D9E091A944F}"/>
    <cellStyle name="Normal 5 2 2 2 9 2 3" xfId="23727" xr:uid="{706A97A6-226B-4173-A199-7B79CA7DEDF6}"/>
    <cellStyle name="Normal 5 2 2 2 9 2 4" xfId="32164" xr:uid="{9E297088-C1DB-4DD8-826D-5D586A33B15F}"/>
    <cellStyle name="Normal 5 2 2 2 9 3" xfId="11072" xr:uid="{A860471A-CB82-44E0-B338-6058B566A4AE}"/>
    <cellStyle name="Normal 5 2 2 2 9 4" xfId="19510" xr:uid="{6D4AEDE6-7936-44BE-861C-D54F47593A88}"/>
    <cellStyle name="Normal 5 2 2 2 9 5" xfId="27947" xr:uid="{1597AD88-4111-4154-9C17-02896349508E}"/>
    <cellStyle name="Normal 5 2 2 3" xfId="417" xr:uid="{00000000-0005-0000-0000-000096170000}"/>
    <cellStyle name="Normal 5 2 2 3 10" xfId="9015" xr:uid="{917DF45D-657F-4D59-8F07-09AB838015BE}"/>
    <cellStyle name="Normal 5 2 2 3 11" xfId="17453" xr:uid="{24CE3CBE-4418-4731-85CF-64289EE5B9E2}"/>
    <cellStyle name="Normal 5 2 2 3 12" xfId="25890" xr:uid="{245BB45A-3568-4E60-8E5C-74ECF4F741F8}"/>
    <cellStyle name="Normal 5 2 2 3 2" xfId="418" xr:uid="{00000000-0005-0000-0000-000097170000}"/>
    <cellStyle name="Normal 5 2 2 3 2 10" xfId="17454" xr:uid="{C11DAEEE-1480-444D-8C97-FAFC632BD238}"/>
    <cellStyle name="Normal 5 2 2 3 2 11" xfId="25891" xr:uid="{454D35A1-CC1B-4AE6-894C-6A22BA042F7C}"/>
    <cellStyle name="Normal 5 2 2 3 2 2" xfId="419" xr:uid="{00000000-0005-0000-0000-000098170000}"/>
    <cellStyle name="Normal 5 2 2 3 2 2 10" xfId="25892" xr:uid="{6C20CAED-4DC5-406C-BC73-7C6DB330B9E8}"/>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D74932B7-1B0D-484A-9A5C-814849C9FF6B}"/>
    <cellStyle name="Normal 5 2 2 3 2 2 2 2 2 3" xfId="24230" xr:uid="{B068AFE8-3E2F-484E-945F-0E149D54D65D}"/>
    <cellStyle name="Normal 5 2 2 3 2 2 2 2 2 4" xfId="32667" xr:uid="{4F03F440-DBE8-444D-88BE-ED8801FBA420}"/>
    <cellStyle name="Normal 5 2 2 3 2 2 2 2 3" xfId="11575" xr:uid="{90EB0D32-6512-45C8-909F-DBD456A957C6}"/>
    <cellStyle name="Normal 5 2 2 3 2 2 2 2 4" xfId="20013" xr:uid="{97F916CE-5C48-49F1-AF11-45AF7CBF6516}"/>
    <cellStyle name="Normal 5 2 2 3 2 2 2 2 5" xfId="28450" xr:uid="{79F0D61A-554D-4C27-A480-6B8A14907175}"/>
    <cellStyle name="Normal 5 2 2 3 2 2 2 3" xfId="5206" xr:uid="{00000000-0005-0000-0000-00009C170000}"/>
    <cellStyle name="Normal 5 2 2 3 2 2 2 3 2" xfId="13648" xr:uid="{B8A90A58-FF57-4112-B2FA-209AAD10689D}"/>
    <cellStyle name="Normal 5 2 2 3 2 2 2 3 3" xfId="22085" xr:uid="{4005BBF1-337D-4A67-8C18-E4583708030A}"/>
    <cellStyle name="Normal 5 2 2 3 2 2 2 3 4" xfId="30522" xr:uid="{500ED140-FF7F-4A48-80A3-6B1FDED20AD3}"/>
    <cellStyle name="Normal 5 2 2 3 2 2 2 4" xfId="9430" xr:uid="{32976C4B-5894-4515-B914-48127CDC631B}"/>
    <cellStyle name="Normal 5 2 2 3 2 2 2 5" xfId="17868" xr:uid="{D43486A9-BD74-46F2-B55A-8E467587E93B}"/>
    <cellStyle name="Normal 5 2 2 3 2 2 2 6" xfId="26305" xr:uid="{A6A53A98-5857-4F4E-87C4-E1EA80EC1943}"/>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F670D5BB-8800-492D-9EBC-4B24D3EC6457}"/>
    <cellStyle name="Normal 5 2 2 3 2 2 3 2 2 3" xfId="24643" xr:uid="{E17492C5-DBAE-4CC5-B5FA-4AC2609A7F14}"/>
    <cellStyle name="Normal 5 2 2 3 2 2 3 2 2 4" xfId="33080" xr:uid="{8DB62555-7C93-47EC-8C9C-582A3061F862}"/>
    <cellStyle name="Normal 5 2 2 3 2 2 3 2 3" xfId="11988" xr:uid="{9981AA9D-A52A-4078-AD12-A52201604D06}"/>
    <cellStyle name="Normal 5 2 2 3 2 2 3 2 4" xfId="20426" xr:uid="{5C7AF9A7-329A-4D12-8390-4FD2548F1CC5}"/>
    <cellStyle name="Normal 5 2 2 3 2 2 3 2 5" xfId="28863" xr:uid="{6DB00B85-8BEA-4B9A-9B90-833B610203FA}"/>
    <cellStyle name="Normal 5 2 2 3 2 2 3 3" xfId="5619" xr:uid="{00000000-0005-0000-0000-0000A0170000}"/>
    <cellStyle name="Normal 5 2 2 3 2 2 3 3 2" xfId="14061" xr:uid="{9BC87B6A-1818-4E03-B1F8-8A985EED834E}"/>
    <cellStyle name="Normal 5 2 2 3 2 2 3 3 3" xfId="22498" xr:uid="{7FB51CAB-5622-4950-AB12-8EEA749C834D}"/>
    <cellStyle name="Normal 5 2 2 3 2 2 3 3 4" xfId="30935" xr:uid="{57D5A9EA-2820-43AA-B86E-05AC4CAC32B1}"/>
    <cellStyle name="Normal 5 2 2 3 2 2 3 4" xfId="9843" xr:uid="{541BF9A0-1F8F-471F-BB56-C804E6B160AE}"/>
    <cellStyle name="Normal 5 2 2 3 2 2 3 5" xfId="18281" xr:uid="{EE76E473-EFC0-4A41-BBFA-C65042BE20E0}"/>
    <cellStyle name="Normal 5 2 2 3 2 2 3 6" xfId="26718" xr:uid="{7EF85F11-C4BF-4367-97D9-C6FBEEFBD89D}"/>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A3DCED2C-BC50-44C5-98F3-918C2304B6D1}"/>
    <cellStyle name="Normal 5 2 2 3 2 2 4 2 2 3" xfId="25056" xr:uid="{93F77F79-73A6-4E24-9699-BCC721F7C5E0}"/>
    <cellStyle name="Normal 5 2 2 3 2 2 4 2 2 4" xfId="33493" xr:uid="{2A7E0D47-3499-43A6-B44F-1E1E1553A3BC}"/>
    <cellStyle name="Normal 5 2 2 3 2 2 4 2 3" xfId="12401" xr:uid="{6E06BCD5-BBBD-49B8-B478-FA712302F365}"/>
    <cellStyle name="Normal 5 2 2 3 2 2 4 2 4" xfId="20839" xr:uid="{44C742C8-AD5F-4A0A-B30B-8BE87C3AD795}"/>
    <cellStyle name="Normal 5 2 2 3 2 2 4 2 5" xfId="29276" xr:uid="{67299EDC-F06C-47FA-94C0-22CA7FCF737E}"/>
    <cellStyle name="Normal 5 2 2 3 2 2 4 3" xfId="6032" xr:uid="{00000000-0005-0000-0000-0000A4170000}"/>
    <cellStyle name="Normal 5 2 2 3 2 2 4 3 2" xfId="14474" xr:uid="{FEEA1332-348B-4773-9343-5F6B7BA7CE89}"/>
    <cellStyle name="Normal 5 2 2 3 2 2 4 3 3" xfId="22911" xr:uid="{F60268CA-30CB-44D5-9201-E1662D6B79D9}"/>
    <cellStyle name="Normal 5 2 2 3 2 2 4 3 4" xfId="31348" xr:uid="{52516FF6-0D26-49AF-AB15-3F006D14910F}"/>
    <cellStyle name="Normal 5 2 2 3 2 2 4 4" xfId="10256" xr:uid="{2B090E91-47D8-4320-9A0C-CDAC6AFFA742}"/>
    <cellStyle name="Normal 5 2 2 3 2 2 4 5" xfId="18694" xr:uid="{E35781C1-B698-4179-A1A0-B832F5715217}"/>
    <cellStyle name="Normal 5 2 2 3 2 2 4 6" xfId="27131" xr:uid="{A080B311-6C53-475D-BB62-E5F915DD29CC}"/>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AE5B5BD9-3F5F-4602-82C0-7647427EE900}"/>
    <cellStyle name="Normal 5 2 2 3 2 2 5 2 2 3" xfId="25469" xr:uid="{DD38CCD5-7734-42D5-A99A-47046F4B3407}"/>
    <cellStyle name="Normal 5 2 2 3 2 2 5 2 2 4" xfId="33906" xr:uid="{9DBDE44A-945F-464C-BC45-4DF56F2C941D}"/>
    <cellStyle name="Normal 5 2 2 3 2 2 5 2 3" xfId="12814" xr:uid="{1C470ADF-D9DB-4C64-AC51-7D99A17D24A2}"/>
    <cellStyle name="Normal 5 2 2 3 2 2 5 2 4" xfId="21252" xr:uid="{951589EF-A7F0-4DFC-BCB8-B3D5F113F8FA}"/>
    <cellStyle name="Normal 5 2 2 3 2 2 5 2 5" xfId="29689" xr:uid="{19854283-C8A1-4C4A-89D5-F34D7E42FDDE}"/>
    <cellStyle name="Normal 5 2 2 3 2 2 5 3" xfId="6445" xr:uid="{00000000-0005-0000-0000-0000A8170000}"/>
    <cellStyle name="Normal 5 2 2 3 2 2 5 3 2" xfId="14887" xr:uid="{95F6F2DA-82FE-485B-963C-10B5F3D8B931}"/>
    <cellStyle name="Normal 5 2 2 3 2 2 5 3 3" xfId="23324" xr:uid="{8E39BF79-31E1-42F0-A65D-8E33E32A218C}"/>
    <cellStyle name="Normal 5 2 2 3 2 2 5 3 4" xfId="31761" xr:uid="{E564BF23-E98E-4F2C-AA3A-B3533AAA2688}"/>
    <cellStyle name="Normal 5 2 2 3 2 2 5 4" xfId="10669" xr:uid="{CD82D42D-693F-465E-AEC1-2D5C1C797272}"/>
    <cellStyle name="Normal 5 2 2 3 2 2 5 5" xfId="19107" xr:uid="{182371FD-2968-420A-8468-E87A0A28D129}"/>
    <cellStyle name="Normal 5 2 2 3 2 2 5 6" xfId="27544" xr:uid="{F6354798-4625-4535-82EE-6A6C841E815D}"/>
    <cellStyle name="Normal 5 2 2 3 2 2 6" xfId="2574" xr:uid="{00000000-0005-0000-0000-0000A9170000}"/>
    <cellStyle name="Normal 5 2 2 3 2 2 6 2" xfId="6858" xr:uid="{00000000-0005-0000-0000-0000AA170000}"/>
    <cellStyle name="Normal 5 2 2 3 2 2 6 2 2" xfId="15300" xr:uid="{D60353E6-CF7A-49A3-98B3-CC9BCE8763EA}"/>
    <cellStyle name="Normal 5 2 2 3 2 2 6 2 3" xfId="23737" xr:uid="{29938A60-78B8-483D-8504-A17B3FB9C794}"/>
    <cellStyle name="Normal 5 2 2 3 2 2 6 2 4" xfId="32174" xr:uid="{8226E20D-3ADD-43E7-A23F-ABF4C9A6E555}"/>
    <cellStyle name="Normal 5 2 2 3 2 2 6 3" xfId="11082" xr:uid="{3D9AC0D1-E1E2-4819-8824-67F04ADEFB35}"/>
    <cellStyle name="Normal 5 2 2 3 2 2 6 4" xfId="19520" xr:uid="{6F69E254-A01F-4805-8A27-24F38331D05E}"/>
    <cellStyle name="Normal 5 2 2 3 2 2 6 5" xfId="27957" xr:uid="{3C0B0449-8B57-41C7-B7DB-9CB656B0EA0C}"/>
    <cellStyle name="Normal 5 2 2 3 2 2 7" xfId="4793" xr:uid="{00000000-0005-0000-0000-0000AB170000}"/>
    <cellStyle name="Normal 5 2 2 3 2 2 7 2" xfId="13235" xr:uid="{86F7A841-7154-4C32-BB61-D8F405EB9D95}"/>
    <cellStyle name="Normal 5 2 2 3 2 2 7 3" xfId="21672" xr:uid="{D308F5E2-0158-48F3-83EB-66C9E511CA01}"/>
    <cellStyle name="Normal 5 2 2 3 2 2 7 4" xfId="30109" xr:uid="{23B49061-A116-468B-BDE1-940A39F96E7F}"/>
    <cellStyle name="Normal 5 2 2 3 2 2 8" xfId="9017" xr:uid="{1B3D7A3A-E7AB-4D78-ABC5-E2418E0055A5}"/>
    <cellStyle name="Normal 5 2 2 3 2 2 9" xfId="17455" xr:uid="{E9607414-AB9C-4724-8B26-7890EC520ABD}"/>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B32CEA06-6C18-4C88-8619-FC87340C573F}"/>
    <cellStyle name="Normal 5 2 2 3 2 3 2 2 3" xfId="24229" xr:uid="{F2CF9A3A-6C7B-4526-9CFA-90031F07469B}"/>
    <cellStyle name="Normal 5 2 2 3 2 3 2 2 4" xfId="32666" xr:uid="{3DA7EBBA-2D80-4922-B99F-CD4526663AA7}"/>
    <cellStyle name="Normal 5 2 2 3 2 3 2 3" xfId="11574" xr:uid="{5AB8C859-81DC-4D4B-88BA-252E3403156A}"/>
    <cellStyle name="Normal 5 2 2 3 2 3 2 4" xfId="20012" xr:uid="{65B47F73-CC27-40E8-B624-6BCBA975DFB4}"/>
    <cellStyle name="Normal 5 2 2 3 2 3 2 5" xfId="28449" xr:uid="{E77DC283-DB1B-460A-A381-012F98726351}"/>
    <cellStyle name="Normal 5 2 2 3 2 3 3" xfId="5205" xr:uid="{00000000-0005-0000-0000-0000AF170000}"/>
    <cellStyle name="Normal 5 2 2 3 2 3 3 2" xfId="13647" xr:uid="{FB16C654-48EC-4F9A-AE91-2AECD2379BAA}"/>
    <cellStyle name="Normal 5 2 2 3 2 3 3 3" xfId="22084" xr:uid="{D1306D8D-6A15-455C-ADB0-EAD4FC68DF18}"/>
    <cellStyle name="Normal 5 2 2 3 2 3 3 4" xfId="30521" xr:uid="{3AE9A642-BC04-4766-BF3A-2E6BBEA6B64E}"/>
    <cellStyle name="Normal 5 2 2 3 2 3 4" xfId="9429" xr:uid="{F2357FDF-4D74-4071-851B-82C6CFE38F18}"/>
    <cellStyle name="Normal 5 2 2 3 2 3 5" xfId="17867" xr:uid="{C38CB83D-AF90-4D2F-9E0C-B915F46D622B}"/>
    <cellStyle name="Normal 5 2 2 3 2 3 6" xfId="26304" xr:uid="{C48A488C-394B-40F5-BD42-8E510CD0F33A}"/>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883F7BD3-2761-47EE-863F-682B18E96AE9}"/>
    <cellStyle name="Normal 5 2 2 3 2 4 2 2 3" xfId="24642" xr:uid="{5561063C-F418-4BA3-AA46-2FF95A074C5C}"/>
    <cellStyle name="Normal 5 2 2 3 2 4 2 2 4" xfId="33079" xr:uid="{FEA00142-387E-41B7-9E25-5C6820CE1BCF}"/>
    <cellStyle name="Normal 5 2 2 3 2 4 2 3" xfId="11987" xr:uid="{85085016-6C2A-40E6-B8C8-80B331187C13}"/>
    <cellStyle name="Normal 5 2 2 3 2 4 2 4" xfId="20425" xr:uid="{BEC73BB5-2448-4D89-AE91-3B6B825C1039}"/>
    <cellStyle name="Normal 5 2 2 3 2 4 2 5" xfId="28862" xr:uid="{5B79AFC8-FB66-4AAC-8974-76DBFE2F44E9}"/>
    <cellStyle name="Normal 5 2 2 3 2 4 3" xfId="5618" xr:uid="{00000000-0005-0000-0000-0000B3170000}"/>
    <cellStyle name="Normal 5 2 2 3 2 4 3 2" xfId="14060" xr:uid="{E65EB254-D340-440D-8F82-F9E1120D5F21}"/>
    <cellStyle name="Normal 5 2 2 3 2 4 3 3" xfId="22497" xr:uid="{68453F78-2D7A-4CDF-AE42-1C2C3A23422E}"/>
    <cellStyle name="Normal 5 2 2 3 2 4 3 4" xfId="30934" xr:uid="{448F9059-7EF4-4FD2-A946-F832D59FE165}"/>
    <cellStyle name="Normal 5 2 2 3 2 4 4" xfId="9842" xr:uid="{9861B74C-674D-44A8-8747-92B759F9EB7A}"/>
    <cellStyle name="Normal 5 2 2 3 2 4 5" xfId="18280" xr:uid="{44A7A044-F681-428A-B817-39FABD142522}"/>
    <cellStyle name="Normal 5 2 2 3 2 4 6" xfId="26717" xr:uid="{34A088F0-05E2-48DC-9530-B2B10A722B87}"/>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6A902B47-A10D-4852-B90F-D972732CB589}"/>
    <cellStyle name="Normal 5 2 2 3 2 5 2 2 3" xfId="25055" xr:uid="{8ED66D77-CC40-4A96-B57D-C3EC144D3EBA}"/>
    <cellStyle name="Normal 5 2 2 3 2 5 2 2 4" xfId="33492" xr:uid="{F7E64584-6AF3-4815-9054-326368424FE3}"/>
    <cellStyle name="Normal 5 2 2 3 2 5 2 3" xfId="12400" xr:uid="{C5F0D59D-4612-4E43-85B0-A5191DEAEEE6}"/>
    <cellStyle name="Normal 5 2 2 3 2 5 2 4" xfId="20838" xr:uid="{509ECE1F-E077-4ECC-B8AF-5B72646E8AC2}"/>
    <cellStyle name="Normal 5 2 2 3 2 5 2 5" xfId="29275" xr:uid="{FA812302-5C0C-48C7-A521-28C2A5BEE1FF}"/>
    <cellStyle name="Normal 5 2 2 3 2 5 3" xfId="6031" xr:uid="{00000000-0005-0000-0000-0000B7170000}"/>
    <cellStyle name="Normal 5 2 2 3 2 5 3 2" xfId="14473" xr:uid="{14AAF0F3-0929-4EFB-A879-E2803F0E9F4D}"/>
    <cellStyle name="Normal 5 2 2 3 2 5 3 3" xfId="22910" xr:uid="{5370EE6C-0FE8-4791-9CE0-006ACA014B75}"/>
    <cellStyle name="Normal 5 2 2 3 2 5 3 4" xfId="31347" xr:uid="{71F6C064-FD53-4DAF-B461-681F11AA7AB7}"/>
    <cellStyle name="Normal 5 2 2 3 2 5 4" xfId="10255" xr:uid="{444F3B91-0A7F-4C59-BBC1-C86B293E03C4}"/>
    <cellStyle name="Normal 5 2 2 3 2 5 5" xfId="18693" xr:uid="{D05981D4-9C2E-461A-8726-1664E3AD5F85}"/>
    <cellStyle name="Normal 5 2 2 3 2 5 6" xfId="27130" xr:uid="{6799C827-DECF-4A82-933B-498DA5A643B9}"/>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2A36283F-A63E-4C8E-9FF7-64BBEA85E9DE}"/>
    <cellStyle name="Normal 5 2 2 3 2 6 2 2 3" xfId="25468" xr:uid="{A14BBBF1-C0DD-4604-81C3-CC03D9080F2D}"/>
    <cellStyle name="Normal 5 2 2 3 2 6 2 2 4" xfId="33905" xr:uid="{2F367B30-4E99-4830-92B5-9FCA886DA96D}"/>
    <cellStyle name="Normal 5 2 2 3 2 6 2 3" xfId="12813" xr:uid="{D7E51FC8-785A-46BD-8590-B9E9C964CD0B}"/>
    <cellStyle name="Normal 5 2 2 3 2 6 2 4" xfId="21251" xr:uid="{F361B973-F7FA-49BF-ADF0-C3227B049BAF}"/>
    <cellStyle name="Normal 5 2 2 3 2 6 2 5" xfId="29688" xr:uid="{37D6EC5A-636E-446A-A716-5CD138A98ED3}"/>
    <cellStyle name="Normal 5 2 2 3 2 6 3" xfId="6444" xr:uid="{00000000-0005-0000-0000-0000BB170000}"/>
    <cellStyle name="Normal 5 2 2 3 2 6 3 2" xfId="14886" xr:uid="{1D261D4F-E924-4247-A1CA-7DA88AC03808}"/>
    <cellStyle name="Normal 5 2 2 3 2 6 3 3" xfId="23323" xr:uid="{E139E029-3FA1-4A33-9EB0-1D9B907C9732}"/>
    <cellStyle name="Normal 5 2 2 3 2 6 3 4" xfId="31760" xr:uid="{83542E91-C338-49FC-9018-A3A07D1C994D}"/>
    <cellStyle name="Normal 5 2 2 3 2 6 4" xfId="10668" xr:uid="{7AC1B21E-B964-4CAA-9062-E69D40546430}"/>
    <cellStyle name="Normal 5 2 2 3 2 6 5" xfId="19106" xr:uid="{0C0871B1-7F75-4AB3-9528-94C71765B0BD}"/>
    <cellStyle name="Normal 5 2 2 3 2 6 6" xfId="27543" xr:uid="{FBE02A55-F9E1-405B-AB06-8C44F691D47A}"/>
    <cellStyle name="Normal 5 2 2 3 2 7" xfId="2573" xr:uid="{00000000-0005-0000-0000-0000BC170000}"/>
    <cellStyle name="Normal 5 2 2 3 2 7 2" xfId="6857" xr:uid="{00000000-0005-0000-0000-0000BD170000}"/>
    <cellStyle name="Normal 5 2 2 3 2 7 2 2" xfId="15299" xr:uid="{2840DA6F-F46D-4CD2-AC69-D5FF3DDB4DF9}"/>
    <cellStyle name="Normal 5 2 2 3 2 7 2 3" xfId="23736" xr:uid="{15E5D54D-0EEB-4555-A2B3-41CF8050CBF5}"/>
    <cellStyle name="Normal 5 2 2 3 2 7 2 4" xfId="32173" xr:uid="{88AC5668-54A4-418A-8716-98C3BAB36CF3}"/>
    <cellStyle name="Normal 5 2 2 3 2 7 3" xfId="11081" xr:uid="{1E20E651-A7F7-46D9-A4F4-16FD9CA38FCA}"/>
    <cellStyle name="Normal 5 2 2 3 2 7 4" xfId="19519" xr:uid="{17E274D3-555E-4E98-B11B-969B66454017}"/>
    <cellStyle name="Normal 5 2 2 3 2 7 5" xfId="27956" xr:uid="{FFB46449-4CF2-46DB-BC0A-EF4B43D4D1D2}"/>
    <cellStyle name="Normal 5 2 2 3 2 8" xfId="4792" xr:uid="{00000000-0005-0000-0000-0000BE170000}"/>
    <cellStyle name="Normal 5 2 2 3 2 8 2" xfId="13234" xr:uid="{68826C70-7006-4AA2-A163-40BC430D428B}"/>
    <cellStyle name="Normal 5 2 2 3 2 8 3" xfId="21671" xr:uid="{E4E9ED0C-B7A4-4AFA-968E-34DD442ED3F2}"/>
    <cellStyle name="Normal 5 2 2 3 2 8 4" xfId="30108" xr:uid="{ED901EDB-F583-4EFA-B249-2C3399B69A37}"/>
    <cellStyle name="Normal 5 2 2 3 2 9" xfId="9016" xr:uid="{E2608346-3590-4812-AE15-0AA7877C90E8}"/>
    <cellStyle name="Normal 5 2 2 3 3" xfId="420" xr:uid="{00000000-0005-0000-0000-0000BF170000}"/>
    <cellStyle name="Normal 5 2 2 3 3 10" xfId="25893" xr:uid="{41FAB644-0701-4B15-B7BC-181D1E2C588C}"/>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69F949BB-5B68-40DE-9966-90CE625DF193}"/>
    <cellStyle name="Normal 5 2 2 3 3 2 2 2 3" xfId="24231" xr:uid="{2C934BF4-2B79-4734-AEB5-CF8E9E84925B}"/>
    <cellStyle name="Normal 5 2 2 3 3 2 2 2 4" xfId="32668" xr:uid="{952F1E28-8156-4AC9-85C1-EBC6C133AB27}"/>
    <cellStyle name="Normal 5 2 2 3 3 2 2 3" xfId="11576" xr:uid="{07994D18-6B9C-4781-BCBF-7D1807DB9927}"/>
    <cellStyle name="Normal 5 2 2 3 3 2 2 4" xfId="20014" xr:uid="{2C614BA2-22C6-41D6-B6E9-2B8F66E06D79}"/>
    <cellStyle name="Normal 5 2 2 3 3 2 2 5" xfId="28451" xr:uid="{A6E93B0F-D367-43ED-9F55-C95F875D7BDD}"/>
    <cellStyle name="Normal 5 2 2 3 3 2 3" xfId="5207" xr:uid="{00000000-0005-0000-0000-0000C3170000}"/>
    <cellStyle name="Normal 5 2 2 3 3 2 3 2" xfId="13649" xr:uid="{54CDDEA7-2722-40CC-9233-F7FDB3475CDC}"/>
    <cellStyle name="Normal 5 2 2 3 3 2 3 3" xfId="22086" xr:uid="{BED8DE73-078A-4B7E-9A4E-69F16ED24C79}"/>
    <cellStyle name="Normal 5 2 2 3 3 2 3 4" xfId="30523" xr:uid="{786D53D8-BF95-4576-B975-DE4DCD286E8D}"/>
    <cellStyle name="Normal 5 2 2 3 3 2 4" xfId="9431" xr:uid="{9BF8B099-2918-40CC-9D5C-252176AAFB45}"/>
    <cellStyle name="Normal 5 2 2 3 3 2 5" xfId="17869" xr:uid="{455F68EB-4FA1-4A83-B72D-665196FE099E}"/>
    <cellStyle name="Normal 5 2 2 3 3 2 6" xfId="26306" xr:uid="{85A7AA43-B491-4C4E-9559-B44A893B4D6B}"/>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7DB54CE5-EA3D-47B7-96B1-570717A78BEC}"/>
    <cellStyle name="Normal 5 2 2 3 3 3 2 2 3" xfId="24644" xr:uid="{7C3DF0E3-A076-4908-ABE9-B5BC6CF1D64F}"/>
    <cellStyle name="Normal 5 2 2 3 3 3 2 2 4" xfId="33081" xr:uid="{8A83B03B-185B-4D8A-B598-3C7064D43B7B}"/>
    <cellStyle name="Normal 5 2 2 3 3 3 2 3" xfId="11989" xr:uid="{BFBDCB61-6C17-4ECE-8F19-6870F71B2FA3}"/>
    <cellStyle name="Normal 5 2 2 3 3 3 2 4" xfId="20427" xr:uid="{327BA813-2D43-4478-AF17-6928358DA3A3}"/>
    <cellStyle name="Normal 5 2 2 3 3 3 2 5" xfId="28864" xr:uid="{0C3969E7-948A-43B4-9080-1DB140E5126E}"/>
    <cellStyle name="Normal 5 2 2 3 3 3 3" xfId="5620" xr:uid="{00000000-0005-0000-0000-0000C7170000}"/>
    <cellStyle name="Normal 5 2 2 3 3 3 3 2" xfId="14062" xr:uid="{CCBB997F-71B5-4827-A645-8E8CBF9E3EB9}"/>
    <cellStyle name="Normal 5 2 2 3 3 3 3 3" xfId="22499" xr:uid="{E9EA42CC-FAEF-49E0-AB09-7DF1A38310A0}"/>
    <cellStyle name="Normal 5 2 2 3 3 3 3 4" xfId="30936" xr:uid="{4481726F-4FF3-42B6-BE26-394966105F0B}"/>
    <cellStyle name="Normal 5 2 2 3 3 3 4" xfId="9844" xr:uid="{89AEA0ED-E596-4366-8997-CBF7B129E013}"/>
    <cellStyle name="Normal 5 2 2 3 3 3 5" xfId="18282" xr:uid="{5B5A3939-30B9-4060-8766-E7892D633D15}"/>
    <cellStyle name="Normal 5 2 2 3 3 3 6" xfId="26719" xr:uid="{DF602E38-3097-440D-B0CA-52831E61042A}"/>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46890ED8-657C-4D13-AF7E-B07C18F85929}"/>
    <cellStyle name="Normal 5 2 2 3 3 4 2 2 3" xfId="25057" xr:uid="{5B2C7070-2509-4C0B-8419-B3A0532F8A30}"/>
    <cellStyle name="Normal 5 2 2 3 3 4 2 2 4" xfId="33494" xr:uid="{882A1CD1-DF03-4192-B723-A38E30CBB629}"/>
    <cellStyle name="Normal 5 2 2 3 3 4 2 3" xfId="12402" xr:uid="{FB7CB9AC-828C-4FC0-88B5-5F0BE55956B4}"/>
    <cellStyle name="Normal 5 2 2 3 3 4 2 4" xfId="20840" xr:uid="{D7DCD853-1B4C-40B5-848A-7D484D210A81}"/>
    <cellStyle name="Normal 5 2 2 3 3 4 2 5" xfId="29277" xr:uid="{ADEABDE9-A341-43D7-92CB-013D56B4B252}"/>
    <cellStyle name="Normal 5 2 2 3 3 4 3" xfId="6033" xr:uid="{00000000-0005-0000-0000-0000CB170000}"/>
    <cellStyle name="Normal 5 2 2 3 3 4 3 2" xfId="14475" xr:uid="{7F99B980-B0F0-47F2-ADC5-D86625963BC8}"/>
    <cellStyle name="Normal 5 2 2 3 3 4 3 3" xfId="22912" xr:uid="{9E452C98-56DE-4D3A-B58D-16BEB811E676}"/>
    <cellStyle name="Normal 5 2 2 3 3 4 3 4" xfId="31349" xr:uid="{908994E3-2289-463D-AB1A-0E1158FD57C2}"/>
    <cellStyle name="Normal 5 2 2 3 3 4 4" xfId="10257" xr:uid="{5EFB7415-6C51-4D0A-B5AC-0B4A5E5D4AA4}"/>
    <cellStyle name="Normal 5 2 2 3 3 4 5" xfId="18695" xr:uid="{8F2C3B2A-BBEC-4A5B-80FA-4F2E5FADC003}"/>
    <cellStyle name="Normal 5 2 2 3 3 4 6" xfId="27132" xr:uid="{4FEC02BE-F5D7-441B-AB0D-6BBA55B05E7C}"/>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021D7287-4D2A-480A-A616-EA82784D5ED2}"/>
    <cellStyle name="Normal 5 2 2 3 3 5 2 2 3" xfId="25470" xr:uid="{96F35159-5B8D-428D-A150-42DDF78FD7AF}"/>
    <cellStyle name="Normal 5 2 2 3 3 5 2 2 4" xfId="33907" xr:uid="{967F7F8C-B75A-40B9-A73D-E00BC23102C3}"/>
    <cellStyle name="Normal 5 2 2 3 3 5 2 3" xfId="12815" xr:uid="{89677DA3-0C22-4AE9-9286-4C3B2818E524}"/>
    <cellStyle name="Normal 5 2 2 3 3 5 2 4" xfId="21253" xr:uid="{19E38830-7E03-4E75-872D-104BC40D3740}"/>
    <cellStyle name="Normal 5 2 2 3 3 5 2 5" xfId="29690" xr:uid="{86C01B55-0976-4A2C-84A5-9D7A14056E4B}"/>
    <cellStyle name="Normal 5 2 2 3 3 5 3" xfId="6446" xr:uid="{00000000-0005-0000-0000-0000CF170000}"/>
    <cellStyle name="Normal 5 2 2 3 3 5 3 2" xfId="14888" xr:uid="{02608C96-E37A-4D6B-8D96-1E882A16A1C4}"/>
    <cellStyle name="Normal 5 2 2 3 3 5 3 3" xfId="23325" xr:uid="{784C297B-D2AF-4840-B016-C8B4F9E9ECCE}"/>
    <cellStyle name="Normal 5 2 2 3 3 5 3 4" xfId="31762" xr:uid="{A776B434-A270-4D89-8AE0-52E8A450A555}"/>
    <cellStyle name="Normal 5 2 2 3 3 5 4" xfId="10670" xr:uid="{A777EDCB-3EA9-46AC-9044-DE812B2E9CAC}"/>
    <cellStyle name="Normal 5 2 2 3 3 5 5" xfId="19108" xr:uid="{B7B43A88-A525-4066-A223-3DB5BB0DA61F}"/>
    <cellStyle name="Normal 5 2 2 3 3 5 6" xfId="27545" xr:uid="{33FE2F9A-3117-431B-A62C-D67F6565D16F}"/>
    <cellStyle name="Normal 5 2 2 3 3 6" xfId="2575" xr:uid="{00000000-0005-0000-0000-0000D0170000}"/>
    <cellStyle name="Normal 5 2 2 3 3 6 2" xfId="6859" xr:uid="{00000000-0005-0000-0000-0000D1170000}"/>
    <cellStyle name="Normal 5 2 2 3 3 6 2 2" xfId="15301" xr:uid="{71B82BB3-7927-4C7D-9A56-4FFF1278A119}"/>
    <cellStyle name="Normal 5 2 2 3 3 6 2 3" xfId="23738" xr:uid="{EED7A4F0-7358-461D-90EB-2534BFCE0AB0}"/>
    <cellStyle name="Normal 5 2 2 3 3 6 2 4" xfId="32175" xr:uid="{75E415E9-E87F-42E5-8365-F9335AA6915D}"/>
    <cellStyle name="Normal 5 2 2 3 3 6 3" xfId="11083" xr:uid="{63839BE8-27BF-4BAB-B12A-79A786AB82A4}"/>
    <cellStyle name="Normal 5 2 2 3 3 6 4" xfId="19521" xr:uid="{2BA66E66-66FF-4508-9F40-482C32A648DD}"/>
    <cellStyle name="Normal 5 2 2 3 3 6 5" xfId="27958" xr:uid="{D0980FFA-0FD4-495F-BB0C-B1F2EA730D85}"/>
    <cellStyle name="Normal 5 2 2 3 3 7" xfId="4794" xr:uid="{00000000-0005-0000-0000-0000D2170000}"/>
    <cellStyle name="Normal 5 2 2 3 3 7 2" xfId="13236" xr:uid="{F5184960-4BDB-4294-8573-8FC60159E176}"/>
    <cellStyle name="Normal 5 2 2 3 3 7 3" xfId="21673" xr:uid="{A53D8940-EC52-4DC4-B633-994D5C60BE2A}"/>
    <cellStyle name="Normal 5 2 2 3 3 7 4" xfId="30110" xr:uid="{4E78C086-EA29-41B5-A5E8-786C9CE63AEE}"/>
    <cellStyle name="Normal 5 2 2 3 3 8" xfId="9018" xr:uid="{2C6644BC-EEC6-4397-A7EC-9DA243AF47BC}"/>
    <cellStyle name="Normal 5 2 2 3 3 9" xfId="17456" xr:uid="{8C091543-999B-4C81-A413-A56589137CC7}"/>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DDD2B705-0DAD-4CCD-802F-2E508FC3D988}"/>
    <cellStyle name="Normal 5 2 2 3 4 2 2 3" xfId="24228" xr:uid="{919DA756-6563-461F-B257-8603DA6F4E76}"/>
    <cellStyle name="Normal 5 2 2 3 4 2 2 4" xfId="32665" xr:uid="{B1C58358-4A2E-4E5F-B03A-E5A95802E924}"/>
    <cellStyle name="Normal 5 2 2 3 4 2 3" xfId="11573" xr:uid="{9C59AC85-D5C1-4006-9E2F-D4947C6E9F9B}"/>
    <cellStyle name="Normal 5 2 2 3 4 2 4" xfId="20011" xr:uid="{36EEB171-63F1-46F5-9A31-55147BA81050}"/>
    <cellStyle name="Normal 5 2 2 3 4 2 5" xfId="28448" xr:uid="{E87B2ACD-B0A4-4ADB-947F-EA24D9514120}"/>
    <cellStyle name="Normal 5 2 2 3 4 3" xfId="5204" xr:uid="{00000000-0005-0000-0000-0000D6170000}"/>
    <cellStyle name="Normal 5 2 2 3 4 3 2" xfId="13646" xr:uid="{A8B88392-FFBC-4231-A69F-84330C0E3FF7}"/>
    <cellStyle name="Normal 5 2 2 3 4 3 3" xfId="22083" xr:uid="{24769438-4AC1-4FB9-8A19-BE20804D5FED}"/>
    <cellStyle name="Normal 5 2 2 3 4 3 4" xfId="30520" xr:uid="{31879327-71E6-4127-8FE4-FCD1030AD1A5}"/>
    <cellStyle name="Normal 5 2 2 3 4 4" xfId="9428" xr:uid="{0A28F3AA-01D9-431C-9F41-6FEEB4CC739C}"/>
    <cellStyle name="Normal 5 2 2 3 4 5" xfId="17866" xr:uid="{B09656BB-1735-42B2-9EA1-C1D3FD4E10FD}"/>
    <cellStyle name="Normal 5 2 2 3 4 6" xfId="26303" xr:uid="{7E1FD273-4AA3-455E-A7F5-560AF7105C15}"/>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E0C90F91-CE4B-49F1-882D-2A1F7DA6C3B6}"/>
    <cellStyle name="Normal 5 2 2 3 5 2 2 3" xfId="24641" xr:uid="{068C5CC0-2718-4242-B1B2-215617A9CCE7}"/>
    <cellStyle name="Normal 5 2 2 3 5 2 2 4" xfId="33078" xr:uid="{E83CA49A-A653-44FB-B074-E55CF7CF75D1}"/>
    <cellStyle name="Normal 5 2 2 3 5 2 3" xfId="11986" xr:uid="{694F644C-E64F-4728-8C50-C5B2430D5294}"/>
    <cellStyle name="Normal 5 2 2 3 5 2 4" xfId="20424" xr:uid="{5F71C6A0-6623-4EAC-8F50-F63E87D03C9C}"/>
    <cellStyle name="Normal 5 2 2 3 5 2 5" xfId="28861" xr:uid="{E920779B-DCF6-435F-BA72-79F66ECF1BCC}"/>
    <cellStyle name="Normal 5 2 2 3 5 3" xfId="5617" xr:uid="{00000000-0005-0000-0000-0000DA170000}"/>
    <cellStyle name="Normal 5 2 2 3 5 3 2" xfId="14059" xr:uid="{CBF6DB25-E005-4F91-948C-815FACBB7338}"/>
    <cellStyle name="Normal 5 2 2 3 5 3 3" xfId="22496" xr:uid="{7B6D0F69-DCA2-4101-B89E-4AD09BE82F37}"/>
    <cellStyle name="Normal 5 2 2 3 5 3 4" xfId="30933" xr:uid="{E261C6E6-3028-47EB-A4B0-8C3FB3354556}"/>
    <cellStyle name="Normal 5 2 2 3 5 4" xfId="9841" xr:uid="{A1F6A684-C546-410B-AFCD-7D1DE5225BAF}"/>
    <cellStyle name="Normal 5 2 2 3 5 5" xfId="18279" xr:uid="{28D8DF54-9C7C-4E1E-952E-34B80295382F}"/>
    <cellStyle name="Normal 5 2 2 3 5 6" xfId="26716" xr:uid="{4CB1560B-D2F9-4974-8309-0D57CFC09BC7}"/>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7DE5ABFC-7FF2-4195-9044-FE12586C6CE9}"/>
    <cellStyle name="Normal 5 2 2 3 6 2 2 3" xfId="25054" xr:uid="{B1F56835-8783-427F-86D1-651E94A9FCE0}"/>
    <cellStyle name="Normal 5 2 2 3 6 2 2 4" xfId="33491" xr:uid="{333E85E2-15E2-4074-B8E8-31AE42059E09}"/>
    <cellStyle name="Normal 5 2 2 3 6 2 3" xfId="12399" xr:uid="{58F4E65D-99C0-4D98-8B2F-431D408ADBB4}"/>
    <cellStyle name="Normal 5 2 2 3 6 2 4" xfId="20837" xr:uid="{D04B6897-41B3-4E8E-A4B4-D1846B3879F8}"/>
    <cellStyle name="Normal 5 2 2 3 6 2 5" xfId="29274" xr:uid="{9D35B4E9-F9DE-4D5C-81FA-25C3BE44FF4F}"/>
    <cellStyle name="Normal 5 2 2 3 6 3" xfId="6030" xr:uid="{00000000-0005-0000-0000-0000DE170000}"/>
    <cellStyle name="Normal 5 2 2 3 6 3 2" xfId="14472" xr:uid="{E7303A8D-94C5-47B9-8E14-4949855D3262}"/>
    <cellStyle name="Normal 5 2 2 3 6 3 3" xfId="22909" xr:uid="{8AF53B1E-F711-404E-A393-EE759C8BC31A}"/>
    <cellStyle name="Normal 5 2 2 3 6 3 4" xfId="31346" xr:uid="{C5DF5ABE-BD44-4FFD-94BD-D0AE112CD0C8}"/>
    <cellStyle name="Normal 5 2 2 3 6 4" xfId="10254" xr:uid="{5F013D32-9606-4E2A-9E0B-37163E15BE52}"/>
    <cellStyle name="Normal 5 2 2 3 6 5" xfId="18692" xr:uid="{7D71D0AA-DA37-4676-B8ED-4564BD48B085}"/>
    <cellStyle name="Normal 5 2 2 3 6 6" xfId="27129" xr:uid="{C6957680-8883-41FA-B499-9C08E9329201}"/>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81D19506-8B01-4F08-B0B2-C43977C4BA06}"/>
    <cellStyle name="Normal 5 2 2 3 7 2 2 3" xfId="25467" xr:uid="{BA8FE94C-B165-46AD-AFAC-91603284171E}"/>
    <cellStyle name="Normal 5 2 2 3 7 2 2 4" xfId="33904" xr:uid="{40E31F99-ED9A-469C-ADF5-9441D963626D}"/>
    <cellStyle name="Normal 5 2 2 3 7 2 3" xfId="12812" xr:uid="{F2E40DE4-F80A-4296-B314-B30CB7B7938A}"/>
    <cellStyle name="Normal 5 2 2 3 7 2 4" xfId="21250" xr:uid="{3346A307-8524-40DA-9B46-AC31C1BDD869}"/>
    <cellStyle name="Normal 5 2 2 3 7 2 5" xfId="29687" xr:uid="{D46FCD9D-699B-4D44-83EC-94860737B446}"/>
    <cellStyle name="Normal 5 2 2 3 7 3" xfId="6443" xr:uid="{00000000-0005-0000-0000-0000E2170000}"/>
    <cellStyle name="Normal 5 2 2 3 7 3 2" xfId="14885" xr:uid="{22C65714-1FF6-4086-847F-52D0EA15550D}"/>
    <cellStyle name="Normal 5 2 2 3 7 3 3" xfId="23322" xr:uid="{6DA9A047-A824-4B4F-AE35-4778494F521A}"/>
    <cellStyle name="Normal 5 2 2 3 7 3 4" xfId="31759" xr:uid="{168BB1F4-D745-4524-8E92-4B3A559C8BD5}"/>
    <cellStyle name="Normal 5 2 2 3 7 4" xfId="10667" xr:uid="{01B3DE68-C95A-4331-9B1B-CAD6ABE266DF}"/>
    <cellStyle name="Normal 5 2 2 3 7 5" xfId="19105" xr:uid="{4050DC1C-6DAB-43D2-90C9-AC01BC7169D1}"/>
    <cellStyle name="Normal 5 2 2 3 7 6" xfId="27542" xr:uid="{145A0AB0-E586-42A1-B3CC-70736A571B0B}"/>
    <cellStyle name="Normal 5 2 2 3 8" xfId="2572" xr:uid="{00000000-0005-0000-0000-0000E3170000}"/>
    <cellStyle name="Normal 5 2 2 3 8 2" xfId="6856" xr:uid="{00000000-0005-0000-0000-0000E4170000}"/>
    <cellStyle name="Normal 5 2 2 3 8 2 2" xfId="15298" xr:uid="{51F6CD1E-5A0C-410A-BB03-3FC89F14E9C4}"/>
    <cellStyle name="Normal 5 2 2 3 8 2 3" xfId="23735" xr:uid="{66CD4C7A-685D-4D73-87A2-66C13FDCA512}"/>
    <cellStyle name="Normal 5 2 2 3 8 2 4" xfId="32172" xr:uid="{E8D74186-43F3-416E-9A62-AAA3362E73F1}"/>
    <cellStyle name="Normal 5 2 2 3 8 3" xfId="11080" xr:uid="{038D9409-92E4-4CE6-9F5D-A9A9D7F04CBB}"/>
    <cellStyle name="Normal 5 2 2 3 8 4" xfId="19518" xr:uid="{22998511-8AFE-4178-BB8B-6015A6F4CFAE}"/>
    <cellStyle name="Normal 5 2 2 3 8 5" xfId="27955" xr:uid="{45FC1472-85B9-443D-BD0C-66A05B21EB8F}"/>
    <cellStyle name="Normal 5 2 2 3 9" xfId="4791" xr:uid="{00000000-0005-0000-0000-0000E5170000}"/>
    <cellStyle name="Normal 5 2 2 3 9 2" xfId="13233" xr:uid="{E96FA4F2-B0B2-4BAA-A79F-D87543B7843D}"/>
    <cellStyle name="Normal 5 2 2 3 9 3" xfId="21670" xr:uid="{888D0DF0-0D42-4EEE-A416-6BE0263BFFDC}"/>
    <cellStyle name="Normal 5 2 2 3 9 4" xfId="30107" xr:uid="{64DA869F-BFF2-4077-9C18-DA8A121FE129}"/>
    <cellStyle name="Normal 5 2 2 4" xfId="421" xr:uid="{00000000-0005-0000-0000-0000E6170000}"/>
    <cellStyle name="Normal 5 2 2 4 10" xfId="17457" xr:uid="{41212762-E080-4210-8DB1-4748D2DE34F1}"/>
    <cellStyle name="Normal 5 2 2 4 11" xfId="25894" xr:uid="{EA5F32C5-23BE-4C79-ADEA-F3BB0799DE13}"/>
    <cellStyle name="Normal 5 2 2 4 2" xfId="422" xr:uid="{00000000-0005-0000-0000-0000E7170000}"/>
    <cellStyle name="Normal 5 2 2 4 2 10" xfId="25895" xr:uid="{5B307F34-72AF-4DA2-95CF-12A9F94690A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E8E0AE19-F138-4D46-9553-F551989BEC0E}"/>
    <cellStyle name="Normal 5 2 2 4 2 2 2 2 3" xfId="24233" xr:uid="{B90E4EC8-F47F-4402-905E-74C4E275FCF8}"/>
    <cellStyle name="Normal 5 2 2 4 2 2 2 2 4" xfId="32670" xr:uid="{D85DCAC3-62C6-4EC3-852D-7D7ECA6954EF}"/>
    <cellStyle name="Normal 5 2 2 4 2 2 2 3" xfId="11578" xr:uid="{90757A5D-6D73-425C-8AEC-C8C1B495AE44}"/>
    <cellStyle name="Normal 5 2 2 4 2 2 2 4" xfId="20016" xr:uid="{13E250E3-67FE-4185-96F9-C6AEA0C28F28}"/>
    <cellStyle name="Normal 5 2 2 4 2 2 2 5" xfId="28453" xr:uid="{9514F5A9-20FA-4F13-8EB7-6F700B6528D9}"/>
    <cellStyle name="Normal 5 2 2 4 2 2 3" xfId="5209" xr:uid="{00000000-0005-0000-0000-0000EB170000}"/>
    <cellStyle name="Normal 5 2 2 4 2 2 3 2" xfId="13651" xr:uid="{83BF852A-F7B1-4D96-A91A-94BD6B16A1C0}"/>
    <cellStyle name="Normal 5 2 2 4 2 2 3 3" xfId="22088" xr:uid="{60DBC191-7E8D-419D-8015-1C5612AD99F0}"/>
    <cellStyle name="Normal 5 2 2 4 2 2 3 4" xfId="30525" xr:uid="{CC5163DC-6B7E-4D10-8C07-878FF71F6113}"/>
    <cellStyle name="Normal 5 2 2 4 2 2 4" xfId="9433" xr:uid="{5388E0A4-0EAF-42CC-9BDC-6E0A59C4C9A3}"/>
    <cellStyle name="Normal 5 2 2 4 2 2 5" xfId="17871" xr:uid="{E7D21BC3-D506-4283-BE07-BAF0AA762C86}"/>
    <cellStyle name="Normal 5 2 2 4 2 2 6" xfId="26308" xr:uid="{E4A34AFB-2DB6-4C2D-81FD-787695D29C93}"/>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04333BBD-0FC7-45C2-81C3-139AF6811759}"/>
    <cellStyle name="Normal 5 2 2 4 2 3 2 2 3" xfId="24646" xr:uid="{BC16042F-A1D0-486F-8748-5E6E680948C5}"/>
    <cellStyle name="Normal 5 2 2 4 2 3 2 2 4" xfId="33083" xr:uid="{1DD8EE34-E8D0-46F7-89CB-327DB5389AB0}"/>
    <cellStyle name="Normal 5 2 2 4 2 3 2 3" xfId="11991" xr:uid="{BFF68C02-B379-4F14-BBED-41793F8F1A83}"/>
    <cellStyle name="Normal 5 2 2 4 2 3 2 4" xfId="20429" xr:uid="{70A28F06-BC7C-4195-874F-4047EC2064D8}"/>
    <cellStyle name="Normal 5 2 2 4 2 3 2 5" xfId="28866" xr:uid="{1158A648-95E8-44CB-BBE8-015F3ACBE5F6}"/>
    <cellStyle name="Normal 5 2 2 4 2 3 3" xfId="5622" xr:uid="{00000000-0005-0000-0000-0000EF170000}"/>
    <cellStyle name="Normal 5 2 2 4 2 3 3 2" xfId="14064" xr:uid="{7B660547-FBF6-4DDB-BA65-A9567CED52E0}"/>
    <cellStyle name="Normal 5 2 2 4 2 3 3 3" xfId="22501" xr:uid="{F7EF2997-B8C3-4E4D-9BEC-7BB3A80FA46B}"/>
    <cellStyle name="Normal 5 2 2 4 2 3 3 4" xfId="30938" xr:uid="{28CBF668-A53E-409F-A315-A5107318658C}"/>
    <cellStyle name="Normal 5 2 2 4 2 3 4" xfId="9846" xr:uid="{6180FA22-4BCD-4C15-9A4C-D8EE3986C68C}"/>
    <cellStyle name="Normal 5 2 2 4 2 3 5" xfId="18284" xr:uid="{0D511B74-DC62-4E8D-A9A7-395C9CB65789}"/>
    <cellStyle name="Normal 5 2 2 4 2 3 6" xfId="26721" xr:uid="{66270E22-25B8-4DAF-9160-6353547E620D}"/>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D3B9D71A-C717-400A-B1B6-30A64E6C67CB}"/>
    <cellStyle name="Normal 5 2 2 4 2 4 2 2 3" xfId="25059" xr:uid="{E66A7037-5385-4FD6-9691-87760A77BD04}"/>
    <cellStyle name="Normal 5 2 2 4 2 4 2 2 4" xfId="33496" xr:uid="{86375970-93F1-4EAB-82F6-F9F3D3EE96A4}"/>
    <cellStyle name="Normal 5 2 2 4 2 4 2 3" xfId="12404" xr:uid="{8F6A9DB1-D6D7-46CB-B185-F6448A8786FC}"/>
    <cellStyle name="Normal 5 2 2 4 2 4 2 4" xfId="20842" xr:uid="{99803DD4-0C6A-4003-A54A-862E92F5FD44}"/>
    <cellStyle name="Normal 5 2 2 4 2 4 2 5" xfId="29279" xr:uid="{8DA9B90D-82B6-4243-855A-6AFAD7D27A6E}"/>
    <cellStyle name="Normal 5 2 2 4 2 4 3" xfId="6035" xr:uid="{00000000-0005-0000-0000-0000F3170000}"/>
    <cellStyle name="Normal 5 2 2 4 2 4 3 2" xfId="14477" xr:uid="{AEB100AB-8170-45D5-AF6E-E9D34417AC63}"/>
    <cellStyle name="Normal 5 2 2 4 2 4 3 3" xfId="22914" xr:uid="{D22E1CDC-BA08-43AE-98B4-3D865939975D}"/>
    <cellStyle name="Normal 5 2 2 4 2 4 3 4" xfId="31351" xr:uid="{4F5311A2-92D6-487A-A643-B825A6A7767C}"/>
    <cellStyle name="Normal 5 2 2 4 2 4 4" xfId="10259" xr:uid="{58342DC8-B446-4D7C-B3AE-4627B2E297CB}"/>
    <cellStyle name="Normal 5 2 2 4 2 4 5" xfId="18697" xr:uid="{7ADC95A0-2C57-451E-A8E9-3BD5579745FA}"/>
    <cellStyle name="Normal 5 2 2 4 2 4 6" xfId="27134" xr:uid="{95D90486-2C7F-4E8B-8E56-50B83AA6172B}"/>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AB8B0038-657A-4A2B-8D70-870096A1F873}"/>
    <cellStyle name="Normal 5 2 2 4 2 5 2 2 3" xfId="25472" xr:uid="{79C79922-064E-42EC-A518-3D8183C8E056}"/>
    <cellStyle name="Normal 5 2 2 4 2 5 2 2 4" xfId="33909" xr:uid="{2DB3A23D-1A6A-4A1E-9201-D6A00B914671}"/>
    <cellStyle name="Normal 5 2 2 4 2 5 2 3" xfId="12817" xr:uid="{C2C278AC-05D8-433C-8C8C-2B6ECA8727ED}"/>
    <cellStyle name="Normal 5 2 2 4 2 5 2 4" xfId="21255" xr:uid="{F8B38789-13F6-4A15-9172-4AA5F88CA7EB}"/>
    <cellStyle name="Normal 5 2 2 4 2 5 2 5" xfId="29692" xr:uid="{2FEB7EE8-A7CA-48EA-8DA6-51B21C626A69}"/>
    <cellStyle name="Normal 5 2 2 4 2 5 3" xfId="6448" xr:uid="{00000000-0005-0000-0000-0000F7170000}"/>
    <cellStyle name="Normal 5 2 2 4 2 5 3 2" xfId="14890" xr:uid="{1849D994-CC42-4FF3-AEA6-F57419EBA150}"/>
    <cellStyle name="Normal 5 2 2 4 2 5 3 3" xfId="23327" xr:uid="{B70B40F0-2253-4563-9724-5F70959A81BC}"/>
    <cellStyle name="Normal 5 2 2 4 2 5 3 4" xfId="31764" xr:uid="{910660C9-A1B6-4098-B500-286426183CAB}"/>
    <cellStyle name="Normal 5 2 2 4 2 5 4" xfId="10672" xr:uid="{2D65D322-A19A-420D-8553-D2918C97952E}"/>
    <cellStyle name="Normal 5 2 2 4 2 5 5" xfId="19110" xr:uid="{80C3D813-7F9D-43F4-B56D-EF12C762981D}"/>
    <cellStyle name="Normal 5 2 2 4 2 5 6" xfId="27547" xr:uid="{E4CFE3C9-21A8-46FC-8247-3887DE832211}"/>
    <cellStyle name="Normal 5 2 2 4 2 6" xfId="2577" xr:uid="{00000000-0005-0000-0000-0000F8170000}"/>
    <cellStyle name="Normal 5 2 2 4 2 6 2" xfId="6861" xr:uid="{00000000-0005-0000-0000-0000F9170000}"/>
    <cellStyle name="Normal 5 2 2 4 2 6 2 2" xfId="15303" xr:uid="{845C55E6-692C-4D44-8DE5-F8F036D93319}"/>
    <cellStyle name="Normal 5 2 2 4 2 6 2 3" xfId="23740" xr:uid="{E79059C4-2502-4D41-956D-9A8F66B56352}"/>
    <cellStyle name="Normal 5 2 2 4 2 6 2 4" xfId="32177" xr:uid="{EB2AA2A8-BCA1-4D3C-8003-39B8A27FC85D}"/>
    <cellStyle name="Normal 5 2 2 4 2 6 3" xfId="11085" xr:uid="{6F5E3820-3080-4935-B9CB-C4BE7126FA80}"/>
    <cellStyle name="Normal 5 2 2 4 2 6 4" xfId="19523" xr:uid="{1B04C92D-834A-4073-82D8-944553B1BC93}"/>
    <cellStyle name="Normal 5 2 2 4 2 6 5" xfId="27960" xr:uid="{499C909C-B203-4DCB-B355-E3749DFE11C8}"/>
    <cellStyle name="Normal 5 2 2 4 2 7" xfId="4796" xr:uid="{00000000-0005-0000-0000-0000FA170000}"/>
    <cellStyle name="Normal 5 2 2 4 2 7 2" xfId="13238" xr:uid="{E11E2756-1E13-487F-8099-1A03E133BE60}"/>
    <cellStyle name="Normal 5 2 2 4 2 7 3" xfId="21675" xr:uid="{964471D3-1D96-4C75-BA32-4508E1C0A195}"/>
    <cellStyle name="Normal 5 2 2 4 2 7 4" xfId="30112" xr:uid="{53E73CD9-E52E-4E26-B616-F2E4A43A7321}"/>
    <cellStyle name="Normal 5 2 2 4 2 8" xfId="9020" xr:uid="{FECDD61D-D5F1-40F3-BA64-802706997E12}"/>
    <cellStyle name="Normal 5 2 2 4 2 9" xfId="17458" xr:uid="{78C95592-0EA5-4BF5-8365-5C054EEA6DFA}"/>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15E61C61-740B-4ED3-BA59-A20933CF995D}"/>
    <cellStyle name="Normal 5 2 2 4 3 2 2 3" xfId="24232" xr:uid="{BDF7AE48-F1A0-4294-B3F5-4407428D7CB2}"/>
    <cellStyle name="Normal 5 2 2 4 3 2 2 4" xfId="32669" xr:uid="{07BE2224-96EC-4E8C-B05F-B715E42B0944}"/>
    <cellStyle name="Normal 5 2 2 4 3 2 3" xfId="11577" xr:uid="{B54FB937-3B10-4FF6-930F-3FC107A02D78}"/>
    <cellStyle name="Normal 5 2 2 4 3 2 4" xfId="20015" xr:uid="{92BCEDFB-A1DF-4755-A787-F7731BB06816}"/>
    <cellStyle name="Normal 5 2 2 4 3 2 5" xfId="28452" xr:uid="{FE889F40-018C-4776-BFD2-FF77797FF0E4}"/>
    <cellStyle name="Normal 5 2 2 4 3 3" xfId="5208" xr:uid="{00000000-0005-0000-0000-0000FE170000}"/>
    <cellStyle name="Normal 5 2 2 4 3 3 2" xfId="13650" xr:uid="{01542F69-3C91-40AA-BC33-E8B393A628E3}"/>
    <cellStyle name="Normal 5 2 2 4 3 3 3" xfId="22087" xr:uid="{27FEE657-36C4-4FDD-B9D7-12C53BDEFE18}"/>
    <cellStyle name="Normal 5 2 2 4 3 3 4" xfId="30524" xr:uid="{02F07AB1-43E6-4942-8A94-52AC8B41BFC5}"/>
    <cellStyle name="Normal 5 2 2 4 3 4" xfId="9432" xr:uid="{A47F3FE4-0AEC-4C4A-B9A2-C2C3EE303031}"/>
    <cellStyle name="Normal 5 2 2 4 3 5" xfId="17870" xr:uid="{C39C41F4-CABC-4C73-9BEE-38106437B4EA}"/>
    <cellStyle name="Normal 5 2 2 4 3 6" xfId="26307" xr:uid="{8CAA09C0-A61A-4A9E-99D4-73CC81869D46}"/>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53450C6C-085B-418C-B52D-8149693B23EB}"/>
    <cellStyle name="Normal 5 2 2 4 4 2 2 3" xfId="24645" xr:uid="{D478B921-F8BB-41FC-8DD0-9F0D2CD645AC}"/>
    <cellStyle name="Normal 5 2 2 4 4 2 2 4" xfId="33082" xr:uid="{B1BC5362-E0DF-49CA-95C7-A93C8167213B}"/>
    <cellStyle name="Normal 5 2 2 4 4 2 3" xfId="11990" xr:uid="{AE890B27-3AA5-4FAB-B3F0-1836038DEA50}"/>
    <cellStyle name="Normal 5 2 2 4 4 2 4" xfId="20428" xr:uid="{6E27FD5C-6ABC-4982-B75C-4ECAE6D82199}"/>
    <cellStyle name="Normal 5 2 2 4 4 2 5" xfId="28865" xr:uid="{7E085AE2-62B2-48E0-8580-9AA8C31D6850}"/>
    <cellStyle name="Normal 5 2 2 4 4 3" xfId="5621" xr:uid="{00000000-0005-0000-0000-000002180000}"/>
    <cellStyle name="Normal 5 2 2 4 4 3 2" xfId="14063" xr:uid="{1B41A6C9-BA1E-4BAB-86CE-0E9C35DDE89D}"/>
    <cellStyle name="Normal 5 2 2 4 4 3 3" xfId="22500" xr:uid="{0BF016CC-8F6E-43CE-89D3-9A67022A89F0}"/>
    <cellStyle name="Normal 5 2 2 4 4 3 4" xfId="30937" xr:uid="{5D7D6682-DDAC-4449-AAF0-2F1A3762D72D}"/>
    <cellStyle name="Normal 5 2 2 4 4 4" xfId="9845" xr:uid="{7EF9BF61-0843-44BC-8B56-F4B4BCA1E9C9}"/>
    <cellStyle name="Normal 5 2 2 4 4 5" xfId="18283" xr:uid="{CD0412AC-1A49-4229-8298-7033A57F7710}"/>
    <cellStyle name="Normal 5 2 2 4 4 6" xfId="26720" xr:uid="{857BD8FB-8124-4ABA-A1C7-8B55C59B12AB}"/>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C5C16948-9189-439F-A17B-18D5BEB9EDCA}"/>
    <cellStyle name="Normal 5 2 2 4 5 2 2 3" xfId="25058" xr:uid="{0C85C521-AE35-49BC-80CA-99FE3460BEF1}"/>
    <cellStyle name="Normal 5 2 2 4 5 2 2 4" xfId="33495" xr:uid="{D7F356DD-F6DC-4EA7-BFE5-260B8CE1CF36}"/>
    <cellStyle name="Normal 5 2 2 4 5 2 3" xfId="12403" xr:uid="{31FB22A9-E5C8-4021-9FFB-DEBD394281AA}"/>
    <cellStyle name="Normal 5 2 2 4 5 2 4" xfId="20841" xr:uid="{86BC81B7-C842-4B15-9174-B3B377943CB9}"/>
    <cellStyle name="Normal 5 2 2 4 5 2 5" xfId="29278" xr:uid="{05869E3C-37AC-4095-A491-9CA547F1D493}"/>
    <cellStyle name="Normal 5 2 2 4 5 3" xfId="6034" xr:uid="{00000000-0005-0000-0000-000006180000}"/>
    <cellStyle name="Normal 5 2 2 4 5 3 2" xfId="14476" xr:uid="{8D8B8428-8C0A-4725-A32F-B4031C3537EB}"/>
    <cellStyle name="Normal 5 2 2 4 5 3 3" xfId="22913" xr:uid="{4F1A83B9-AB82-437B-934B-D56627F2FD31}"/>
    <cellStyle name="Normal 5 2 2 4 5 3 4" xfId="31350" xr:uid="{2C1CF836-2326-4F37-8C0B-039E41160DC2}"/>
    <cellStyle name="Normal 5 2 2 4 5 4" xfId="10258" xr:uid="{95AD65BB-6E38-4BF7-A735-E1532FF71E15}"/>
    <cellStyle name="Normal 5 2 2 4 5 5" xfId="18696" xr:uid="{BCA603C5-AB7C-4469-B7C3-0532CE67A4EC}"/>
    <cellStyle name="Normal 5 2 2 4 5 6" xfId="27133" xr:uid="{4479B03D-F405-4F57-904F-C8E8D43D0687}"/>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9F6D303A-0863-4919-AC5C-E6C53CAEF66F}"/>
    <cellStyle name="Normal 5 2 2 4 6 2 2 3" xfId="25471" xr:uid="{CC034A74-F6F8-4288-A8F7-DC09836BB58F}"/>
    <cellStyle name="Normal 5 2 2 4 6 2 2 4" xfId="33908" xr:uid="{B1AB8E76-3FA8-4513-9CA4-C57598DDEE3B}"/>
    <cellStyle name="Normal 5 2 2 4 6 2 3" xfId="12816" xr:uid="{97677844-11E0-47E4-ABF9-051903EBD201}"/>
    <cellStyle name="Normal 5 2 2 4 6 2 4" xfId="21254" xr:uid="{3C88CCAA-B0B1-458F-98EB-17B745C91D5A}"/>
    <cellStyle name="Normal 5 2 2 4 6 2 5" xfId="29691" xr:uid="{F02AAE26-F53B-4AAE-9984-A95AEA69F775}"/>
    <cellStyle name="Normal 5 2 2 4 6 3" xfId="6447" xr:uid="{00000000-0005-0000-0000-00000A180000}"/>
    <cellStyle name="Normal 5 2 2 4 6 3 2" xfId="14889" xr:uid="{0E5CA0E6-17FE-4B81-A76F-7B7129CD2F23}"/>
    <cellStyle name="Normal 5 2 2 4 6 3 3" xfId="23326" xr:uid="{515E064C-78BD-43D8-83EC-8F1645902CE4}"/>
    <cellStyle name="Normal 5 2 2 4 6 3 4" xfId="31763" xr:uid="{58A8EBB0-9216-421F-A7A8-F4658D6563E3}"/>
    <cellStyle name="Normal 5 2 2 4 6 4" xfId="10671" xr:uid="{C331DE01-B616-4351-B0D9-CA0072AF06E5}"/>
    <cellStyle name="Normal 5 2 2 4 6 5" xfId="19109" xr:uid="{797D93F4-BC97-48D5-ADB1-630CE0D91298}"/>
    <cellStyle name="Normal 5 2 2 4 6 6" xfId="27546" xr:uid="{99A0D123-9EA7-40D7-8D04-785B04B165A4}"/>
    <cellStyle name="Normal 5 2 2 4 7" xfId="2576" xr:uid="{00000000-0005-0000-0000-00000B180000}"/>
    <cellStyle name="Normal 5 2 2 4 7 2" xfId="6860" xr:uid="{00000000-0005-0000-0000-00000C180000}"/>
    <cellStyle name="Normal 5 2 2 4 7 2 2" xfId="15302" xr:uid="{25CF3316-5224-46E6-AB13-8D629A5E64BC}"/>
    <cellStyle name="Normal 5 2 2 4 7 2 3" xfId="23739" xr:uid="{08AC3CEE-3F52-439E-A56D-FB4D8C4BB739}"/>
    <cellStyle name="Normal 5 2 2 4 7 2 4" xfId="32176" xr:uid="{15338136-14BD-417D-B3CD-E1D1681B4ABF}"/>
    <cellStyle name="Normal 5 2 2 4 7 3" xfId="11084" xr:uid="{9FD66515-804E-437C-824C-C09D2A315EEB}"/>
    <cellStyle name="Normal 5 2 2 4 7 4" xfId="19522" xr:uid="{81F6D6CC-36C6-4114-A328-D6051648D309}"/>
    <cellStyle name="Normal 5 2 2 4 7 5" xfId="27959" xr:uid="{1A7F79DC-6DBB-4B17-9E51-7F698266E569}"/>
    <cellStyle name="Normal 5 2 2 4 8" xfId="4795" xr:uid="{00000000-0005-0000-0000-00000D180000}"/>
    <cellStyle name="Normal 5 2 2 4 8 2" xfId="13237" xr:uid="{B540E2B0-EEF7-41D0-B2A2-0B6F5D9F0004}"/>
    <cellStyle name="Normal 5 2 2 4 8 3" xfId="21674" xr:uid="{BE1B299F-C9EC-42C8-9E57-083661402D6D}"/>
    <cellStyle name="Normal 5 2 2 4 8 4" xfId="30111" xr:uid="{B604BED8-F8A1-45C8-AE0B-8A4862D6A42D}"/>
    <cellStyle name="Normal 5 2 2 4 9" xfId="9019" xr:uid="{A13735E7-B479-4687-9983-EA573EE79F2C}"/>
    <cellStyle name="Normal 5 2 2 5" xfId="423" xr:uid="{00000000-0005-0000-0000-00000E180000}"/>
    <cellStyle name="Normal 5 2 2 5 10" xfId="25896" xr:uid="{7D8A4704-CD08-4E94-855F-975FCE74E3B9}"/>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8E1E4B10-BB5B-480F-905F-3B794631E0BB}"/>
    <cellStyle name="Normal 5 2 2 5 2 2 2 3" xfId="24234" xr:uid="{9373DE3B-7505-4DB8-BC37-481AF09AB84F}"/>
    <cellStyle name="Normal 5 2 2 5 2 2 2 4" xfId="32671" xr:uid="{FABBFF9A-7CB8-4162-9CD2-0855F85F8B4C}"/>
    <cellStyle name="Normal 5 2 2 5 2 2 3" xfId="11579" xr:uid="{12692B78-AE76-42F5-AE28-172874A4A46C}"/>
    <cellStyle name="Normal 5 2 2 5 2 2 4" xfId="20017" xr:uid="{7073BD44-E110-4855-9908-2AE579C4681B}"/>
    <cellStyle name="Normal 5 2 2 5 2 2 5" xfId="28454" xr:uid="{06EF171A-14A1-411C-9F65-C31789113EDD}"/>
    <cellStyle name="Normal 5 2 2 5 2 3" xfId="5210" xr:uid="{00000000-0005-0000-0000-000012180000}"/>
    <cellStyle name="Normal 5 2 2 5 2 3 2" xfId="13652" xr:uid="{8AAEA14A-EB3A-4979-93BE-B279498C1605}"/>
    <cellStyle name="Normal 5 2 2 5 2 3 3" xfId="22089" xr:uid="{2A1D4C06-2284-4391-AC00-ED07930D21E7}"/>
    <cellStyle name="Normal 5 2 2 5 2 3 4" xfId="30526" xr:uid="{52AC0523-FF52-4151-86AC-CDF32BEC2801}"/>
    <cellStyle name="Normal 5 2 2 5 2 4" xfId="9434" xr:uid="{E242C806-6A13-4435-87BE-D3C8CD7C1511}"/>
    <cellStyle name="Normal 5 2 2 5 2 5" xfId="17872" xr:uid="{527228AC-6638-4C29-BA16-D84F2DB5E24D}"/>
    <cellStyle name="Normal 5 2 2 5 2 6" xfId="26309" xr:uid="{D9C33A35-D845-43A6-A944-D77364BB04B8}"/>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958BF621-C8DC-4BB1-9B5A-9EDFBBF3FC69}"/>
    <cellStyle name="Normal 5 2 2 5 3 2 2 3" xfId="24647" xr:uid="{96D5D33D-2142-4EDC-AB4F-0D9013819385}"/>
    <cellStyle name="Normal 5 2 2 5 3 2 2 4" xfId="33084" xr:uid="{AF4E7F33-D1B3-461F-95FD-DD4ED2382E7F}"/>
    <cellStyle name="Normal 5 2 2 5 3 2 3" xfId="11992" xr:uid="{195D400D-03BE-48B2-BAE1-A6B107B449B5}"/>
    <cellStyle name="Normal 5 2 2 5 3 2 4" xfId="20430" xr:uid="{A9350F48-2786-4835-B5D2-E0FBA13D4CA1}"/>
    <cellStyle name="Normal 5 2 2 5 3 2 5" xfId="28867" xr:uid="{2F3AFB76-888E-41CE-BCD9-3D31787689E3}"/>
    <cellStyle name="Normal 5 2 2 5 3 3" xfId="5623" xr:uid="{00000000-0005-0000-0000-000016180000}"/>
    <cellStyle name="Normal 5 2 2 5 3 3 2" xfId="14065" xr:uid="{9466AE81-F91F-4D00-A446-BFA904C2D0D2}"/>
    <cellStyle name="Normal 5 2 2 5 3 3 3" xfId="22502" xr:uid="{C71BA0AE-EAE7-4A4D-8A0A-B78FCD475E3A}"/>
    <cellStyle name="Normal 5 2 2 5 3 3 4" xfId="30939" xr:uid="{38051C35-262C-4C5C-9B9C-72B903717D1C}"/>
    <cellStyle name="Normal 5 2 2 5 3 4" xfId="9847" xr:uid="{EBCA62AE-756E-4B82-8CA9-555F1201A67A}"/>
    <cellStyle name="Normal 5 2 2 5 3 5" xfId="18285" xr:uid="{5F6D2E7F-055C-4C29-9B22-56710731787C}"/>
    <cellStyle name="Normal 5 2 2 5 3 6" xfId="26722" xr:uid="{959FCE41-136B-47FA-9D7C-9B91DC82C9EF}"/>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2F37CD39-B6EE-4ED6-9210-0B971F5CAA3D}"/>
    <cellStyle name="Normal 5 2 2 5 4 2 2 3" xfId="25060" xr:uid="{100C5421-625A-4E1A-970D-4146E8DF3786}"/>
    <cellStyle name="Normal 5 2 2 5 4 2 2 4" xfId="33497" xr:uid="{21FBBDDE-B236-4E25-82EC-F53EE52704E7}"/>
    <cellStyle name="Normal 5 2 2 5 4 2 3" xfId="12405" xr:uid="{4219C96D-7ED0-42E2-B99B-2DF90EE4AA96}"/>
    <cellStyle name="Normal 5 2 2 5 4 2 4" xfId="20843" xr:uid="{53A9209C-BD97-47C7-AD57-B159593DF9A2}"/>
    <cellStyle name="Normal 5 2 2 5 4 2 5" xfId="29280" xr:uid="{28D62841-F2B0-456F-B34E-57FDF34E5235}"/>
    <cellStyle name="Normal 5 2 2 5 4 3" xfId="6036" xr:uid="{00000000-0005-0000-0000-00001A180000}"/>
    <cellStyle name="Normal 5 2 2 5 4 3 2" xfId="14478" xr:uid="{D10A09F1-8E53-4117-BDCA-B7C402F5A487}"/>
    <cellStyle name="Normal 5 2 2 5 4 3 3" xfId="22915" xr:uid="{7901591F-A92D-46C6-968F-E14A7232BC2E}"/>
    <cellStyle name="Normal 5 2 2 5 4 3 4" xfId="31352" xr:uid="{C0C392A8-35D4-43CF-B9F7-CF86BF58F8BD}"/>
    <cellStyle name="Normal 5 2 2 5 4 4" xfId="10260" xr:uid="{B4947F4C-736D-4D68-BBE4-179F9E97D89E}"/>
    <cellStyle name="Normal 5 2 2 5 4 5" xfId="18698" xr:uid="{C2EBA406-86B1-4F7B-99CA-4243979DF967}"/>
    <cellStyle name="Normal 5 2 2 5 4 6" xfId="27135" xr:uid="{F88511DC-5EB6-4C86-8929-4131CD66CD3C}"/>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10F8D1FB-ACAA-4537-8761-8AC0261CC974}"/>
    <cellStyle name="Normal 5 2 2 5 5 2 2 3" xfId="25473" xr:uid="{D177093A-140B-4C6A-9832-6520C54FC1A4}"/>
    <cellStyle name="Normal 5 2 2 5 5 2 2 4" xfId="33910" xr:uid="{8494958B-36AD-47AA-B558-EAD9FE76BC47}"/>
    <cellStyle name="Normal 5 2 2 5 5 2 3" xfId="12818" xr:uid="{A8997D7F-CFB6-4739-8B15-0E72C0E516CE}"/>
    <cellStyle name="Normal 5 2 2 5 5 2 4" xfId="21256" xr:uid="{AD96358D-CE2D-491A-BF83-C072579DD768}"/>
    <cellStyle name="Normal 5 2 2 5 5 2 5" xfId="29693" xr:uid="{E782AF05-268F-48A2-B920-6D41E953F812}"/>
    <cellStyle name="Normal 5 2 2 5 5 3" xfId="6449" xr:uid="{00000000-0005-0000-0000-00001E180000}"/>
    <cellStyle name="Normal 5 2 2 5 5 3 2" xfId="14891" xr:uid="{B8759F5D-F077-4888-A230-FF60EF0847D6}"/>
    <cellStyle name="Normal 5 2 2 5 5 3 3" xfId="23328" xr:uid="{68FD40A0-3DA9-4BD2-A835-A4D657202D48}"/>
    <cellStyle name="Normal 5 2 2 5 5 3 4" xfId="31765" xr:uid="{6F6F39D7-53D8-4BCB-BEDF-8A6A6CC588B6}"/>
    <cellStyle name="Normal 5 2 2 5 5 4" xfId="10673" xr:uid="{9EA4A217-C610-4F05-B6B7-6CA43436B8CE}"/>
    <cellStyle name="Normal 5 2 2 5 5 5" xfId="19111" xr:uid="{9CC85F7C-FC97-445B-BEFD-758A9A5A56B1}"/>
    <cellStyle name="Normal 5 2 2 5 5 6" xfId="27548" xr:uid="{2A853613-3F74-4E49-8907-50BFE141F8B6}"/>
    <cellStyle name="Normal 5 2 2 5 6" xfId="2578" xr:uid="{00000000-0005-0000-0000-00001F180000}"/>
    <cellStyle name="Normal 5 2 2 5 6 2" xfId="6862" xr:uid="{00000000-0005-0000-0000-000020180000}"/>
    <cellStyle name="Normal 5 2 2 5 6 2 2" xfId="15304" xr:uid="{5E71B99C-6373-4912-97D1-8E8FEA526231}"/>
    <cellStyle name="Normal 5 2 2 5 6 2 3" xfId="23741" xr:uid="{52D50650-F4F7-4CDF-B6D1-E7B3CB9BD808}"/>
    <cellStyle name="Normal 5 2 2 5 6 2 4" xfId="32178" xr:uid="{B0D873A7-5CD1-4DBE-9F1F-B72DD44A0BD8}"/>
    <cellStyle name="Normal 5 2 2 5 6 3" xfId="11086" xr:uid="{625B0A54-DE0E-4346-ADD6-385B74A5941A}"/>
    <cellStyle name="Normal 5 2 2 5 6 4" xfId="19524" xr:uid="{FBC446F3-E733-4B52-851D-D55CB4EBCF77}"/>
    <cellStyle name="Normal 5 2 2 5 6 5" xfId="27961" xr:uid="{A9168502-20C1-417D-80C7-076107447A93}"/>
    <cellStyle name="Normal 5 2 2 5 7" xfId="4797" xr:uid="{00000000-0005-0000-0000-000021180000}"/>
    <cellStyle name="Normal 5 2 2 5 7 2" xfId="13239" xr:uid="{B66B3139-8681-4654-BC63-104B92D5B212}"/>
    <cellStyle name="Normal 5 2 2 5 7 3" xfId="21676" xr:uid="{2AE0E5DC-7450-4BC0-B85B-0C27CA799008}"/>
    <cellStyle name="Normal 5 2 2 5 7 4" xfId="30113" xr:uid="{926DF250-23E1-4F8E-895F-4A942AA26212}"/>
    <cellStyle name="Normal 5 2 2 5 8" xfId="9021" xr:uid="{AE147DEB-4F00-41C9-B173-2F525630E24A}"/>
    <cellStyle name="Normal 5 2 2 5 9" xfId="17459" xr:uid="{FAAF025D-85AE-4D6C-86C0-3D69E4A4F47B}"/>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19E455B6-8BA2-4270-B7D9-AAFA47E69F64}"/>
    <cellStyle name="Normal 5 2 2 6 2 2 3" xfId="24219" xr:uid="{5152C3D1-A01D-4C08-B7E2-0D1145D5155E}"/>
    <cellStyle name="Normal 5 2 2 6 2 2 4" xfId="32656" xr:uid="{761EA987-0ADE-41E0-B840-D8242E2C6108}"/>
    <cellStyle name="Normal 5 2 2 6 2 3" xfId="11564" xr:uid="{EFCD4967-FD0A-4EE7-9297-03E17AF50997}"/>
    <cellStyle name="Normal 5 2 2 6 2 4" xfId="20002" xr:uid="{81787B16-574E-4D79-8555-C404FED79328}"/>
    <cellStyle name="Normal 5 2 2 6 2 5" xfId="28439" xr:uid="{8FD0A1DB-F6D3-4FBD-B7F0-619921E1F9FF}"/>
    <cellStyle name="Normal 5 2 2 6 3" xfId="5195" xr:uid="{00000000-0005-0000-0000-000025180000}"/>
    <cellStyle name="Normal 5 2 2 6 3 2" xfId="13637" xr:uid="{5FA2A01F-DFE2-493E-B003-2389D646845B}"/>
    <cellStyle name="Normal 5 2 2 6 3 3" xfId="22074" xr:uid="{6EF00071-DD81-47EE-9A87-94AEEFD98B6B}"/>
    <cellStyle name="Normal 5 2 2 6 3 4" xfId="30511" xr:uid="{C28DEE02-5BB4-42E2-BA88-A508D019D13C}"/>
    <cellStyle name="Normal 5 2 2 6 4" xfId="9419" xr:uid="{131AF2EA-0958-4466-B591-49D4888A98A7}"/>
    <cellStyle name="Normal 5 2 2 6 5" xfId="17857" xr:uid="{C2723ABC-0AFC-4B8D-A592-A8F4727EAF19}"/>
    <cellStyle name="Normal 5 2 2 6 6" xfId="26294" xr:uid="{D46BD8D6-01C8-4159-8098-A003AF68CD97}"/>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845E20CB-4128-4041-A4BC-06D06A4FC87A}"/>
    <cellStyle name="Normal 5 2 2 7 2 2 3" xfId="24632" xr:uid="{77FEB619-1E91-41A2-A7B8-7EEEFAC22B1C}"/>
    <cellStyle name="Normal 5 2 2 7 2 2 4" xfId="33069" xr:uid="{168CB513-0B71-41D9-87C5-D3EEB02F06A5}"/>
    <cellStyle name="Normal 5 2 2 7 2 3" xfId="11977" xr:uid="{CE66327C-ACE9-4C97-81B1-FA5F35AE640D}"/>
    <cellStyle name="Normal 5 2 2 7 2 4" xfId="20415" xr:uid="{2F4EF358-1B23-405E-A477-753A4216FFE6}"/>
    <cellStyle name="Normal 5 2 2 7 2 5" xfId="28852" xr:uid="{2BC0386F-5508-4D09-A2A4-0D89382A6AE6}"/>
    <cellStyle name="Normal 5 2 2 7 3" xfId="5608" xr:uid="{00000000-0005-0000-0000-000029180000}"/>
    <cellStyle name="Normal 5 2 2 7 3 2" xfId="14050" xr:uid="{521B94E1-0D05-4F50-8CD4-24521BD1E07A}"/>
    <cellStyle name="Normal 5 2 2 7 3 3" xfId="22487" xr:uid="{0E7A232F-E7A5-4931-ACF2-D84EB7FED627}"/>
    <cellStyle name="Normal 5 2 2 7 3 4" xfId="30924" xr:uid="{60746584-08C5-4757-BD0E-C3A4CCCCE839}"/>
    <cellStyle name="Normal 5 2 2 7 4" xfId="9832" xr:uid="{631E7A1F-3479-417D-B0DA-8037685DC8C9}"/>
    <cellStyle name="Normal 5 2 2 7 5" xfId="18270" xr:uid="{1E2924E1-8C82-4AFC-B223-97E0148103CF}"/>
    <cellStyle name="Normal 5 2 2 7 6" xfId="26707" xr:uid="{5D69C60C-176E-4417-8F3D-8D50B1C9A9EE}"/>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D03F4FBB-2F2F-4B9F-9724-D69F4BB5215C}"/>
    <cellStyle name="Normal 5 2 2 8 2 2 3" xfId="25045" xr:uid="{4C040F4B-E9A8-4B3C-BF45-28CD6AD2312D}"/>
    <cellStyle name="Normal 5 2 2 8 2 2 4" xfId="33482" xr:uid="{AF84C93C-9A07-4FD3-8FF2-DB51CB3CF4B1}"/>
    <cellStyle name="Normal 5 2 2 8 2 3" xfId="12390" xr:uid="{9C02AFF9-3C9F-4F10-B270-37108DC68EE8}"/>
    <cellStyle name="Normal 5 2 2 8 2 4" xfId="20828" xr:uid="{89BF4974-7356-45AF-B59F-4E88B56EC026}"/>
    <cellStyle name="Normal 5 2 2 8 2 5" xfId="29265" xr:uid="{A0FAA120-1287-4AE2-9D18-41F62D71E79C}"/>
    <cellStyle name="Normal 5 2 2 8 3" xfId="6021" xr:uid="{00000000-0005-0000-0000-00002D180000}"/>
    <cellStyle name="Normal 5 2 2 8 3 2" xfId="14463" xr:uid="{36C31223-8A62-4431-B9F2-E7E462464F75}"/>
    <cellStyle name="Normal 5 2 2 8 3 3" xfId="22900" xr:uid="{AA7ACD0A-9305-478E-B860-64F7FBE80D19}"/>
    <cellStyle name="Normal 5 2 2 8 3 4" xfId="31337" xr:uid="{4F5BBA58-A718-429E-B331-14254A2266C6}"/>
    <cellStyle name="Normal 5 2 2 8 4" xfId="10245" xr:uid="{2F39E60D-A112-49E3-9EB3-C30D95E42BAE}"/>
    <cellStyle name="Normal 5 2 2 8 5" xfId="18683" xr:uid="{D05FFFBD-E1C4-4740-A5E1-93076C6F0D78}"/>
    <cellStyle name="Normal 5 2 2 8 6" xfId="27120" xr:uid="{8C086B7F-BDB3-40CE-AB5C-F4D0FE6BB2D7}"/>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A39FC398-8E98-4AC3-A6DB-BFFDB1F65C0B}"/>
    <cellStyle name="Normal 5 2 2 9 2 2 3" xfId="25458" xr:uid="{EAC9D48A-43C0-4195-860B-7AC902F46641}"/>
    <cellStyle name="Normal 5 2 2 9 2 2 4" xfId="33895" xr:uid="{51859856-EA42-4C9B-9343-B699D6DF8DE0}"/>
    <cellStyle name="Normal 5 2 2 9 2 3" xfId="12803" xr:uid="{CC3DB32F-30F9-4AF1-BB8B-3DF29C1EA0CE}"/>
    <cellStyle name="Normal 5 2 2 9 2 4" xfId="21241" xr:uid="{B0C60427-D3F9-491C-AD47-7DFFEE221065}"/>
    <cellStyle name="Normal 5 2 2 9 2 5" xfId="29678" xr:uid="{16D09DC4-1D31-4F78-821E-3EADF700E835}"/>
    <cellStyle name="Normal 5 2 2 9 3" xfId="6434" xr:uid="{00000000-0005-0000-0000-000031180000}"/>
    <cellStyle name="Normal 5 2 2 9 3 2" xfId="14876" xr:uid="{57AB25D3-77CA-4A8F-90A2-44F8A77291AC}"/>
    <cellStyle name="Normal 5 2 2 9 3 3" xfId="23313" xr:uid="{FA027426-C3E4-43B4-9F6C-53A82A28BAFF}"/>
    <cellStyle name="Normal 5 2 2 9 3 4" xfId="31750" xr:uid="{E6C31854-8E14-4277-A97E-8051CF09B763}"/>
    <cellStyle name="Normal 5 2 2 9 4" xfId="10658" xr:uid="{8BD4153D-F135-4503-ACCA-092D8A8ED301}"/>
    <cellStyle name="Normal 5 2 2 9 5" xfId="19096" xr:uid="{E0FE4124-AEB6-4DFB-B0A7-AD4C29B1E38F}"/>
    <cellStyle name="Normal 5 2 2 9 6" xfId="27533" xr:uid="{78600654-D3AA-4203-8CD0-C779E740265E}"/>
    <cellStyle name="Normal 5 2 3" xfId="424" xr:uid="{00000000-0005-0000-0000-000032180000}"/>
    <cellStyle name="Normal 5 2 3 10" xfId="4798" xr:uid="{00000000-0005-0000-0000-000033180000}"/>
    <cellStyle name="Normal 5 2 3 10 2" xfId="13240" xr:uid="{45ADC0E7-BAA5-490E-83DD-17AB458E6657}"/>
    <cellStyle name="Normal 5 2 3 10 3" xfId="21677" xr:uid="{67EB0787-FAD3-4876-B377-EFEE8173CC10}"/>
    <cellStyle name="Normal 5 2 3 10 4" xfId="30114" xr:uid="{CF42EF10-9F0D-4670-B5DE-3DA39801E990}"/>
    <cellStyle name="Normal 5 2 3 11" xfId="9022" xr:uid="{BC836EAF-5708-40A7-9A04-035CF1B0C90A}"/>
    <cellStyle name="Normal 5 2 3 12" xfId="17460" xr:uid="{6E63D573-8FB6-46D7-848A-255FC3811D9D}"/>
    <cellStyle name="Normal 5 2 3 13" xfId="25897" xr:uid="{71B9C58F-76B7-46A2-882A-3810D0B1475B}"/>
    <cellStyle name="Normal 5 2 3 2" xfId="425" xr:uid="{00000000-0005-0000-0000-000034180000}"/>
    <cellStyle name="Normal 5 2 3 2 10" xfId="9023" xr:uid="{9107E366-2D2D-417C-B4B1-EF31E009FD33}"/>
    <cellStyle name="Normal 5 2 3 2 11" xfId="17461" xr:uid="{23DF8F2B-0A9F-4B4F-A02A-49F540FFD453}"/>
    <cellStyle name="Normal 5 2 3 2 12" xfId="25898" xr:uid="{A6775AAB-342C-4A22-ACB7-7F928FDDE853}"/>
    <cellStyle name="Normal 5 2 3 2 2" xfId="426" xr:uid="{00000000-0005-0000-0000-000035180000}"/>
    <cellStyle name="Normal 5 2 3 2 2 10" xfId="17462" xr:uid="{15F2E6AA-A86A-43DC-93A6-73C593795AE5}"/>
    <cellStyle name="Normal 5 2 3 2 2 11" xfId="25899" xr:uid="{7883290B-B0B2-4A8C-AF4B-54B565A84D64}"/>
    <cellStyle name="Normal 5 2 3 2 2 2" xfId="427" xr:uid="{00000000-0005-0000-0000-000036180000}"/>
    <cellStyle name="Normal 5 2 3 2 2 2 10" xfId="25900" xr:uid="{4C99A140-3AD2-47C9-A6F0-6DEEEDB3D185}"/>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80451962-F85F-46E0-B4BB-26F903081008}"/>
    <cellStyle name="Normal 5 2 3 2 2 2 2 2 2 3" xfId="24238" xr:uid="{06318644-17F9-45CF-9A46-A3A1814DB05F}"/>
    <cellStyle name="Normal 5 2 3 2 2 2 2 2 2 4" xfId="32675" xr:uid="{54C6925D-391B-4A7F-BE45-0E983FB79EA3}"/>
    <cellStyle name="Normal 5 2 3 2 2 2 2 2 3" xfId="11583" xr:uid="{B28550D1-F7B8-4B96-A2A0-44675AEC3CD8}"/>
    <cellStyle name="Normal 5 2 3 2 2 2 2 2 4" xfId="20021" xr:uid="{7CD6512D-DC6B-461F-AEEB-04063E781335}"/>
    <cellStyle name="Normal 5 2 3 2 2 2 2 2 5" xfId="28458" xr:uid="{F816E9AE-649B-4A33-827B-EF97EC187C01}"/>
    <cellStyle name="Normal 5 2 3 2 2 2 2 3" xfId="5214" xr:uid="{00000000-0005-0000-0000-00003A180000}"/>
    <cellStyle name="Normal 5 2 3 2 2 2 2 3 2" xfId="13656" xr:uid="{A15D2AA6-749E-4CD4-883E-E360862D3FC8}"/>
    <cellStyle name="Normal 5 2 3 2 2 2 2 3 3" xfId="22093" xr:uid="{95F2A491-16FB-4CC9-A107-64468EB922A3}"/>
    <cellStyle name="Normal 5 2 3 2 2 2 2 3 4" xfId="30530" xr:uid="{3DF261C0-5028-47B0-87E4-E6EB8008A641}"/>
    <cellStyle name="Normal 5 2 3 2 2 2 2 4" xfId="9438" xr:uid="{4663A0DE-29B2-41D8-B03F-0C29AAA9668C}"/>
    <cellStyle name="Normal 5 2 3 2 2 2 2 5" xfId="17876" xr:uid="{E64EFAB0-BB91-43A4-9F4C-A7F3C3EAF4A3}"/>
    <cellStyle name="Normal 5 2 3 2 2 2 2 6" xfId="26313" xr:uid="{4BDA22B1-0D42-4C7E-920A-141F4BC7DA2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D350EE07-5750-4D6C-8A8E-5D045DBC820B}"/>
    <cellStyle name="Normal 5 2 3 2 2 2 3 2 2 3" xfId="24651" xr:uid="{F6C8C501-0000-4F84-AED5-89E473D567BF}"/>
    <cellStyle name="Normal 5 2 3 2 2 2 3 2 2 4" xfId="33088" xr:uid="{91C133FA-FAF3-451C-B712-7ADB76B393DC}"/>
    <cellStyle name="Normal 5 2 3 2 2 2 3 2 3" xfId="11996" xr:uid="{5E8D7993-7B02-44F0-9C52-08BD1E70C688}"/>
    <cellStyle name="Normal 5 2 3 2 2 2 3 2 4" xfId="20434" xr:uid="{21F299F8-1A93-48C2-ADFE-182B442CA359}"/>
    <cellStyle name="Normal 5 2 3 2 2 2 3 2 5" xfId="28871" xr:uid="{93D59A9F-34AF-4256-8C0A-8AE73C354FE1}"/>
    <cellStyle name="Normal 5 2 3 2 2 2 3 3" xfId="5627" xr:uid="{00000000-0005-0000-0000-00003E180000}"/>
    <cellStyle name="Normal 5 2 3 2 2 2 3 3 2" xfId="14069" xr:uid="{A0F9506B-9130-473C-8C30-26CEA1B833E9}"/>
    <cellStyle name="Normal 5 2 3 2 2 2 3 3 3" xfId="22506" xr:uid="{92C4FDB2-7188-4D04-B503-5C4D960AF90D}"/>
    <cellStyle name="Normal 5 2 3 2 2 2 3 3 4" xfId="30943" xr:uid="{D5A86F64-7BCE-460C-A578-9BE3223F2A84}"/>
    <cellStyle name="Normal 5 2 3 2 2 2 3 4" xfId="9851" xr:uid="{58B309B4-12CC-453A-953B-08260B058681}"/>
    <cellStyle name="Normal 5 2 3 2 2 2 3 5" xfId="18289" xr:uid="{47232200-D142-4F9D-8F95-88C796C765D1}"/>
    <cellStyle name="Normal 5 2 3 2 2 2 3 6" xfId="26726" xr:uid="{AD5AFDFB-27B3-4D5D-9CBB-11C732A1F753}"/>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72AD0E92-28DF-4D0A-B51C-A605B7D7191F}"/>
    <cellStyle name="Normal 5 2 3 2 2 2 4 2 2 3" xfId="25064" xr:uid="{2B8824C2-3DFD-48E8-9779-33E88BB0472C}"/>
    <cellStyle name="Normal 5 2 3 2 2 2 4 2 2 4" xfId="33501" xr:uid="{93126969-4357-4AC8-A1F4-D61164238D6E}"/>
    <cellStyle name="Normal 5 2 3 2 2 2 4 2 3" xfId="12409" xr:uid="{24F06DCF-57CC-45D1-B25C-5BB3BD998CB6}"/>
    <cellStyle name="Normal 5 2 3 2 2 2 4 2 4" xfId="20847" xr:uid="{7504E1B7-E39A-4559-8F53-5E0F96AFA8B0}"/>
    <cellStyle name="Normal 5 2 3 2 2 2 4 2 5" xfId="29284" xr:uid="{BF034002-6E4C-44CE-97CD-680FFC2D1FF5}"/>
    <cellStyle name="Normal 5 2 3 2 2 2 4 3" xfId="6040" xr:uid="{00000000-0005-0000-0000-000042180000}"/>
    <cellStyle name="Normal 5 2 3 2 2 2 4 3 2" xfId="14482" xr:uid="{6B4359CC-A20D-4EBF-B969-D7D2B43C50F6}"/>
    <cellStyle name="Normal 5 2 3 2 2 2 4 3 3" xfId="22919" xr:uid="{C0E9DF0D-C578-4207-B691-5EC38CE34E0C}"/>
    <cellStyle name="Normal 5 2 3 2 2 2 4 3 4" xfId="31356" xr:uid="{BE5FAC4B-B719-4826-B126-E5AC4FBBC425}"/>
    <cellStyle name="Normal 5 2 3 2 2 2 4 4" xfId="10264" xr:uid="{EBC012E9-508E-46D3-8F34-B47A42BD1BF9}"/>
    <cellStyle name="Normal 5 2 3 2 2 2 4 5" xfId="18702" xr:uid="{85FDE455-0DBE-49E5-835C-C07F77677255}"/>
    <cellStyle name="Normal 5 2 3 2 2 2 4 6" xfId="27139" xr:uid="{8CAB647E-F03A-4526-AC59-5CD0A5D25C39}"/>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BCA48F88-012C-49EF-BAA0-554F17CD6D92}"/>
    <cellStyle name="Normal 5 2 3 2 2 2 5 2 2 3" xfId="25477" xr:uid="{073907A9-9148-4810-9E91-317D5DE77CC1}"/>
    <cellStyle name="Normal 5 2 3 2 2 2 5 2 2 4" xfId="33914" xr:uid="{B60685A6-5C5B-47AC-874B-314F25D1B787}"/>
    <cellStyle name="Normal 5 2 3 2 2 2 5 2 3" xfId="12822" xr:uid="{0420992F-CF4F-49AA-AC29-AF8309194993}"/>
    <cellStyle name="Normal 5 2 3 2 2 2 5 2 4" xfId="21260" xr:uid="{BE5A6D6F-BA7F-4FB3-927B-FCC2737236BC}"/>
    <cellStyle name="Normal 5 2 3 2 2 2 5 2 5" xfId="29697" xr:uid="{D583FF0D-9C1B-446A-9441-9B90BFD0E44B}"/>
    <cellStyle name="Normal 5 2 3 2 2 2 5 3" xfId="6453" xr:uid="{00000000-0005-0000-0000-000046180000}"/>
    <cellStyle name="Normal 5 2 3 2 2 2 5 3 2" xfId="14895" xr:uid="{23079F97-3D82-4292-9A8F-35A53C9D58E1}"/>
    <cellStyle name="Normal 5 2 3 2 2 2 5 3 3" xfId="23332" xr:uid="{B999AD38-0F83-4CC8-874F-42B50D7373AF}"/>
    <cellStyle name="Normal 5 2 3 2 2 2 5 3 4" xfId="31769" xr:uid="{CDDD0CDD-F9F4-4173-AA14-7C1ECF83B902}"/>
    <cellStyle name="Normal 5 2 3 2 2 2 5 4" xfId="10677" xr:uid="{EF5807B0-82A9-4BBC-BCBE-F1649AF3B163}"/>
    <cellStyle name="Normal 5 2 3 2 2 2 5 5" xfId="19115" xr:uid="{7C394648-853A-4F04-AA2C-EECB180DE025}"/>
    <cellStyle name="Normal 5 2 3 2 2 2 5 6" xfId="27552" xr:uid="{619358B0-0E05-4D2D-80BB-B70B32CDA9EA}"/>
    <cellStyle name="Normal 5 2 3 2 2 2 6" xfId="2582" xr:uid="{00000000-0005-0000-0000-000047180000}"/>
    <cellStyle name="Normal 5 2 3 2 2 2 6 2" xfId="6866" xr:uid="{00000000-0005-0000-0000-000048180000}"/>
    <cellStyle name="Normal 5 2 3 2 2 2 6 2 2" xfId="15308" xr:uid="{3E49F292-7EC3-4CB3-9240-1764805B8C48}"/>
    <cellStyle name="Normal 5 2 3 2 2 2 6 2 3" xfId="23745" xr:uid="{B3D2D621-7311-492A-A3EA-72DFB9D85C65}"/>
    <cellStyle name="Normal 5 2 3 2 2 2 6 2 4" xfId="32182" xr:uid="{C9C4465C-7B66-4A4D-8F6C-BEBD555452DC}"/>
    <cellStyle name="Normal 5 2 3 2 2 2 6 3" xfId="11090" xr:uid="{330FBAEA-5B1D-4BCC-8EE8-28224FACDC3D}"/>
    <cellStyle name="Normal 5 2 3 2 2 2 6 4" xfId="19528" xr:uid="{78208751-A357-4FBB-BB9F-EBECE8BB5423}"/>
    <cellStyle name="Normal 5 2 3 2 2 2 6 5" xfId="27965" xr:uid="{2F990A98-34E4-4297-8CF7-58DF04234948}"/>
    <cellStyle name="Normal 5 2 3 2 2 2 7" xfId="4801" xr:uid="{00000000-0005-0000-0000-000049180000}"/>
    <cellStyle name="Normal 5 2 3 2 2 2 7 2" xfId="13243" xr:uid="{28A8DA74-7CE8-4ED9-8192-03C53E52C13A}"/>
    <cellStyle name="Normal 5 2 3 2 2 2 7 3" xfId="21680" xr:uid="{803D6815-C991-471A-8207-1921C080ED94}"/>
    <cellStyle name="Normal 5 2 3 2 2 2 7 4" xfId="30117" xr:uid="{0EE60B35-0D8B-4F4C-85F5-478AD0B167D8}"/>
    <cellStyle name="Normal 5 2 3 2 2 2 8" xfId="9025" xr:uid="{1CA4F1B1-1619-429C-A42A-3C9BE9761443}"/>
    <cellStyle name="Normal 5 2 3 2 2 2 9" xfId="17463" xr:uid="{ABFD5D14-5DA4-4C8D-8A04-86B0873E1202}"/>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271646B0-4475-4E79-9568-6E3D8BE009A9}"/>
    <cellStyle name="Normal 5 2 3 2 2 3 2 2 3" xfId="24237" xr:uid="{DC47A559-8696-4946-B8CD-CE31ECE8C698}"/>
    <cellStyle name="Normal 5 2 3 2 2 3 2 2 4" xfId="32674" xr:uid="{EC330861-446C-4290-A416-566D1C4DA040}"/>
    <cellStyle name="Normal 5 2 3 2 2 3 2 3" xfId="11582" xr:uid="{05285FE6-E3BA-4FFE-AEB6-55593AECC1B9}"/>
    <cellStyle name="Normal 5 2 3 2 2 3 2 4" xfId="20020" xr:uid="{2CC4D3AC-A6BC-481E-B66E-CA69F103798B}"/>
    <cellStyle name="Normal 5 2 3 2 2 3 2 5" xfId="28457" xr:uid="{8A12E963-DDAA-4A08-80D4-EBCA37A279B6}"/>
    <cellStyle name="Normal 5 2 3 2 2 3 3" xfId="5213" xr:uid="{00000000-0005-0000-0000-00004D180000}"/>
    <cellStyle name="Normal 5 2 3 2 2 3 3 2" xfId="13655" xr:uid="{973A1AA7-DD32-451F-AAC9-610E915EB2E9}"/>
    <cellStyle name="Normal 5 2 3 2 2 3 3 3" xfId="22092" xr:uid="{0D11E0F2-4662-4A33-8B83-8C80C8235545}"/>
    <cellStyle name="Normal 5 2 3 2 2 3 3 4" xfId="30529" xr:uid="{4B8B7C5D-3169-40B0-B8DD-A0E19689BBDD}"/>
    <cellStyle name="Normal 5 2 3 2 2 3 4" xfId="9437" xr:uid="{08E506DD-6199-4201-9388-88D663A46DB2}"/>
    <cellStyle name="Normal 5 2 3 2 2 3 5" xfId="17875" xr:uid="{BC49F7BB-5108-4A1E-A9BF-2DA72F8E6685}"/>
    <cellStyle name="Normal 5 2 3 2 2 3 6" xfId="26312" xr:uid="{1ED2475D-6BDD-472B-B19D-73BA4E0F0EB9}"/>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7056159E-5481-446B-909D-D3C7EEE5543B}"/>
    <cellStyle name="Normal 5 2 3 2 2 4 2 2 3" xfId="24650" xr:uid="{187B0A35-6719-46CC-A679-5851BB503F56}"/>
    <cellStyle name="Normal 5 2 3 2 2 4 2 2 4" xfId="33087" xr:uid="{B6A7A93D-E28A-4FA1-8895-83E0485A5394}"/>
    <cellStyle name="Normal 5 2 3 2 2 4 2 3" xfId="11995" xr:uid="{BEF640A6-400E-4A5A-8648-08A713441D63}"/>
    <cellStyle name="Normal 5 2 3 2 2 4 2 4" xfId="20433" xr:uid="{BC9DA036-6C32-4145-A0B2-98ABD670A6B9}"/>
    <cellStyle name="Normal 5 2 3 2 2 4 2 5" xfId="28870" xr:uid="{2A5BB716-B2CE-4C9C-AD51-14BC6CE5BF58}"/>
    <cellStyle name="Normal 5 2 3 2 2 4 3" xfId="5626" xr:uid="{00000000-0005-0000-0000-000051180000}"/>
    <cellStyle name="Normal 5 2 3 2 2 4 3 2" xfId="14068" xr:uid="{03DC5359-E2BB-4AA2-9C5F-94CA9B7EA1EF}"/>
    <cellStyle name="Normal 5 2 3 2 2 4 3 3" xfId="22505" xr:uid="{5AE0D893-DF6B-47BE-97DE-FF882D8BD062}"/>
    <cellStyle name="Normal 5 2 3 2 2 4 3 4" xfId="30942" xr:uid="{FB110110-0C68-4A22-957A-B0B0C8146DBF}"/>
    <cellStyle name="Normal 5 2 3 2 2 4 4" xfId="9850" xr:uid="{694C9670-8FFB-4D61-9CC8-48D1B0F77C22}"/>
    <cellStyle name="Normal 5 2 3 2 2 4 5" xfId="18288" xr:uid="{26F95281-3991-4505-A299-FDF214001822}"/>
    <cellStyle name="Normal 5 2 3 2 2 4 6" xfId="26725" xr:uid="{13C6DDB5-0136-4D1E-9DA2-B06AA5B30074}"/>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66D2DBFB-DF51-4DE9-9DC0-364C2B93D77F}"/>
    <cellStyle name="Normal 5 2 3 2 2 5 2 2 3" xfId="25063" xr:uid="{676DAF74-F3AD-4E9B-9666-86C0A70C539E}"/>
    <cellStyle name="Normal 5 2 3 2 2 5 2 2 4" xfId="33500" xr:uid="{9737476B-61E4-4C23-A6B1-D21E714638A7}"/>
    <cellStyle name="Normal 5 2 3 2 2 5 2 3" xfId="12408" xr:uid="{5E8CBBDC-F075-4960-903D-F7B97D835015}"/>
    <cellStyle name="Normal 5 2 3 2 2 5 2 4" xfId="20846" xr:uid="{C10A7DD2-6DE8-42F5-8B06-25C56542DB6B}"/>
    <cellStyle name="Normal 5 2 3 2 2 5 2 5" xfId="29283" xr:uid="{92323FB4-3790-4611-8ECA-9E3BD3BFFC19}"/>
    <cellStyle name="Normal 5 2 3 2 2 5 3" xfId="6039" xr:uid="{00000000-0005-0000-0000-000055180000}"/>
    <cellStyle name="Normal 5 2 3 2 2 5 3 2" xfId="14481" xr:uid="{7097BBAB-708B-4DF2-A1CC-C10485A90E5F}"/>
    <cellStyle name="Normal 5 2 3 2 2 5 3 3" xfId="22918" xr:uid="{B12A820C-1B0B-4049-BB5F-12548AC2A936}"/>
    <cellStyle name="Normal 5 2 3 2 2 5 3 4" xfId="31355" xr:uid="{72235229-A3DD-4AA4-851B-A1CE54F654F0}"/>
    <cellStyle name="Normal 5 2 3 2 2 5 4" xfId="10263" xr:uid="{07BC1798-CAAB-429B-A5B7-78F5E793E189}"/>
    <cellStyle name="Normal 5 2 3 2 2 5 5" xfId="18701" xr:uid="{EACB22FA-C59F-451D-BA46-2E5DE8D90FCF}"/>
    <cellStyle name="Normal 5 2 3 2 2 5 6" xfId="27138" xr:uid="{C63690F4-6F13-4E11-AC5E-F1BBCC87F3F2}"/>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A81EA09B-B410-468C-A064-896CCC31FD64}"/>
    <cellStyle name="Normal 5 2 3 2 2 6 2 2 3" xfId="25476" xr:uid="{AB863D90-212B-4BDA-BE40-FE80ACCF2D0D}"/>
    <cellStyle name="Normal 5 2 3 2 2 6 2 2 4" xfId="33913" xr:uid="{3DA4651B-A750-4F6D-BE68-129908C8EE1F}"/>
    <cellStyle name="Normal 5 2 3 2 2 6 2 3" xfId="12821" xr:uid="{E09C1C97-1C65-4DAB-B866-AEE625EEAF59}"/>
    <cellStyle name="Normal 5 2 3 2 2 6 2 4" xfId="21259" xr:uid="{19CCB4A4-7D27-4C30-BB1C-2E89684E5420}"/>
    <cellStyle name="Normal 5 2 3 2 2 6 2 5" xfId="29696" xr:uid="{7A584649-7C40-42DE-9F7F-BA633C06041A}"/>
    <cellStyle name="Normal 5 2 3 2 2 6 3" xfId="6452" xr:uid="{00000000-0005-0000-0000-000059180000}"/>
    <cellStyle name="Normal 5 2 3 2 2 6 3 2" xfId="14894" xr:uid="{25999FFE-4075-43B9-9951-60F4869E8108}"/>
    <cellStyle name="Normal 5 2 3 2 2 6 3 3" xfId="23331" xr:uid="{6B9AF5F0-87D6-4551-8BCB-DF605D82FF69}"/>
    <cellStyle name="Normal 5 2 3 2 2 6 3 4" xfId="31768" xr:uid="{9FDB4AA3-E94B-41F5-BCCC-DDC3BF05CB02}"/>
    <cellStyle name="Normal 5 2 3 2 2 6 4" xfId="10676" xr:uid="{8251E4BA-4A39-4B1F-9B87-39EBFDEBE428}"/>
    <cellStyle name="Normal 5 2 3 2 2 6 5" xfId="19114" xr:uid="{E1C8BA16-53B1-458B-A36B-CA599EE55EB9}"/>
    <cellStyle name="Normal 5 2 3 2 2 6 6" xfId="27551" xr:uid="{B87B2281-CD68-47FE-97DB-0C8B05E8D3F4}"/>
    <cellStyle name="Normal 5 2 3 2 2 7" xfId="2581" xr:uid="{00000000-0005-0000-0000-00005A180000}"/>
    <cellStyle name="Normal 5 2 3 2 2 7 2" xfId="6865" xr:uid="{00000000-0005-0000-0000-00005B180000}"/>
    <cellStyle name="Normal 5 2 3 2 2 7 2 2" xfId="15307" xr:uid="{C253FF88-A24C-4C4A-8BF9-1EA4081CE79A}"/>
    <cellStyle name="Normal 5 2 3 2 2 7 2 3" xfId="23744" xr:uid="{89303EFB-EFAD-4BB1-AAAD-E315C2C91AFD}"/>
    <cellStyle name="Normal 5 2 3 2 2 7 2 4" xfId="32181" xr:uid="{853C05E0-0584-4AA4-A529-54AAF200AA84}"/>
    <cellStyle name="Normal 5 2 3 2 2 7 3" xfId="11089" xr:uid="{1A2A97A8-9D54-4470-9FDA-16C72D9A8DCE}"/>
    <cellStyle name="Normal 5 2 3 2 2 7 4" xfId="19527" xr:uid="{CB1C8253-BEF5-4152-B1E7-3B33871764BA}"/>
    <cellStyle name="Normal 5 2 3 2 2 7 5" xfId="27964" xr:uid="{B0438233-2C7B-49CB-A697-070F29BEEEA7}"/>
    <cellStyle name="Normal 5 2 3 2 2 8" xfId="4800" xr:uid="{00000000-0005-0000-0000-00005C180000}"/>
    <cellStyle name="Normal 5 2 3 2 2 8 2" xfId="13242" xr:uid="{03E1B3EC-E3D8-4855-A2AC-C823D2676833}"/>
    <cellStyle name="Normal 5 2 3 2 2 8 3" xfId="21679" xr:uid="{B1CF51DA-FEE1-4BE2-A08D-8B17673EFAB9}"/>
    <cellStyle name="Normal 5 2 3 2 2 8 4" xfId="30116" xr:uid="{19669898-B3C5-4F03-A533-F047CAEA9511}"/>
    <cellStyle name="Normal 5 2 3 2 2 9" xfId="9024" xr:uid="{F4746E10-20E9-4514-BACC-6C1E4AC7236F}"/>
    <cellStyle name="Normal 5 2 3 2 3" xfId="428" xr:uid="{00000000-0005-0000-0000-00005D180000}"/>
    <cellStyle name="Normal 5 2 3 2 3 10" xfId="25901" xr:uid="{0357FD64-89A5-4A23-B2F8-128B54B58EAB}"/>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BFB31AD3-1971-40CC-AD86-665438A577D2}"/>
    <cellStyle name="Normal 5 2 3 2 3 2 2 2 3" xfId="24239" xr:uid="{B5925EC8-C7CB-4F9E-8D08-67B387BD9D03}"/>
    <cellStyle name="Normal 5 2 3 2 3 2 2 2 4" xfId="32676" xr:uid="{2045199F-D6ED-42BD-BAB4-6E95D41D78BB}"/>
    <cellStyle name="Normal 5 2 3 2 3 2 2 3" xfId="11584" xr:uid="{C46047DF-B46E-4BE7-B3E6-0BBEA49226D4}"/>
    <cellStyle name="Normal 5 2 3 2 3 2 2 4" xfId="20022" xr:uid="{E0775E56-3BED-4373-A067-701E3A20C8F4}"/>
    <cellStyle name="Normal 5 2 3 2 3 2 2 5" xfId="28459" xr:uid="{F59673D3-4477-4878-AEEC-E017B549711E}"/>
    <cellStyle name="Normal 5 2 3 2 3 2 3" xfId="5215" xr:uid="{00000000-0005-0000-0000-000061180000}"/>
    <cellStyle name="Normal 5 2 3 2 3 2 3 2" xfId="13657" xr:uid="{4C714159-FDD9-4876-94E8-8D13CE1428CE}"/>
    <cellStyle name="Normal 5 2 3 2 3 2 3 3" xfId="22094" xr:uid="{1F6149CA-1FE1-41C7-9C36-3DE53F8DB8CD}"/>
    <cellStyle name="Normal 5 2 3 2 3 2 3 4" xfId="30531" xr:uid="{147C7E29-3F8C-42EE-8B08-0FD01E830CC2}"/>
    <cellStyle name="Normal 5 2 3 2 3 2 4" xfId="9439" xr:uid="{AAA82A7E-0B0F-44CF-847B-AC2027A92FCF}"/>
    <cellStyle name="Normal 5 2 3 2 3 2 5" xfId="17877" xr:uid="{41AB3DDB-C3AE-4E7B-BC34-79723CF588EC}"/>
    <cellStyle name="Normal 5 2 3 2 3 2 6" xfId="26314" xr:uid="{1F5AE196-74DD-470E-ABED-961BF17F4CD7}"/>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D1208C65-DE77-4BC6-A66A-743BC9980791}"/>
    <cellStyle name="Normal 5 2 3 2 3 3 2 2 3" xfId="24652" xr:uid="{BC851805-16AF-40BA-8EE5-39170CCF4D68}"/>
    <cellStyle name="Normal 5 2 3 2 3 3 2 2 4" xfId="33089" xr:uid="{BEB48A13-2DC9-4E73-8F39-C1B8EE815461}"/>
    <cellStyle name="Normal 5 2 3 2 3 3 2 3" xfId="11997" xr:uid="{2C452D2A-7B69-474F-BDFF-FE9E73B20AC7}"/>
    <cellStyle name="Normal 5 2 3 2 3 3 2 4" xfId="20435" xr:uid="{6B4CBC8E-A346-49A4-A8E1-F94E08D0A2A3}"/>
    <cellStyle name="Normal 5 2 3 2 3 3 2 5" xfId="28872" xr:uid="{F6D9485A-F858-4257-9339-A0BD49A116EB}"/>
    <cellStyle name="Normal 5 2 3 2 3 3 3" xfId="5628" xr:uid="{00000000-0005-0000-0000-000065180000}"/>
    <cellStyle name="Normal 5 2 3 2 3 3 3 2" xfId="14070" xr:uid="{46CB0DDB-3034-4DA3-820E-C9BDF7DE303D}"/>
    <cellStyle name="Normal 5 2 3 2 3 3 3 3" xfId="22507" xr:uid="{6D551708-B5B3-467C-9775-FEF3C2F70341}"/>
    <cellStyle name="Normal 5 2 3 2 3 3 3 4" xfId="30944" xr:uid="{6842802B-1E51-48AB-BF9F-9DAE988AA0FF}"/>
    <cellStyle name="Normal 5 2 3 2 3 3 4" xfId="9852" xr:uid="{5E18B360-6635-49E9-B0A3-B22BEBA233E6}"/>
    <cellStyle name="Normal 5 2 3 2 3 3 5" xfId="18290" xr:uid="{1512E640-E8A5-4D34-883E-623064BD40FB}"/>
    <cellStyle name="Normal 5 2 3 2 3 3 6" xfId="26727" xr:uid="{4503C8BD-C947-4564-A1BC-422C71AF6FFC}"/>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BDB4DFFF-397E-4554-838F-7D687041B11D}"/>
    <cellStyle name="Normal 5 2 3 2 3 4 2 2 3" xfId="25065" xr:uid="{65E8BA1A-FE97-4A1B-A256-42D4BAFA2AA6}"/>
    <cellStyle name="Normal 5 2 3 2 3 4 2 2 4" xfId="33502" xr:uid="{4EF93971-6022-4519-9F17-1F3E9E6A3936}"/>
    <cellStyle name="Normal 5 2 3 2 3 4 2 3" xfId="12410" xr:uid="{18537808-F4E8-483A-AEF1-A6C854F1910E}"/>
    <cellStyle name="Normal 5 2 3 2 3 4 2 4" xfId="20848" xr:uid="{0B250625-0958-42FC-9527-E91711FD7160}"/>
    <cellStyle name="Normal 5 2 3 2 3 4 2 5" xfId="29285" xr:uid="{3BDD0CA5-2F39-4206-B38A-AC77443305B0}"/>
    <cellStyle name="Normal 5 2 3 2 3 4 3" xfId="6041" xr:uid="{00000000-0005-0000-0000-000069180000}"/>
    <cellStyle name="Normal 5 2 3 2 3 4 3 2" xfId="14483" xr:uid="{300641D6-A4C9-42FE-B7B8-CFF8A472DEB3}"/>
    <cellStyle name="Normal 5 2 3 2 3 4 3 3" xfId="22920" xr:uid="{1F15FBD9-13E1-4F70-8CAE-5DCAD6983817}"/>
    <cellStyle name="Normal 5 2 3 2 3 4 3 4" xfId="31357" xr:uid="{31D590A4-32CC-45E5-960B-92F0AAE58A1D}"/>
    <cellStyle name="Normal 5 2 3 2 3 4 4" xfId="10265" xr:uid="{F1CCF1CF-953C-43F2-B85B-6CFA7EDCE8C3}"/>
    <cellStyle name="Normal 5 2 3 2 3 4 5" xfId="18703" xr:uid="{8BB06121-BB73-45EA-9D22-36DE99830D32}"/>
    <cellStyle name="Normal 5 2 3 2 3 4 6" xfId="27140" xr:uid="{357635C0-8181-40A6-91B8-C1E4E92F53E2}"/>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5E79E4C9-9713-458F-80D4-3F4D725C3355}"/>
    <cellStyle name="Normal 5 2 3 2 3 5 2 2 3" xfId="25478" xr:uid="{516D854E-C9E8-4D24-8BC6-40D177CEB958}"/>
    <cellStyle name="Normal 5 2 3 2 3 5 2 2 4" xfId="33915" xr:uid="{34CF4DC4-1BBA-4B79-BD5F-776C700CD7A8}"/>
    <cellStyle name="Normal 5 2 3 2 3 5 2 3" xfId="12823" xr:uid="{0F9B9B1E-F47D-467E-9AF6-B727DE32F694}"/>
    <cellStyle name="Normal 5 2 3 2 3 5 2 4" xfId="21261" xr:uid="{47E5C303-B6C0-45D3-A0EF-173EBE55D851}"/>
    <cellStyle name="Normal 5 2 3 2 3 5 2 5" xfId="29698" xr:uid="{4E5C40C3-0CEE-42C7-853B-5F6858DDC5DB}"/>
    <cellStyle name="Normal 5 2 3 2 3 5 3" xfId="6454" xr:uid="{00000000-0005-0000-0000-00006D180000}"/>
    <cellStyle name="Normal 5 2 3 2 3 5 3 2" xfId="14896" xr:uid="{F7E7B410-7DF9-40A8-B635-F2B6B7BDD824}"/>
    <cellStyle name="Normal 5 2 3 2 3 5 3 3" xfId="23333" xr:uid="{C076B471-558C-4124-A4A4-F74A3528B978}"/>
    <cellStyle name="Normal 5 2 3 2 3 5 3 4" xfId="31770" xr:uid="{3B7BFD43-F624-4545-8768-6CA59773CFE9}"/>
    <cellStyle name="Normal 5 2 3 2 3 5 4" xfId="10678" xr:uid="{C78D39D0-C69C-42F9-AB71-2DC9E4B9FBF3}"/>
    <cellStyle name="Normal 5 2 3 2 3 5 5" xfId="19116" xr:uid="{2144C96C-639A-4134-8FA8-508601C4FC63}"/>
    <cellStyle name="Normal 5 2 3 2 3 5 6" xfId="27553" xr:uid="{A4ECE64B-4A48-49DE-9CCC-B7C1910BB4FC}"/>
    <cellStyle name="Normal 5 2 3 2 3 6" xfId="2583" xr:uid="{00000000-0005-0000-0000-00006E180000}"/>
    <cellStyle name="Normal 5 2 3 2 3 6 2" xfId="6867" xr:uid="{00000000-0005-0000-0000-00006F180000}"/>
    <cellStyle name="Normal 5 2 3 2 3 6 2 2" xfId="15309" xr:uid="{7030306F-9EF3-4A63-9B8B-44413CFB69B6}"/>
    <cellStyle name="Normal 5 2 3 2 3 6 2 3" xfId="23746" xr:uid="{CF032D72-C06D-47D9-A1A1-3B801DF16AB6}"/>
    <cellStyle name="Normal 5 2 3 2 3 6 2 4" xfId="32183" xr:uid="{04F11774-A646-4A0B-997F-339D6A659E98}"/>
    <cellStyle name="Normal 5 2 3 2 3 6 3" xfId="11091" xr:uid="{1B99D55E-D18C-4491-A0FC-36AE3EE9C529}"/>
    <cellStyle name="Normal 5 2 3 2 3 6 4" xfId="19529" xr:uid="{417262E2-2C59-47BC-BB3C-DF9DF0A13088}"/>
    <cellStyle name="Normal 5 2 3 2 3 6 5" xfId="27966" xr:uid="{1BCBC7D2-4A45-43C6-B169-A2134DDD0F1F}"/>
    <cellStyle name="Normal 5 2 3 2 3 7" xfId="4802" xr:uid="{00000000-0005-0000-0000-000070180000}"/>
    <cellStyle name="Normal 5 2 3 2 3 7 2" xfId="13244" xr:uid="{52EDB70C-56A8-4B4F-971B-B46867C6502A}"/>
    <cellStyle name="Normal 5 2 3 2 3 7 3" xfId="21681" xr:uid="{044EB9CC-8F87-45A1-A3CD-C90CC86F75DE}"/>
    <cellStyle name="Normal 5 2 3 2 3 7 4" xfId="30118" xr:uid="{08B2CC49-3CD0-4717-B997-CE63ECB1FEBF}"/>
    <cellStyle name="Normal 5 2 3 2 3 8" xfId="9026" xr:uid="{D96A1373-9EEB-41EA-A63F-0FE8C05AE1B6}"/>
    <cellStyle name="Normal 5 2 3 2 3 9" xfId="17464" xr:uid="{7B4B3E07-927B-49C3-A178-A5ED0FCA7724}"/>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07CCCCFE-C3AB-403B-9EF4-83E989E0A25A}"/>
    <cellStyle name="Normal 5 2 3 2 4 2 2 3" xfId="24236" xr:uid="{2DD59688-832A-4525-8355-0009485C3FF5}"/>
    <cellStyle name="Normal 5 2 3 2 4 2 2 4" xfId="32673" xr:uid="{E80BF271-5BFC-4BD1-A12A-7EA000F99CAE}"/>
    <cellStyle name="Normal 5 2 3 2 4 2 3" xfId="11581" xr:uid="{0D72724A-7DF6-4883-BA89-F160DBF58165}"/>
    <cellStyle name="Normal 5 2 3 2 4 2 4" xfId="20019" xr:uid="{F21363EB-FAEE-4FD1-B8D8-24E4F941C143}"/>
    <cellStyle name="Normal 5 2 3 2 4 2 5" xfId="28456" xr:uid="{757610F7-78A1-4D63-9DA4-1958216B9CE9}"/>
    <cellStyle name="Normal 5 2 3 2 4 3" xfId="5212" xr:uid="{00000000-0005-0000-0000-000074180000}"/>
    <cellStyle name="Normal 5 2 3 2 4 3 2" xfId="13654" xr:uid="{784FDF6F-D96C-469B-ADDD-D4AB46CE8160}"/>
    <cellStyle name="Normal 5 2 3 2 4 3 3" xfId="22091" xr:uid="{B3BE6554-8B67-420F-BD75-FE7AABEAE687}"/>
    <cellStyle name="Normal 5 2 3 2 4 3 4" xfId="30528" xr:uid="{43B1D9B5-F1C2-4959-A2DE-7BD5E9D84169}"/>
    <cellStyle name="Normal 5 2 3 2 4 4" xfId="9436" xr:uid="{B7B74793-FD85-432D-9744-F96D3BFDF564}"/>
    <cellStyle name="Normal 5 2 3 2 4 5" xfId="17874" xr:uid="{6CD0897E-2D26-427D-B369-7E4A27799646}"/>
    <cellStyle name="Normal 5 2 3 2 4 6" xfId="26311" xr:uid="{171B9D11-A7AE-4EAF-B21E-BE6FDC1D6D1E}"/>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D857DAB6-1DF4-4CB6-A740-798B34B15BFA}"/>
    <cellStyle name="Normal 5 2 3 2 5 2 2 3" xfId="24649" xr:uid="{C103A87A-DA92-4659-80D6-7022FA49894E}"/>
    <cellStyle name="Normal 5 2 3 2 5 2 2 4" xfId="33086" xr:uid="{948AB9C8-A35D-46BA-B783-FAD942BADA03}"/>
    <cellStyle name="Normal 5 2 3 2 5 2 3" xfId="11994" xr:uid="{4AFF0DF0-DC2D-40AC-9541-45CB2F8D2F08}"/>
    <cellStyle name="Normal 5 2 3 2 5 2 4" xfId="20432" xr:uid="{E6CEB224-B724-4051-9164-B68BE0F870DC}"/>
    <cellStyle name="Normal 5 2 3 2 5 2 5" xfId="28869" xr:uid="{35DA0883-3B69-4047-9E0B-A927E3C8185D}"/>
    <cellStyle name="Normal 5 2 3 2 5 3" xfId="5625" xr:uid="{00000000-0005-0000-0000-000078180000}"/>
    <cellStyle name="Normal 5 2 3 2 5 3 2" xfId="14067" xr:uid="{10A7E6C8-05A9-483D-9F3C-6D879CE4B0C4}"/>
    <cellStyle name="Normal 5 2 3 2 5 3 3" xfId="22504" xr:uid="{E3B944B8-D5BB-4EFD-844D-4C8E4623E150}"/>
    <cellStyle name="Normal 5 2 3 2 5 3 4" xfId="30941" xr:uid="{3FDAD495-15E4-41AC-91C8-DACC3D449234}"/>
    <cellStyle name="Normal 5 2 3 2 5 4" xfId="9849" xr:uid="{73F3154B-D4BE-4344-AAB6-E259AD599BB8}"/>
    <cellStyle name="Normal 5 2 3 2 5 5" xfId="18287" xr:uid="{35BBA45A-09A0-4EEE-91F0-7B72B33E2622}"/>
    <cellStyle name="Normal 5 2 3 2 5 6" xfId="26724" xr:uid="{6CF07478-C75F-4E4A-9DDB-DB6D132B82D9}"/>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CA7B59FC-4482-4CA7-8949-7B3FB70B0AF3}"/>
    <cellStyle name="Normal 5 2 3 2 6 2 2 3" xfId="25062" xr:uid="{F2FDD8AF-3A95-483D-B263-4D7AB73B7906}"/>
    <cellStyle name="Normal 5 2 3 2 6 2 2 4" xfId="33499" xr:uid="{9F19AD52-73F3-42F0-A778-D25FC52E06A0}"/>
    <cellStyle name="Normal 5 2 3 2 6 2 3" xfId="12407" xr:uid="{AF308D3E-72F3-44AC-B838-EE4A717E6988}"/>
    <cellStyle name="Normal 5 2 3 2 6 2 4" xfId="20845" xr:uid="{148ED3B4-A1CE-4CC4-999A-243A2F87C1D0}"/>
    <cellStyle name="Normal 5 2 3 2 6 2 5" xfId="29282" xr:uid="{49D19621-360A-4D93-9D1B-F3382ED0413A}"/>
    <cellStyle name="Normal 5 2 3 2 6 3" xfId="6038" xr:uid="{00000000-0005-0000-0000-00007C180000}"/>
    <cellStyle name="Normal 5 2 3 2 6 3 2" xfId="14480" xr:uid="{A3150FEB-3476-46F9-86D1-18BAA9A8A4D5}"/>
    <cellStyle name="Normal 5 2 3 2 6 3 3" xfId="22917" xr:uid="{D5561AB5-8DBD-4CFD-9F97-88444901568C}"/>
    <cellStyle name="Normal 5 2 3 2 6 3 4" xfId="31354" xr:uid="{865362AA-A647-4C39-96E2-9CB05DF4014D}"/>
    <cellStyle name="Normal 5 2 3 2 6 4" xfId="10262" xr:uid="{C8A782FD-BAC1-4270-9AEE-5EB8EF1DD8A5}"/>
    <cellStyle name="Normal 5 2 3 2 6 5" xfId="18700" xr:uid="{E8461C5F-FD80-4633-97C3-D12244CB3C29}"/>
    <cellStyle name="Normal 5 2 3 2 6 6" xfId="27137" xr:uid="{06249B1C-802C-459C-BB59-E0CD09654059}"/>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FCC70D50-8E9C-4823-991D-032D43634905}"/>
    <cellStyle name="Normal 5 2 3 2 7 2 2 3" xfId="25475" xr:uid="{5762B8D3-94A0-4DE0-A0B8-C440B149F3B7}"/>
    <cellStyle name="Normal 5 2 3 2 7 2 2 4" xfId="33912" xr:uid="{89DE7369-0AE9-433D-9FFD-B006C3DD7A42}"/>
    <cellStyle name="Normal 5 2 3 2 7 2 3" xfId="12820" xr:uid="{17447876-B645-4F10-B642-6DF48E425D4E}"/>
    <cellStyle name="Normal 5 2 3 2 7 2 4" xfId="21258" xr:uid="{2F893B1B-58E4-4E64-8202-E247B03348F1}"/>
    <cellStyle name="Normal 5 2 3 2 7 2 5" xfId="29695" xr:uid="{6A9CCF07-C3AB-4D12-B788-7173CCF8AD04}"/>
    <cellStyle name="Normal 5 2 3 2 7 3" xfId="6451" xr:uid="{00000000-0005-0000-0000-000080180000}"/>
    <cellStyle name="Normal 5 2 3 2 7 3 2" xfId="14893" xr:uid="{115C7C8A-A282-408E-993F-1A302C44C2D5}"/>
    <cellStyle name="Normal 5 2 3 2 7 3 3" xfId="23330" xr:uid="{20FF978F-185A-49AB-A8D3-FE5232EC928B}"/>
    <cellStyle name="Normal 5 2 3 2 7 3 4" xfId="31767" xr:uid="{2869274C-7CE2-4FB6-94E8-1A0AA0912876}"/>
    <cellStyle name="Normal 5 2 3 2 7 4" xfId="10675" xr:uid="{EDB7F6C5-1FDD-4BAF-9DAD-EB0AF6F6864A}"/>
    <cellStyle name="Normal 5 2 3 2 7 5" xfId="19113" xr:uid="{4022EA34-0177-481B-830A-FFB3213C5EC2}"/>
    <cellStyle name="Normal 5 2 3 2 7 6" xfId="27550" xr:uid="{24B79BB8-121B-4974-B041-FAB65AE8A2BC}"/>
    <cellStyle name="Normal 5 2 3 2 8" xfId="2580" xr:uid="{00000000-0005-0000-0000-000081180000}"/>
    <cellStyle name="Normal 5 2 3 2 8 2" xfId="6864" xr:uid="{00000000-0005-0000-0000-000082180000}"/>
    <cellStyle name="Normal 5 2 3 2 8 2 2" xfId="15306" xr:uid="{D28E54D3-3EC2-46C3-9418-836B64552C6A}"/>
    <cellStyle name="Normal 5 2 3 2 8 2 3" xfId="23743" xr:uid="{8E7654B1-DF0E-44B1-A966-60123DF55B12}"/>
    <cellStyle name="Normal 5 2 3 2 8 2 4" xfId="32180" xr:uid="{93D6D000-46CF-43BB-B9D4-AE8E07E907E6}"/>
    <cellStyle name="Normal 5 2 3 2 8 3" xfId="11088" xr:uid="{6B2D1221-5409-4C46-AB0C-F7EC3C1F5B3C}"/>
    <cellStyle name="Normal 5 2 3 2 8 4" xfId="19526" xr:uid="{CE6CBC88-48C5-4C16-8903-33AE78B3FF50}"/>
    <cellStyle name="Normal 5 2 3 2 8 5" xfId="27963" xr:uid="{848DD620-25F3-4D31-98F1-A9EC8C9DF980}"/>
    <cellStyle name="Normal 5 2 3 2 9" xfId="4799" xr:uid="{00000000-0005-0000-0000-000083180000}"/>
    <cellStyle name="Normal 5 2 3 2 9 2" xfId="13241" xr:uid="{557BD871-CE51-41D4-A2F6-4EA208F01ED1}"/>
    <cellStyle name="Normal 5 2 3 2 9 3" xfId="21678" xr:uid="{ED54B386-2D99-4A37-8D6D-093DC6AA0939}"/>
    <cellStyle name="Normal 5 2 3 2 9 4" xfId="30115" xr:uid="{666B21B8-AA6F-4A05-921A-40F4BD029607}"/>
    <cellStyle name="Normal 5 2 3 3" xfId="429" xr:uid="{00000000-0005-0000-0000-000084180000}"/>
    <cellStyle name="Normal 5 2 3 3 10" xfId="17465" xr:uid="{98902C67-A156-4A7F-B1B0-FEA6A6DAA250}"/>
    <cellStyle name="Normal 5 2 3 3 11" xfId="25902" xr:uid="{8E5D9255-9820-4371-AB1F-BC73FFCA3BD4}"/>
    <cellStyle name="Normal 5 2 3 3 2" xfId="430" xr:uid="{00000000-0005-0000-0000-000085180000}"/>
    <cellStyle name="Normal 5 2 3 3 2 10" xfId="25903" xr:uid="{DC84B3A4-EA19-4059-B366-30D10F6C618A}"/>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60A30565-A889-4F59-A312-413576942307}"/>
    <cellStyle name="Normal 5 2 3 3 2 2 2 2 3" xfId="24241" xr:uid="{BFEC9DFB-25B7-4FDE-AC7B-184F623F8DDA}"/>
    <cellStyle name="Normal 5 2 3 3 2 2 2 2 4" xfId="32678" xr:uid="{7A14A396-0F66-4465-87C0-A69EC981ACC2}"/>
    <cellStyle name="Normal 5 2 3 3 2 2 2 3" xfId="11586" xr:uid="{4E96335E-B79B-4092-A3FB-1923BD985AB5}"/>
    <cellStyle name="Normal 5 2 3 3 2 2 2 4" xfId="20024" xr:uid="{E50B5F3D-BB16-4DF5-8D66-4644C63D1953}"/>
    <cellStyle name="Normal 5 2 3 3 2 2 2 5" xfId="28461" xr:uid="{DFB3F37C-F3FF-44E0-82F3-350578D62D84}"/>
    <cellStyle name="Normal 5 2 3 3 2 2 3" xfId="5217" xr:uid="{00000000-0005-0000-0000-000089180000}"/>
    <cellStyle name="Normal 5 2 3 3 2 2 3 2" xfId="13659" xr:uid="{B7CA0168-EF4B-48A1-8DD4-2AEA4E354F9F}"/>
    <cellStyle name="Normal 5 2 3 3 2 2 3 3" xfId="22096" xr:uid="{9E57DE35-0794-4AF6-B35C-0CF851376801}"/>
    <cellStyle name="Normal 5 2 3 3 2 2 3 4" xfId="30533" xr:uid="{6A294E7D-A144-471A-80F9-44AB8A077905}"/>
    <cellStyle name="Normal 5 2 3 3 2 2 4" xfId="9441" xr:uid="{00BBEC1C-E69A-43B0-93BF-22946B6F8AD2}"/>
    <cellStyle name="Normal 5 2 3 3 2 2 5" xfId="17879" xr:uid="{F8284C08-9F20-4925-828A-E8D89BCAD5D5}"/>
    <cellStyle name="Normal 5 2 3 3 2 2 6" xfId="26316" xr:uid="{A6A9CD89-4EA9-482A-925B-8883EDF9764B}"/>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2395EFED-7685-427F-BCC9-6ABDE0B74A60}"/>
    <cellStyle name="Normal 5 2 3 3 2 3 2 2 3" xfId="24654" xr:uid="{4C8840CD-E17F-473C-8A33-DC84736CDF46}"/>
    <cellStyle name="Normal 5 2 3 3 2 3 2 2 4" xfId="33091" xr:uid="{11CF3C27-4623-46A0-84C3-6A6081C5B28E}"/>
    <cellStyle name="Normal 5 2 3 3 2 3 2 3" xfId="11999" xr:uid="{5DD2F4C8-D306-4B43-BEEF-B783651948FF}"/>
    <cellStyle name="Normal 5 2 3 3 2 3 2 4" xfId="20437" xr:uid="{7498BC01-D79B-4BD8-879B-DB6AFDE57B3F}"/>
    <cellStyle name="Normal 5 2 3 3 2 3 2 5" xfId="28874" xr:uid="{426DE03C-8F5B-46E9-9C3C-191125FEF8E7}"/>
    <cellStyle name="Normal 5 2 3 3 2 3 3" xfId="5630" xr:uid="{00000000-0005-0000-0000-00008D180000}"/>
    <cellStyle name="Normal 5 2 3 3 2 3 3 2" xfId="14072" xr:uid="{13930945-D90E-4E12-B5B5-727BEE254702}"/>
    <cellStyle name="Normal 5 2 3 3 2 3 3 3" xfId="22509" xr:uid="{33183026-BC36-42FE-AF22-542060192456}"/>
    <cellStyle name="Normal 5 2 3 3 2 3 3 4" xfId="30946" xr:uid="{5A804D1C-0EFA-4CEE-8A28-29574582164B}"/>
    <cellStyle name="Normal 5 2 3 3 2 3 4" xfId="9854" xr:uid="{D0C1EEC7-ED96-4038-B3E6-6343FE067306}"/>
    <cellStyle name="Normal 5 2 3 3 2 3 5" xfId="18292" xr:uid="{8050A804-E18A-4026-9AE7-1698855034F9}"/>
    <cellStyle name="Normal 5 2 3 3 2 3 6" xfId="26729" xr:uid="{044C81F9-E80A-4FE6-90EC-B87CA8DEE7FC}"/>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1322DABD-21EF-4118-86AA-486ABE41460B}"/>
    <cellStyle name="Normal 5 2 3 3 2 4 2 2 3" xfId="25067" xr:uid="{7C487F4F-6E5D-4F1A-BCAC-45570D367155}"/>
    <cellStyle name="Normal 5 2 3 3 2 4 2 2 4" xfId="33504" xr:uid="{E2A9131A-E457-4125-ABA8-AF6337DB10F2}"/>
    <cellStyle name="Normal 5 2 3 3 2 4 2 3" xfId="12412" xr:uid="{D8EC03A7-8454-4823-BCA1-1A7A19488F25}"/>
    <cellStyle name="Normal 5 2 3 3 2 4 2 4" xfId="20850" xr:uid="{A2849A93-A823-45CA-AAF9-E63770DEB1E7}"/>
    <cellStyle name="Normal 5 2 3 3 2 4 2 5" xfId="29287" xr:uid="{DA9050AA-69B8-4A3F-B1F8-E7073CDFF577}"/>
    <cellStyle name="Normal 5 2 3 3 2 4 3" xfId="6043" xr:uid="{00000000-0005-0000-0000-000091180000}"/>
    <cellStyle name="Normal 5 2 3 3 2 4 3 2" xfId="14485" xr:uid="{93E68AD4-E5AE-4BFC-8EFB-8845BE8D96EB}"/>
    <cellStyle name="Normal 5 2 3 3 2 4 3 3" xfId="22922" xr:uid="{0CA3FE04-2840-4D17-AC77-9C853B178F43}"/>
    <cellStyle name="Normal 5 2 3 3 2 4 3 4" xfId="31359" xr:uid="{3FFBD774-8D11-42FF-ACF5-1A54F73EB3DD}"/>
    <cellStyle name="Normal 5 2 3 3 2 4 4" xfId="10267" xr:uid="{FF197866-7F7B-4413-9D11-7F33530D7D80}"/>
    <cellStyle name="Normal 5 2 3 3 2 4 5" xfId="18705" xr:uid="{9B2B8BC8-93B3-4635-8982-F935390F9FE9}"/>
    <cellStyle name="Normal 5 2 3 3 2 4 6" xfId="27142" xr:uid="{4C98629C-E5A2-43C3-B368-7C4A473B9FA3}"/>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86838DC1-3313-4C7B-B3C8-2AC089ECF26A}"/>
    <cellStyle name="Normal 5 2 3 3 2 5 2 2 3" xfId="25480" xr:uid="{235DCEE3-FB08-4A3A-B777-B8A6BA076CEA}"/>
    <cellStyle name="Normal 5 2 3 3 2 5 2 2 4" xfId="33917" xr:uid="{0EB80BA9-5FCC-47AD-87FD-8EC02E6451DE}"/>
    <cellStyle name="Normal 5 2 3 3 2 5 2 3" xfId="12825" xr:uid="{95C2E9BA-1758-4624-8D7F-BD3FB660B09D}"/>
    <cellStyle name="Normal 5 2 3 3 2 5 2 4" xfId="21263" xr:uid="{61028B2A-00CE-42FE-9812-8EDA117F51BB}"/>
    <cellStyle name="Normal 5 2 3 3 2 5 2 5" xfId="29700" xr:uid="{5BB85824-74F9-4D59-B953-716FA880CA10}"/>
    <cellStyle name="Normal 5 2 3 3 2 5 3" xfId="6456" xr:uid="{00000000-0005-0000-0000-000095180000}"/>
    <cellStyle name="Normal 5 2 3 3 2 5 3 2" xfId="14898" xr:uid="{6C88957C-1596-4004-AFE4-CA003E02EB23}"/>
    <cellStyle name="Normal 5 2 3 3 2 5 3 3" xfId="23335" xr:uid="{5660ED8E-648A-449F-BAEF-8EDCAC81FFFC}"/>
    <cellStyle name="Normal 5 2 3 3 2 5 3 4" xfId="31772" xr:uid="{CDA6DE67-FC25-4B7C-B0D2-3D5EDA29BB48}"/>
    <cellStyle name="Normal 5 2 3 3 2 5 4" xfId="10680" xr:uid="{644064EB-1998-4181-AE74-65F41A8F2D3E}"/>
    <cellStyle name="Normal 5 2 3 3 2 5 5" xfId="19118" xr:uid="{2901E287-A92F-4786-8C3B-002C20DD8826}"/>
    <cellStyle name="Normal 5 2 3 3 2 5 6" xfId="27555" xr:uid="{18CC4D49-0979-42DF-A06B-E50B190D5509}"/>
    <cellStyle name="Normal 5 2 3 3 2 6" xfId="2585" xr:uid="{00000000-0005-0000-0000-000096180000}"/>
    <cellStyle name="Normal 5 2 3 3 2 6 2" xfId="6869" xr:uid="{00000000-0005-0000-0000-000097180000}"/>
    <cellStyle name="Normal 5 2 3 3 2 6 2 2" xfId="15311" xr:uid="{1D534E4C-E987-42CF-B804-7E66EF4845A9}"/>
    <cellStyle name="Normal 5 2 3 3 2 6 2 3" xfId="23748" xr:uid="{8F6F9555-81AB-42DF-878C-7BEC4F326179}"/>
    <cellStyle name="Normal 5 2 3 3 2 6 2 4" xfId="32185" xr:uid="{E702951F-61DC-4D88-A9CB-FE710568743E}"/>
    <cellStyle name="Normal 5 2 3 3 2 6 3" xfId="11093" xr:uid="{03BA55EF-7EA5-4018-83FF-F9F4F479418A}"/>
    <cellStyle name="Normal 5 2 3 3 2 6 4" xfId="19531" xr:uid="{40FDEE27-2BC8-4A65-B976-4F76B8577846}"/>
    <cellStyle name="Normal 5 2 3 3 2 6 5" xfId="27968" xr:uid="{C276A359-F407-4FE1-B454-2F021005FE74}"/>
    <cellStyle name="Normal 5 2 3 3 2 7" xfId="4804" xr:uid="{00000000-0005-0000-0000-000098180000}"/>
    <cellStyle name="Normal 5 2 3 3 2 7 2" xfId="13246" xr:uid="{C999004D-F826-43C7-B4D3-43AE19B534AB}"/>
    <cellStyle name="Normal 5 2 3 3 2 7 3" xfId="21683" xr:uid="{C69BE445-09A9-4B32-A216-5E19980B637A}"/>
    <cellStyle name="Normal 5 2 3 3 2 7 4" xfId="30120" xr:uid="{0FBAA971-BE6E-440E-8E25-4AE9981B9940}"/>
    <cellStyle name="Normal 5 2 3 3 2 8" xfId="9028" xr:uid="{199F3F42-629E-477B-83E0-308B3FE38AA2}"/>
    <cellStyle name="Normal 5 2 3 3 2 9" xfId="17466" xr:uid="{69A1177A-C8D6-47D8-A111-E22852DA8D02}"/>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CBFBDC6C-D9F3-43D3-83D4-C1E24AAD9975}"/>
    <cellStyle name="Normal 5 2 3 3 3 2 2 3" xfId="24240" xr:uid="{763D93DE-BC39-490A-AB55-F1B69A0344D6}"/>
    <cellStyle name="Normal 5 2 3 3 3 2 2 4" xfId="32677" xr:uid="{E37D8777-9873-4F0E-B689-8C695008D6CB}"/>
    <cellStyle name="Normal 5 2 3 3 3 2 3" xfId="11585" xr:uid="{1214095F-BC04-45BB-8C66-5B345FFA7930}"/>
    <cellStyle name="Normal 5 2 3 3 3 2 4" xfId="20023" xr:uid="{7C122085-34D8-4164-8A0C-6962DD449E38}"/>
    <cellStyle name="Normal 5 2 3 3 3 2 5" xfId="28460" xr:uid="{C95B7D4E-6B8F-46BF-809D-5EF5E69DC1DE}"/>
    <cellStyle name="Normal 5 2 3 3 3 3" xfId="5216" xr:uid="{00000000-0005-0000-0000-00009C180000}"/>
    <cellStyle name="Normal 5 2 3 3 3 3 2" xfId="13658" xr:uid="{FA77AB91-9595-4C03-8CCE-03203E433194}"/>
    <cellStyle name="Normal 5 2 3 3 3 3 3" xfId="22095" xr:uid="{8D0579BA-9F07-4287-BB1E-341589086520}"/>
    <cellStyle name="Normal 5 2 3 3 3 3 4" xfId="30532" xr:uid="{1F01B55D-1111-4BB3-BF25-A43B336D3264}"/>
    <cellStyle name="Normal 5 2 3 3 3 4" xfId="9440" xr:uid="{E9979C39-9500-4212-9D36-84A8A7568EBE}"/>
    <cellStyle name="Normal 5 2 3 3 3 5" xfId="17878" xr:uid="{28F84FF4-9597-4407-8D46-96BD9629E2C4}"/>
    <cellStyle name="Normal 5 2 3 3 3 6" xfId="26315" xr:uid="{33199373-E2DD-48CE-8EBA-20F3601D4B58}"/>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B0A54BBA-10BE-4A04-B603-9F2F79791FA8}"/>
    <cellStyle name="Normal 5 2 3 3 4 2 2 3" xfId="24653" xr:uid="{0E55F9B7-7C84-463E-8CC0-6758BEB5A384}"/>
    <cellStyle name="Normal 5 2 3 3 4 2 2 4" xfId="33090" xr:uid="{8ADD5214-0AB9-402B-AE4D-DF01A0478695}"/>
    <cellStyle name="Normal 5 2 3 3 4 2 3" xfId="11998" xr:uid="{7B69AF2E-E4A5-4B6A-8787-FDF7F26C77A0}"/>
    <cellStyle name="Normal 5 2 3 3 4 2 4" xfId="20436" xr:uid="{4B0E3DF0-E539-42A4-978D-8A0438FD74B2}"/>
    <cellStyle name="Normal 5 2 3 3 4 2 5" xfId="28873" xr:uid="{44DCB19F-C768-41DC-86DE-31940FAD3507}"/>
    <cellStyle name="Normal 5 2 3 3 4 3" xfId="5629" xr:uid="{00000000-0005-0000-0000-0000A0180000}"/>
    <cellStyle name="Normal 5 2 3 3 4 3 2" xfId="14071" xr:uid="{A3208A01-6891-4FF0-9452-376D029131A2}"/>
    <cellStyle name="Normal 5 2 3 3 4 3 3" xfId="22508" xr:uid="{D60B214F-81F1-4344-929D-284F5F0D1EF8}"/>
    <cellStyle name="Normal 5 2 3 3 4 3 4" xfId="30945" xr:uid="{BA8BAED6-C179-42F3-8FD2-FF41B94D8BD0}"/>
    <cellStyle name="Normal 5 2 3 3 4 4" xfId="9853" xr:uid="{C4AC1E4F-F0DC-4E81-98D5-3F8AE144DDC6}"/>
    <cellStyle name="Normal 5 2 3 3 4 5" xfId="18291" xr:uid="{D47C4E1F-4002-4D20-9B2F-65F81BE9FE80}"/>
    <cellStyle name="Normal 5 2 3 3 4 6" xfId="26728" xr:uid="{B2C59AEF-6CC2-4405-B034-D9367CF5EDD3}"/>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8D234CA1-CA2B-40C5-9ED9-71CC3100E774}"/>
    <cellStyle name="Normal 5 2 3 3 5 2 2 3" xfId="25066" xr:uid="{58781154-D96D-4A91-8AF3-B429745E7577}"/>
    <cellStyle name="Normal 5 2 3 3 5 2 2 4" xfId="33503" xr:uid="{75EDB593-D789-4A42-8191-F357077AFE51}"/>
    <cellStyle name="Normal 5 2 3 3 5 2 3" xfId="12411" xr:uid="{815A09D1-458A-4CF3-85C9-077EA39CE63F}"/>
    <cellStyle name="Normal 5 2 3 3 5 2 4" xfId="20849" xr:uid="{57094E54-6EBC-48DA-A0D4-7DD0ED0EFC31}"/>
    <cellStyle name="Normal 5 2 3 3 5 2 5" xfId="29286" xr:uid="{3F73C4CF-87B5-443C-852A-19E79E6EA85E}"/>
    <cellStyle name="Normal 5 2 3 3 5 3" xfId="6042" xr:uid="{00000000-0005-0000-0000-0000A4180000}"/>
    <cellStyle name="Normal 5 2 3 3 5 3 2" xfId="14484" xr:uid="{C342BFC1-009D-4756-981C-F75FD6623841}"/>
    <cellStyle name="Normal 5 2 3 3 5 3 3" xfId="22921" xr:uid="{8A7A6D43-4F30-4A57-BB0E-BC0CAE84F4D3}"/>
    <cellStyle name="Normal 5 2 3 3 5 3 4" xfId="31358" xr:uid="{AC961B1B-B991-4860-A9DE-795A2327EB1F}"/>
    <cellStyle name="Normal 5 2 3 3 5 4" xfId="10266" xr:uid="{30FCA981-8FFF-4A7E-A369-07F7568D983A}"/>
    <cellStyle name="Normal 5 2 3 3 5 5" xfId="18704" xr:uid="{A388258C-383D-4C34-AC96-7CD1CBECFA68}"/>
    <cellStyle name="Normal 5 2 3 3 5 6" xfId="27141" xr:uid="{141BDF29-6223-42CA-A921-1BAFB3D3EAC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1AFD09C5-A9BD-489B-AAD4-F38253EFB8D7}"/>
    <cellStyle name="Normal 5 2 3 3 6 2 2 3" xfId="25479" xr:uid="{CDE13FCB-80B2-481A-AA8D-1A131063AA8F}"/>
    <cellStyle name="Normal 5 2 3 3 6 2 2 4" xfId="33916" xr:uid="{E71A2B81-439D-4EB6-B03E-6885E785A5ED}"/>
    <cellStyle name="Normal 5 2 3 3 6 2 3" xfId="12824" xr:uid="{96C764A7-7768-4B21-A875-1B0E6E1A790E}"/>
    <cellStyle name="Normal 5 2 3 3 6 2 4" xfId="21262" xr:uid="{DE01BC3A-EB24-4C7F-B3C8-25E6B28C1F30}"/>
    <cellStyle name="Normal 5 2 3 3 6 2 5" xfId="29699" xr:uid="{A69001C8-9C02-4847-B0C5-F9E7ABFE23E5}"/>
    <cellStyle name="Normal 5 2 3 3 6 3" xfId="6455" xr:uid="{00000000-0005-0000-0000-0000A8180000}"/>
    <cellStyle name="Normal 5 2 3 3 6 3 2" xfId="14897" xr:uid="{9147DA77-9F9E-4FF8-BFB7-735B43AB3336}"/>
    <cellStyle name="Normal 5 2 3 3 6 3 3" xfId="23334" xr:uid="{1EA19A04-4FDA-4311-8B38-1E90817BE6C4}"/>
    <cellStyle name="Normal 5 2 3 3 6 3 4" xfId="31771" xr:uid="{5D993955-62D9-458B-AA5D-EDD26DC9F79A}"/>
    <cellStyle name="Normal 5 2 3 3 6 4" xfId="10679" xr:uid="{04D21787-1A54-47F3-BA0A-BDCE13A77C6E}"/>
    <cellStyle name="Normal 5 2 3 3 6 5" xfId="19117" xr:uid="{223200AA-7544-44F0-AE9D-CAF092BFB513}"/>
    <cellStyle name="Normal 5 2 3 3 6 6" xfId="27554" xr:uid="{735917F3-FD06-41DC-9631-91E23D426471}"/>
    <cellStyle name="Normal 5 2 3 3 7" xfId="2584" xr:uid="{00000000-0005-0000-0000-0000A9180000}"/>
    <cellStyle name="Normal 5 2 3 3 7 2" xfId="6868" xr:uid="{00000000-0005-0000-0000-0000AA180000}"/>
    <cellStyle name="Normal 5 2 3 3 7 2 2" xfId="15310" xr:uid="{D819BA37-037A-46B3-B066-FBEFBFC00F62}"/>
    <cellStyle name="Normal 5 2 3 3 7 2 3" xfId="23747" xr:uid="{C3F2956B-8499-42B0-AF5D-E796099CA385}"/>
    <cellStyle name="Normal 5 2 3 3 7 2 4" xfId="32184" xr:uid="{D949E4C9-7D05-40E9-9A2F-623A9C0DCBAA}"/>
    <cellStyle name="Normal 5 2 3 3 7 3" xfId="11092" xr:uid="{CBD33C10-C0C1-492A-8166-35519B6E6265}"/>
    <cellStyle name="Normal 5 2 3 3 7 4" xfId="19530" xr:uid="{A17D973B-5BE7-4B8D-8D60-FF7864D33F5F}"/>
    <cellStyle name="Normal 5 2 3 3 7 5" xfId="27967" xr:uid="{C0EDBACE-82CC-4BE1-9A81-91FB5996551B}"/>
    <cellStyle name="Normal 5 2 3 3 8" xfId="4803" xr:uid="{00000000-0005-0000-0000-0000AB180000}"/>
    <cellStyle name="Normal 5 2 3 3 8 2" xfId="13245" xr:uid="{EEB6A1E1-E34B-4075-A9E6-C7312B33B1D1}"/>
    <cellStyle name="Normal 5 2 3 3 8 3" xfId="21682" xr:uid="{CC0E6940-D20F-44AB-A633-6E2E21441E4C}"/>
    <cellStyle name="Normal 5 2 3 3 8 4" xfId="30119" xr:uid="{F5B80F6F-A34C-42AE-9844-587A6A5F52D8}"/>
    <cellStyle name="Normal 5 2 3 3 9" xfId="9027" xr:uid="{4739E15D-B5F2-456D-87BA-EBE248BAE039}"/>
    <cellStyle name="Normal 5 2 3 4" xfId="431" xr:uid="{00000000-0005-0000-0000-0000AC180000}"/>
    <cellStyle name="Normal 5 2 3 4 10" xfId="25904" xr:uid="{1B5513C1-7207-472B-A334-8B4E88468D1C}"/>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E6A42B34-A068-4689-90CE-4BD7DDF90A8C}"/>
    <cellStyle name="Normal 5 2 3 4 2 2 2 3" xfId="24242" xr:uid="{B8574DC9-58A3-4337-BAD9-1A8801EE7C6E}"/>
    <cellStyle name="Normal 5 2 3 4 2 2 2 4" xfId="32679" xr:uid="{988620D9-A12C-4427-A741-2BFD37AEDE0A}"/>
    <cellStyle name="Normal 5 2 3 4 2 2 3" xfId="11587" xr:uid="{03EAEAE5-91D9-4BB2-B898-21DD3A8C50AA}"/>
    <cellStyle name="Normal 5 2 3 4 2 2 4" xfId="20025" xr:uid="{0D94FCDD-7F9D-482E-9D20-881F3D72D513}"/>
    <cellStyle name="Normal 5 2 3 4 2 2 5" xfId="28462" xr:uid="{58B40CC1-10A7-4AB1-B95F-C73E886CB8C5}"/>
    <cellStyle name="Normal 5 2 3 4 2 3" xfId="5218" xr:uid="{00000000-0005-0000-0000-0000B0180000}"/>
    <cellStyle name="Normal 5 2 3 4 2 3 2" xfId="13660" xr:uid="{8D4956E6-52A4-412A-9CA7-F1044BF735C9}"/>
    <cellStyle name="Normal 5 2 3 4 2 3 3" xfId="22097" xr:uid="{1FE86560-6435-42DE-B736-51E94403A38F}"/>
    <cellStyle name="Normal 5 2 3 4 2 3 4" xfId="30534" xr:uid="{FBC96A49-16C7-41FC-9F6E-89C3D4F40660}"/>
    <cellStyle name="Normal 5 2 3 4 2 4" xfId="9442" xr:uid="{92A5068D-7569-4143-AD32-D3AB857138F3}"/>
    <cellStyle name="Normal 5 2 3 4 2 5" xfId="17880" xr:uid="{A183EB15-FD01-4C66-9CE7-59FDC550C295}"/>
    <cellStyle name="Normal 5 2 3 4 2 6" xfId="26317" xr:uid="{37C08948-063B-40EA-8F39-6DDFF6D656FE}"/>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E272C6B6-2E34-4B9A-AF1D-775330FBBFAE}"/>
    <cellStyle name="Normal 5 2 3 4 3 2 2 3" xfId="24655" xr:uid="{6BFBF6E0-7052-4CA5-959E-7C0E01F016EB}"/>
    <cellStyle name="Normal 5 2 3 4 3 2 2 4" xfId="33092" xr:uid="{468AFA65-C36A-4EB1-AEAF-DF62A326DD97}"/>
    <cellStyle name="Normal 5 2 3 4 3 2 3" xfId="12000" xr:uid="{320AE34F-02E0-4885-9FCF-6C67E6D1A8D0}"/>
    <cellStyle name="Normal 5 2 3 4 3 2 4" xfId="20438" xr:uid="{8E00ACF0-B1EE-4050-AB62-21E9F2A7B8F4}"/>
    <cellStyle name="Normal 5 2 3 4 3 2 5" xfId="28875" xr:uid="{D1405644-5CF7-4317-80CA-4887891F3BEA}"/>
    <cellStyle name="Normal 5 2 3 4 3 3" xfId="5631" xr:uid="{00000000-0005-0000-0000-0000B4180000}"/>
    <cellStyle name="Normal 5 2 3 4 3 3 2" xfId="14073" xr:uid="{3596FC88-5743-4794-B878-5E9819B6C34A}"/>
    <cellStyle name="Normal 5 2 3 4 3 3 3" xfId="22510" xr:uid="{7218CFF7-C423-4881-BE82-B62BE8A3BD87}"/>
    <cellStyle name="Normal 5 2 3 4 3 3 4" xfId="30947" xr:uid="{40074B0F-29C4-4D4A-8D7E-76F51E73F1B2}"/>
    <cellStyle name="Normal 5 2 3 4 3 4" xfId="9855" xr:uid="{9875AAAB-8AE5-4E21-A39B-23D3748831F6}"/>
    <cellStyle name="Normal 5 2 3 4 3 5" xfId="18293" xr:uid="{26690017-DB52-4EEE-8C52-15ECA982906D}"/>
    <cellStyle name="Normal 5 2 3 4 3 6" xfId="26730" xr:uid="{16CC6213-A3F9-4359-92D1-C0C9EBD526F5}"/>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550EBCCA-D1C3-495B-BA34-731BCDA2D660}"/>
    <cellStyle name="Normal 5 2 3 4 4 2 2 3" xfId="25068" xr:uid="{026E8DE3-BDF3-4360-ADE8-43067A582F4C}"/>
    <cellStyle name="Normal 5 2 3 4 4 2 2 4" xfId="33505" xr:uid="{BFC24D51-581E-4C66-BAEF-5F37A2AC06CC}"/>
    <cellStyle name="Normal 5 2 3 4 4 2 3" xfId="12413" xr:uid="{7202592C-DD75-4520-95FD-31BEDB588F76}"/>
    <cellStyle name="Normal 5 2 3 4 4 2 4" xfId="20851" xr:uid="{BC048DEA-D585-4398-8DD5-B4A6256CB34A}"/>
    <cellStyle name="Normal 5 2 3 4 4 2 5" xfId="29288" xr:uid="{B6126190-E565-4F35-8AAC-9C8296C5E035}"/>
    <cellStyle name="Normal 5 2 3 4 4 3" xfId="6044" xr:uid="{00000000-0005-0000-0000-0000B8180000}"/>
    <cellStyle name="Normal 5 2 3 4 4 3 2" xfId="14486" xr:uid="{D428575C-EBA1-4EEB-8B3A-4A49FC7DEA5B}"/>
    <cellStyle name="Normal 5 2 3 4 4 3 3" xfId="22923" xr:uid="{ADC8387B-A62A-4A03-9B59-A8A89A7699E3}"/>
    <cellStyle name="Normal 5 2 3 4 4 3 4" xfId="31360" xr:uid="{1C3D53FE-4561-4E9E-AD61-72D2A50B101C}"/>
    <cellStyle name="Normal 5 2 3 4 4 4" xfId="10268" xr:uid="{338FF232-B250-4927-99B1-87329D9981CC}"/>
    <cellStyle name="Normal 5 2 3 4 4 5" xfId="18706" xr:uid="{008911C1-ACF8-42F5-ADB2-1583F8F9FB03}"/>
    <cellStyle name="Normal 5 2 3 4 4 6" xfId="27143" xr:uid="{5FACD419-9A7E-4A57-84D6-8C898DFD1C3F}"/>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3ADBF7A9-D618-426A-9006-5F8F82F01597}"/>
    <cellStyle name="Normal 5 2 3 4 5 2 2 3" xfId="25481" xr:uid="{C9CA3203-B62F-4249-92F0-2B3B5D56CC32}"/>
    <cellStyle name="Normal 5 2 3 4 5 2 2 4" xfId="33918" xr:uid="{EED30098-C964-42B7-9F2B-B28B651E6F01}"/>
    <cellStyle name="Normal 5 2 3 4 5 2 3" xfId="12826" xr:uid="{AD0AD460-8CAA-4912-9F0C-68A8BFA001F3}"/>
    <cellStyle name="Normal 5 2 3 4 5 2 4" xfId="21264" xr:uid="{C0D6B1C2-CBB0-488F-9880-63F971089F5C}"/>
    <cellStyle name="Normal 5 2 3 4 5 2 5" xfId="29701" xr:uid="{30A33B6C-B040-4225-9122-029C61E9D671}"/>
    <cellStyle name="Normal 5 2 3 4 5 3" xfId="6457" xr:uid="{00000000-0005-0000-0000-0000BC180000}"/>
    <cellStyle name="Normal 5 2 3 4 5 3 2" xfId="14899" xr:uid="{143B3BC5-2A35-4227-B57F-180F4D1C2458}"/>
    <cellStyle name="Normal 5 2 3 4 5 3 3" xfId="23336" xr:uid="{451FCFFF-E6AB-44CA-B0A0-C597DD5729FD}"/>
    <cellStyle name="Normal 5 2 3 4 5 3 4" xfId="31773" xr:uid="{D938E16B-2D39-4E6B-8746-15946E905396}"/>
    <cellStyle name="Normal 5 2 3 4 5 4" xfId="10681" xr:uid="{74DF936B-EA3B-4152-8970-945FE2FC5DDF}"/>
    <cellStyle name="Normal 5 2 3 4 5 5" xfId="19119" xr:uid="{01E195AA-907E-4771-8D5E-9097E10E68DB}"/>
    <cellStyle name="Normal 5 2 3 4 5 6" xfId="27556" xr:uid="{7871D548-B348-46DE-AA53-5943F9EAFCCE}"/>
    <cellStyle name="Normal 5 2 3 4 6" xfId="2586" xr:uid="{00000000-0005-0000-0000-0000BD180000}"/>
    <cellStyle name="Normal 5 2 3 4 6 2" xfId="6870" xr:uid="{00000000-0005-0000-0000-0000BE180000}"/>
    <cellStyle name="Normal 5 2 3 4 6 2 2" xfId="15312" xr:uid="{18087F83-2FC2-416C-8277-E30D87C5A8A7}"/>
    <cellStyle name="Normal 5 2 3 4 6 2 3" xfId="23749" xr:uid="{96736826-6BEA-4682-9771-7E3CCA033F36}"/>
    <cellStyle name="Normal 5 2 3 4 6 2 4" xfId="32186" xr:uid="{3F905AE9-753B-492F-AE82-831FC18C4808}"/>
    <cellStyle name="Normal 5 2 3 4 6 3" xfId="11094" xr:uid="{0468A692-60D8-4F7D-BB7C-6A31F5D448E4}"/>
    <cellStyle name="Normal 5 2 3 4 6 4" xfId="19532" xr:uid="{7EB94362-862F-4839-9DB4-D6D284E565C1}"/>
    <cellStyle name="Normal 5 2 3 4 6 5" xfId="27969" xr:uid="{9EA0EE48-45F6-4E13-A968-A1CFF618D612}"/>
    <cellStyle name="Normal 5 2 3 4 7" xfId="4805" xr:uid="{00000000-0005-0000-0000-0000BF180000}"/>
    <cellStyle name="Normal 5 2 3 4 7 2" xfId="13247" xr:uid="{39560823-ED9E-4940-95EF-F4BACD4A7748}"/>
    <cellStyle name="Normal 5 2 3 4 7 3" xfId="21684" xr:uid="{7E135612-7308-4788-B358-D4BD328EF8CA}"/>
    <cellStyle name="Normal 5 2 3 4 7 4" xfId="30121" xr:uid="{C2540F12-440A-40C5-B31E-AE0A8318F886}"/>
    <cellStyle name="Normal 5 2 3 4 8" xfId="9029" xr:uid="{5C5DBB02-8618-426D-84DC-91B3D3E987A9}"/>
    <cellStyle name="Normal 5 2 3 4 9" xfId="17467" xr:uid="{F14A9E07-AB1D-4E1E-A5D3-8E3C89F9478B}"/>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7D77E858-032E-48D3-9617-8C0EEB57E346}"/>
    <cellStyle name="Normal 5 2 3 5 2 2 3" xfId="24235" xr:uid="{2D9C0873-9095-4366-A417-483B2F1A8118}"/>
    <cellStyle name="Normal 5 2 3 5 2 2 4" xfId="32672" xr:uid="{5A1FC205-8ED8-42EB-9ADE-336B7515F44E}"/>
    <cellStyle name="Normal 5 2 3 5 2 3" xfId="11580" xr:uid="{20080A54-D8C9-481D-B4A3-420C7A4D5CAB}"/>
    <cellStyle name="Normal 5 2 3 5 2 4" xfId="20018" xr:uid="{B45F2597-4ADF-423F-9E9C-41C8D7890059}"/>
    <cellStyle name="Normal 5 2 3 5 2 5" xfId="28455" xr:uid="{20E9A780-2647-40AD-919B-6B8AE246D682}"/>
    <cellStyle name="Normal 5 2 3 5 3" xfId="5211" xr:uid="{00000000-0005-0000-0000-0000C3180000}"/>
    <cellStyle name="Normal 5 2 3 5 3 2" xfId="13653" xr:uid="{E26F0F2F-9F49-4E28-8504-1B776F3C9BAE}"/>
    <cellStyle name="Normal 5 2 3 5 3 3" xfId="22090" xr:uid="{C42A958C-C468-4639-83B8-D44837335D07}"/>
    <cellStyle name="Normal 5 2 3 5 3 4" xfId="30527" xr:uid="{93A1775B-4CE4-45A3-A9BA-0A9957EED691}"/>
    <cellStyle name="Normal 5 2 3 5 4" xfId="9435" xr:uid="{8BF69637-D54C-427E-83E3-D1E526381C53}"/>
    <cellStyle name="Normal 5 2 3 5 5" xfId="17873" xr:uid="{BADEE483-4B20-41B8-B27C-20096BC1F4D7}"/>
    <cellStyle name="Normal 5 2 3 5 6" xfId="26310" xr:uid="{2BA7F1B7-6BE1-4996-B365-4322EAE75750}"/>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784577E0-54B4-44CC-B12A-98E2A4E48C45}"/>
    <cellStyle name="Normal 5 2 3 6 2 2 3" xfId="24648" xr:uid="{3E0C7E99-4887-4F43-A7E2-8243E5D3D58D}"/>
    <cellStyle name="Normal 5 2 3 6 2 2 4" xfId="33085" xr:uid="{9E1AE0DA-E22E-458A-9EC1-830B842C1484}"/>
    <cellStyle name="Normal 5 2 3 6 2 3" xfId="11993" xr:uid="{BDCE7BC8-D746-4515-A851-88727CE42DEE}"/>
    <cellStyle name="Normal 5 2 3 6 2 4" xfId="20431" xr:uid="{66AA0E6C-DC8D-4537-AF7C-6D614F72424F}"/>
    <cellStyle name="Normal 5 2 3 6 2 5" xfId="28868" xr:uid="{3D80F894-AE2B-40CC-944E-3909D0BBA164}"/>
    <cellStyle name="Normal 5 2 3 6 3" xfId="5624" xr:uid="{00000000-0005-0000-0000-0000C7180000}"/>
    <cellStyle name="Normal 5 2 3 6 3 2" xfId="14066" xr:uid="{B73B03D1-6F5C-487A-A0A2-7E1094A666F0}"/>
    <cellStyle name="Normal 5 2 3 6 3 3" xfId="22503" xr:uid="{548D29B5-B906-402A-ACDA-7462F3CE0B70}"/>
    <cellStyle name="Normal 5 2 3 6 3 4" xfId="30940" xr:uid="{B5D7D7F6-8D51-4656-8168-6C946083F8F4}"/>
    <cellStyle name="Normal 5 2 3 6 4" xfId="9848" xr:uid="{9C636865-1CE0-41D5-A426-9865CA80FB7F}"/>
    <cellStyle name="Normal 5 2 3 6 5" xfId="18286" xr:uid="{3D9301FA-AD43-4A74-9B5A-F1D6294E036A}"/>
    <cellStyle name="Normal 5 2 3 6 6" xfId="26723" xr:uid="{A51CB0AC-FC30-43CC-8F41-0B0D8AB3743B}"/>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7548AEDE-94ED-43C8-B2B6-D9E069129301}"/>
    <cellStyle name="Normal 5 2 3 7 2 2 3" xfId="25061" xr:uid="{2B91FBE5-11D8-46FD-9E06-AA4DB821EF92}"/>
    <cellStyle name="Normal 5 2 3 7 2 2 4" xfId="33498" xr:uid="{A9189A7F-E645-4873-BD58-2CAB6097B2B8}"/>
    <cellStyle name="Normal 5 2 3 7 2 3" xfId="12406" xr:uid="{4E23B019-9491-4194-A596-F090AD444E57}"/>
    <cellStyle name="Normal 5 2 3 7 2 4" xfId="20844" xr:uid="{1DC41C91-CD15-42EE-9C9A-F4F6EB7D1500}"/>
    <cellStyle name="Normal 5 2 3 7 2 5" xfId="29281" xr:uid="{0DB258C6-A850-4E09-A6E1-2972901CDBD7}"/>
    <cellStyle name="Normal 5 2 3 7 3" xfId="6037" xr:uid="{00000000-0005-0000-0000-0000CB180000}"/>
    <cellStyle name="Normal 5 2 3 7 3 2" xfId="14479" xr:uid="{7840FF4D-A655-401C-BE4F-D6F863C57A41}"/>
    <cellStyle name="Normal 5 2 3 7 3 3" xfId="22916" xr:uid="{184CEFA7-C869-4CAC-A063-96F1F04D44CA}"/>
    <cellStyle name="Normal 5 2 3 7 3 4" xfId="31353" xr:uid="{6FC27301-E901-47B2-8B45-FE85943BE66C}"/>
    <cellStyle name="Normal 5 2 3 7 4" xfId="10261" xr:uid="{603985F0-E16D-4F8E-962D-4DF0844DCD41}"/>
    <cellStyle name="Normal 5 2 3 7 5" xfId="18699" xr:uid="{4930ED4C-3E49-49C6-8597-B3F406CCED71}"/>
    <cellStyle name="Normal 5 2 3 7 6" xfId="27136" xr:uid="{0457A886-00F3-4EE3-A875-A7D28839C98E}"/>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3B6262D7-6726-401B-8876-3EE37DE1F18A}"/>
    <cellStyle name="Normal 5 2 3 8 2 2 3" xfId="25474" xr:uid="{7B4F80FE-8175-4835-8F74-D717881B2337}"/>
    <cellStyle name="Normal 5 2 3 8 2 2 4" xfId="33911" xr:uid="{BDC361B9-6868-4678-AA7E-29F2CCC116A2}"/>
    <cellStyle name="Normal 5 2 3 8 2 3" xfId="12819" xr:uid="{07E9DEDE-9CEE-42DF-BAED-9B86B11DAA5A}"/>
    <cellStyle name="Normal 5 2 3 8 2 4" xfId="21257" xr:uid="{7F239503-BDC2-4356-8143-B1BEA6104257}"/>
    <cellStyle name="Normal 5 2 3 8 2 5" xfId="29694" xr:uid="{EDE32277-B9EE-46DB-813B-AA49876ED746}"/>
    <cellStyle name="Normal 5 2 3 8 3" xfId="6450" xr:uid="{00000000-0005-0000-0000-0000CF180000}"/>
    <cellStyle name="Normal 5 2 3 8 3 2" xfId="14892" xr:uid="{C316F2A6-D27A-497F-8D58-A5B97D33D9DA}"/>
    <cellStyle name="Normal 5 2 3 8 3 3" xfId="23329" xr:uid="{CD5610EB-FB1F-4FDA-AFEF-D41B91F365A1}"/>
    <cellStyle name="Normal 5 2 3 8 3 4" xfId="31766" xr:uid="{B798CACA-BDF2-4F23-ABDB-4170A74E7003}"/>
    <cellStyle name="Normal 5 2 3 8 4" xfId="10674" xr:uid="{AD868864-4795-4B2F-B293-D5C75B7FA967}"/>
    <cellStyle name="Normal 5 2 3 8 5" xfId="19112" xr:uid="{75162FFA-41CB-4CFC-87FB-94C1EA72D5B4}"/>
    <cellStyle name="Normal 5 2 3 8 6" xfId="27549" xr:uid="{7F3C026B-73E5-4007-A6D8-D80397CD6B5C}"/>
    <cellStyle name="Normal 5 2 3 9" xfId="2579" xr:uid="{00000000-0005-0000-0000-0000D0180000}"/>
    <cellStyle name="Normal 5 2 3 9 2" xfId="6863" xr:uid="{00000000-0005-0000-0000-0000D1180000}"/>
    <cellStyle name="Normal 5 2 3 9 2 2" xfId="15305" xr:uid="{F523EF0A-182D-4972-9DF9-4A75E1C0DF92}"/>
    <cellStyle name="Normal 5 2 3 9 2 3" xfId="23742" xr:uid="{B4B44AF8-1A0F-47C3-9D0A-C3A7921AC10C}"/>
    <cellStyle name="Normal 5 2 3 9 2 4" xfId="32179" xr:uid="{F6A873F0-8E35-4FD3-BE92-CF0DF305FE52}"/>
    <cellStyle name="Normal 5 2 3 9 3" xfId="11087" xr:uid="{8924C0F1-774D-4D1D-896E-06ACAF4C9348}"/>
    <cellStyle name="Normal 5 2 3 9 4" xfId="19525" xr:uid="{6A15B1A8-64E0-449F-8C99-6D1D41C3FA58}"/>
    <cellStyle name="Normal 5 2 3 9 5" xfId="27962" xr:uid="{5A4A0F97-D4EC-4725-936B-A8A99FB9C098}"/>
    <cellStyle name="Normal 5 2 4" xfId="432" xr:uid="{00000000-0005-0000-0000-0000D2180000}"/>
    <cellStyle name="Normal 5 2 4 10" xfId="9030" xr:uid="{0590167E-31E9-4774-881B-0A27B759873C}"/>
    <cellStyle name="Normal 5 2 4 11" xfId="17468" xr:uid="{E99EEC8A-BA78-4CA8-8258-6FEBEE05A95C}"/>
    <cellStyle name="Normal 5 2 4 12" xfId="25905" xr:uid="{F36415F3-0AF3-4B40-B222-6C88A425982D}"/>
    <cellStyle name="Normal 5 2 4 2" xfId="433" xr:uid="{00000000-0005-0000-0000-0000D3180000}"/>
    <cellStyle name="Normal 5 2 4 2 10" xfId="17469" xr:uid="{7F548856-6FB2-4518-9227-F1E9C33EED53}"/>
    <cellStyle name="Normal 5 2 4 2 11" xfId="25906" xr:uid="{BD19139A-A606-4D97-BBD9-0CB2FDBE41B9}"/>
    <cellStyle name="Normal 5 2 4 2 2" xfId="434" xr:uid="{00000000-0005-0000-0000-0000D4180000}"/>
    <cellStyle name="Normal 5 2 4 2 2 10" xfId="25907" xr:uid="{A6F877D1-2E34-4AAF-B8F8-08A6B5690331}"/>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57B3D586-E58A-4D34-BCD4-2FFE70F6248B}"/>
    <cellStyle name="Normal 5 2 4 2 2 2 2 2 3" xfId="24245" xr:uid="{D3495D44-9F84-456E-8D38-D248FE0A976D}"/>
    <cellStyle name="Normal 5 2 4 2 2 2 2 2 4" xfId="32682" xr:uid="{80696592-6E28-4FFB-9159-8895E9BB75A8}"/>
    <cellStyle name="Normal 5 2 4 2 2 2 2 3" xfId="11590" xr:uid="{26B4CCB2-CAB6-4E65-8985-EC865EF42BCD}"/>
    <cellStyle name="Normal 5 2 4 2 2 2 2 4" xfId="20028" xr:uid="{2B0D6C5A-93F1-4D1D-99D8-DD6C3119C9E9}"/>
    <cellStyle name="Normal 5 2 4 2 2 2 2 5" xfId="28465" xr:uid="{ED2D3425-1DA0-4954-B6D7-C359E1C69889}"/>
    <cellStyle name="Normal 5 2 4 2 2 2 3" xfId="5221" xr:uid="{00000000-0005-0000-0000-0000D8180000}"/>
    <cellStyle name="Normal 5 2 4 2 2 2 3 2" xfId="13663" xr:uid="{BDD5B090-CD6E-4C33-BC2B-45B9F8CB257C}"/>
    <cellStyle name="Normal 5 2 4 2 2 2 3 3" xfId="22100" xr:uid="{2A5BF8BB-7C01-4001-BD2A-F89BB06A30F6}"/>
    <cellStyle name="Normal 5 2 4 2 2 2 3 4" xfId="30537" xr:uid="{0B2B5499-1FDC-4912-BF6B-B4A67902FF62}"/>
    <cellStyle name="Normal 5 2 4 2 2 2 4" xfId="9445" xr:uid="{FDBF86EA-EC1A-4F5D-9741-CF44214E90F6}"/>
    <cellStyle name="Normal 5 2 4 2 2 2 5" xfId="17883" xr:uid="{FF2ACCF0-4B85-42F2-872F-43C35793CDFE}"/>
    <cellStyle name="Normal 5 2 4 2 2 2 6" xfId="26320" xr:uid="{30D09846-B91F-4725-9399-6FA80E80DF8C}"/>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B1B6EAAE-A81B-4B06-9F81-BF1FAC8D376E}"/>
    <cellStyle name="Normal 5 2 4 2 2 3 2 2 3" xfId="24658" xr:uid="{D6F44FE5-F8DA-40AF-BB1C-D774888BD7C7}"/>
    <cellStyle name="Normal 5 2 4 2 2 3 2 2 4" xfId="33095" xr:uid="{1D37A9DC-5E11-46BB-A00D-B8DC12B72CFC}"/>
    <cellStyle name="Normal 5 2 4 2 2 3 2 3" xfId="12003" xr:uid="{F4AC9627-AA25-4518-8784-2A12828C63DA}"/>
    <cellStyle name="Normal 5 2 4 2 2 3 2 4" xfId="20441" xr:uid="{2979FEA4-D77A-4B16-86D4-9491360F87A8}"/>
    <cellStyle name="Normal 5 2 4 2 2 3 2 5" xfId="28878" xr:uid="{6671BFD2-9D86-4129-AFBF-70FD8748CE06}"/>
    <cellStyle name="Normal 5 2 4 2 2 3 3" xfId="5634" xr:uid="{00000000-0005-0000-0000-0000DC180000}"/>
    <cellStyle name="Normal 5 2 4 2 2 3 3 2" xfId="14076" xr:uid="{1D4FD570-F054-44D8-A375-11A56B304F78}"/>
    <cellStyle name="Normal 5 2 4 2 2 3 3 3" xfId="22513" xr:uid="{E6BF7B95-0C7B-4D04-A834-737E42ABCE56}"/>
    <cellStyle name="Normal 5 2 4 2 2 3 3 4" xfId="30950" xr:uid="{22EC1682-C151-4E9A-BB57-7AAFE8F7C4FA}"/>
    <cellStyle name="Normal 5 2 4 2 2 3 4" xfId="9858" xr:uid="{FEA29C3A-5C63-4686-8359-CECB4E091711}"/>
    <cellStyle name="Normal 5 2 4 2 2 3 5" xfId="18296" xr:uid="{E38B03F6-74EC-4587-8615-B255B6B397BA}"/>
    <cellStyle name="Normal 5 2 4 2 2 3 6" xfId="26733" xr:uid="{6CADA672-C4E3-4668-B269-A615F0577E8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88D990C2-3442-4003-8B32-A485551EBF7B}"/>
    <cellStyle name="Normal 5 2 4 2 2 4 2 2 3" xfId="25071" xr:uid="{F4C8BCC4-2926-431A-86C2-E75EEE6F0D92}"/>
    <cellStyle name="Normal 5 2 4 2 2 4 2 2 4" xfId="33508" xr:uid="{F7476C73-E039-4A15-A26E-69CD8FEC1904}"/>
    <cellStyle name="Normal 5 2 4 2 2 4 2 3" xfId="12416" xr:uid="{31551B88-05B5-4C8E-8946-8CCE8210C68A}"/>
    <cellStyle name="Normal 5 2 4 2 2 4 2 4" xfId="20854" xr:uid="{2B111F07-7813-4DB8-98C3-7C05FB584980}"/>
    <cellStyle name="Normal 5 2 4 2 2 4 2 5" xfId="29291" xr:uid="{0C9572BA-113E-4164-B877-DA6B910C7D78}"/>
    <cellStyle name="Normal 5 2 4 2 2 4 3" xfId="6047" xr:uid="{00000000-0005-0000-0000-0000E0180000}"/>
    <cellStyle name="Normal 5 2 4 2 2 4 3 2" xfId="14489" xr:uid="{8FE0BCEF-FC16-4C62-B8FE-E766B49A786E}"/>
    <cellStyle name="Normal 5 2 4 2 2 4 3 3" xfId="22926" xr:uid="{1FEF419E-F1E3-4AA4-B3DA-C57D183C0A43}"/>
    <cellStyle name="Normal 5 2 4 2 2 4 3 4" xfId="31363" xr:uid="{858B0F7D-B941-4566-979F-05ECCAD9E78F}"/>
    <cellStyle name="Normal 5 2 4 2 2 4 4" xfId="10271" xr:uid="{F0BD305D-A14B-4780-AAD1-B22F6EA7D335}"/>
    <cellStyle name="Normal 5 2 4 2 2 4 5" xfId="18709" xr:uid="{CD651390-BC0D-4D02-9E41-D0D2E6551605}"/>
    <cellStyle name="Normal 5 2 4 2 2 4 6" xfId="27146" xr:uid="{587698B4-21C4-4F39-985B-AB21FC9F187D}"/>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EE77EC1C-5EC4-458D-A7DC-7D51860130F7}"/>
    <cellStyle name="Normal 5 2 4 2 2 5 2 2 3" xfId="25484" xr:uid="{430030A3-4D6C-4409-8492-1E4562EF1D30}"/>
    <cellStyle name="Normal 5 2 4 2 2 5 2 2 4" xfId="33921" xr:uid="{3F351FEC-B9F7-4434-AE74-12C6DE2B112F}"/>
    <cellStyle name="Normal 5 2 4 2 2 5 2 3" xfId="12829" xr:uid="{707489C5-3655-475E-9F3B-F1A860E6A96A}"/>
    <cellStyle name="Normal 5 2 4 2 2 5 2 4" xfId="21267" xr:uid="{63A32981-5A0D-4BDD-A329-0443D4988B11}"/>
    <cellStyle name="Normal 5 2 4 2 2 5 2 5" xfId="29704" xr:uid="{7D6BD44E-1F3F-4E48-A1AD-CC12B489D3C7}"/>
    <cellStyle name="Normal 5 2 4 2 2 5 3" xfId="6460" xr:uid="{00000000-0005-0000-0000-0000E4180000}"/>
    <cellStyle name="Normal 5 2 4 2 2 5 3 2" xfId="14902" xr:uid="{97F001E0-D8B2-48FF-8F89-0851CC304112}"/>
    <cellStyle name="Normal 5 2 4 2 2 5 3 3" xfId="23339" xr:uid="{71113A51-D7D8-4C4B-9D93-A5AC6ABC06E0}"/>
    <cellStyle name="Normal 5 2 4 2 2 5 3 4" xfId="31776" xr:uid="{34228BAD-8CE9-454D-A084-A0BA9FA25BC7}"/>
    <cellStyle name="Normal 5 2 4 2 2 5 4" xfId="10684" xr:uid="{1304C721-1692-418F-94C1-EDAFC5124520}"/>
    <cellStyle name="Normal 5 2 4 2 2 5 5" xfId="19122" xr:uid="{27F97AA3-7999-4DE0-94B5-DA0188AA9307}"/>
    <cellStyle name="Normal 5 2 4 2 2 5 6" xfId="27559" xr:uid="{52386F66-6A6F-44C8-B217-0A6059744571}"/>
    <cellStyle name="Normal 5 2 4 2 2 6" xfId="2589" xr:uid="{00000000-0005-0000-0000-0000E5180000}"/>
    <cellStyle name="Normal 5 2 4 2 2 6 2" xfId="6873" xr:uid="{00000000-0005-0000-0000-0000E6180000}"/>
    <cellStyle name="Normal 5 2 4 2 2 6 2 2" xfId="15315" xr:uid="{5FCE60C9-2063-4613-9AC2-A710EA34DBB6}"/>
    <cellStyle name="Normal 5 2 4 2 2 6 2 3" xfId="23752" xr:uid="{56AAA6B2-5C34-40E4-8921-DDDECCE51E10}"/>
    <cellStyle name="Normal 5 2 4 2 2 6 2 4" xfId="32189" xr:uid="{93702B38-0B33-4B23-8C62-962213B72D73}"/>
    <cellStyle name="Normal 5 2 4 2 2 6 3" xfId="11097" xr:uid="{F900923E-7EB5-4C6F-B0B9-30FCA39E44A2}"/>
    <cellStyle name="Normal 5 2 4 2 2 6 4" xfId="19535" xr:uid="{C8675DAB-3207-429E-B396-D265BE82D698}"/>
    <cellStyle name="Normal 5 2 4 2 2 6 5" xfId="27972" xr:uid="{C0A9EE9F-4FCD-4C67-A247-66F00F304165}"/>
    <cellStyle name="Normal 5 2 4 2 2 7" xfId="4808" xr:uid="{00000000-0005-0000-0000-0000E7180000}"/>
    <cellStyle name="Normal 5 2 4 2 2 7 2" xfId="13250" xr:uid="{3CE53833-5040-490C-B3A2-F0FCC9284811}"/>
    <cellStyle name="Normal 5 2 4 2 2 7 3" xfId="21687" xr:uid="{30476181-FB3F-4138-94F7-F0942BB10DA9}"/>
    <cellStyle name="Normal 5 2 4 2 2 7 4" xfId="30124" xr:uid="{E7690F03-5EA9-454D-B161-A132E696EF95}"/>
    <cellStyle name="Normal 5 2 4 2 2 8" xfId="9032" xr:uid="{85E15423-B4B2-412A-BB7D-EC99B1F0A89D}"/>
    <cellStyle name="Normal 5 2 4 2 2 9" xfId="17470" xr:uid="{0853AC83-F962-4631-814F-84F4B5B4AC80}"/>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6801ADBA-3E7C-4B17-AB85-2AF8AB41FD87}"/>
    <cellStyle name="Normal 5 2 4 2 3 2 2 3" xfId="24244" xr:uid="{0A7F12D9-14ED-4FBC-A351-4230A5AD918E}"/>
    <cellStyle name="Normal 5 2 4 2 3 2 2 4" xfId="32681" xr:uid="{3664FCF5-48B1-47B7-9917-7DF5A37E4862}"/>
    <cellStyle name="Normal 5 2 4 2 3 2 3" xfId="11589" xr:uid="{ACBF3E80-6D2C-4A14-B233-53B207FA9C34}"/>
    <cellStyle name="Normal 5 2 4 2 3 2 4" xfId="20027" xr:uid="{B9405E9E-DBE0-4BAF-8D91-436554F5F633}"/>
    <cellStyle name="Normal 5 2 4 2 3 2 5" xfId="28464" xr:uid="{9033ED1C-50DD-469A-98CB-F2F9FB8164AB}"/>
    <cellStyle name="Normal 5 2 4 2 3 3" xfId="5220" xr:uid="{00000000-0005-0000-0000-0000EB180000}"/>
    <cellStyle name="Normal 5 2 4 2 3 3 2" xfId="13662" xr:uid="{C3E60750-578E-4A3C-9441-8D3C525401D4}"/>
    <cellStyle name="Normal 5 2 4 2 3 3 3" xfId="22099" xr:uid="{82A705E7-FFBE-4B2F-93D5-3553F2E06541}"/>
    <cellStyle name="Normal 5 2 4 2 3 3 4" xfId="30536" xr:uid="{08B214CC-4A77-4BEF-A1AD-66BD0671E773}"/>
    <cellStyle name="Normal 5 2 4 2 3 4" xfId="9444" xr:uid="{4FE51CB9-EF9C-4806-829D-CC5AD3C4DA35}"/>
    <cellStyle name="Normal 5 2 4 2 3 5" xfId="17882" xr:uid="{6688CA5C-A4D4-4CF2-9372-2AF5BCE7A591}"/>
    <cellStyle name="Normal 5 2 4 2 3 6" xfId="26319" xr:uid="{60C39FB5-4C1A-456E-AEE7-70D4986D74D9}"/>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2DBD9EB3-25D6-4005-99C2-105DD8DD1436}"/>
    <cellStyle name="Normal 5 2 4 2 4 2 2 3" xfId="24657" xr:uid="{6A6FF781-75BE-4E00-86E5-61DA8ED61FD8}"/>
    <cellStyle name="Normal 5 2 4 2 4 2 2 4" xfId="33094" xr:uid="{6B9DC91B-E9A1-40C8-8ABA-CCBDBD6F9220}"/>
    <cellStyle name="Normal 5 2 4 2 4 2 3" xfId="12002" xr:uid="{DA56C04F-1981-44E5-A393-AB7BB2C1C6A9}"/>
    <cellStyle name="Normal 5 2 4 2 4 2 4" xfId="20440" xr:uid="{A13EB146-CBFE-4FB3-819B-F02D8B354CA3}"/>
    <cellStyle name="Normal 5 2 4 2 4 2 5" xfId="28877" xr:uid="{709C47D0-F558-46E1-9A50-930EC7575ECF}"/>
    <cellStyle name="Normal 5 2 4 2 4 3" xfId="5633" xr:uid="{00000000-0005-0000-0000-0000EF180000}"/>
    <cellStyle name="Normal 5 2 4 2 4 3 2" xfId="14075" xr:uid="{90DDDF1C-98EE-444F-B588-EBFC36C83EA2}"/>
    <cellStyle name="Normal 5 2 4 2 4 3 3" xfId="22512" xr:uid="{B64D52B9-6D22-40AD-83E8-E8707B290326}"/>
    <cellStyle name="Normal 5 2 4 2 4 3 4" xfId="30949" xr:uid="{240D231C-9247-4EB1-A19D-1CA210D3BE4B}"/>
    <cellStyle name="Normal 5 2 4 2 4 4" xfId="9857" xr:uid="{66A30B5B-1B85-4434-AAE6-EE510C136287}"/>
    <cellStyle name="Normal 5 2 4 2 4 5" xfId="18295" xr:uid="{8B9011F7-4598-42E9-9A99-9246808F7DAB}"/>
    <cellStyle name="Normal 5 2 4 2 4 6" xfId="26732" xr:uid="{A010A53F-3F1A-4EC1-9D66-BC9F3492CCE1}"/>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9CB70431-1B67-4D39-A933-821ED66C7E78}"/>
    <cellStyle name="Normal 5 2 4 2 5 2 2 3" xfId="25070" xr:uid="{A1E7560B-915C-4E3C-AD66-D0887CE6728A}"/>
    <cellStyle name="Normal 5 2 4 2 5 2 2 4" xfId="33507" xr:uid="{28948325-AA12-4D15-ABAF-EB95E761437C}"/>
    <cellStyle name="Normal 5 2 4 2 5 2 3" xfId="12415" xr:uid="{4DF105BA-62C4-47A6-84F8-D51E2E20B7FE}"/>
    <cellStyle name="Normal 5 2 4 2 5 2 4" xfId="20853" xr:uid="{76956F3C-80D0-4582-BC83-B800D807267E}"/>
    <cellStyle name="Normal 5 2 4 2 5 2 5" xfId="29290" xr:uid="{5A9DEA53-14BC-4DB6-A380-7CBFA9758077}"/>
    <cellStyle name="Normal 5 2 4 2 5 3" xfId="6046" xr:uid="{00000000-0005-0000-0000-0000F3180000}"/>
    <cellStyle name="Normal 5 2 4 2 5 3 2" xfId="14488" xr:uid="{D287D611-8F14-4383-8749-942001D1BB1F}"/>
    <cellStyle name="Normal 5 2 4 2 5 3 3" xfId="22925" xr:uid="{E5D6E6EB-7086-42D4-9EEC-D1AC331D6627}"/>
    <cellStyle name="Normal 5 2 4 2 5 3 4" xfId="31362" xr:uid="{FAC660CC-72CA-4C07-9578-4F8B1FC22C68}"/>
    <cellStyle name="Normal 5 2 4 2 5 4" xfId="10270" xr:uid="{DB228B8D-6DC4-48A5-A18A-629100BA6637}"/>
    <cellStyle name="Normal 5 2 4 2 5 5" xfId="18708" xr:uid="{CC50230A-2382-48AA-9671-30220941A2F0}"/>
    <cellStyle name="Normal 5 2 4 2 5 6" xfId="27145" xr:uid="{FB349FB0-32A1-4BD7-A178-6A6295A0D8F6}"/>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D7E389BE-535E-468F-844B-5E61FAFB4B3E}"/>
    <cellStyle name="Normal 5 2 4 2 6 2 2 3" xfId="25483" xr:uid="{4EB02E1A-747E-4C48-A0FA-3704B74A68AE}"/>
    <cellStyle name="Normal 5 2 4 2 6 2 2 4" xfId="33920" xr:uid="{8843F340-88FF-485C-A2E5-D217C1EE0160}"/>
    <cellStyle name="Normal 5 2 4 2 6 2 3" xfId="12828" xr:uid="{9179263D-E06B-4555-97BB-BDC52A6E997B}"/>
    <cellStyle name="Normal 5 2 4 2 6 2 4" xfId="21266" xr:uid="{648A0FA3-02F3-4DCD-988C-2881906BE311}"/>
    <cellStyle name="Normal 5 2 4 2 6 2 5" xfId="29703" xr:uid="{2859C49D-8F51-4119-9DBE-4A0DED657CC2}"/>
    <cellStyle name="Normal 5 2 4 2 6 3" xfId="6459" xr:uid="{00000000-0005-0000-0000-0000F7180000}"/>
    <cellStyle name="Normal 5 2 4 2 6 3 2" xfId="14901" xr:uid="{E9C91B0D-A583-4EA9-B04B-DEE19C9F1C47}"/>
    <cellStyle name="Normal 5 2 4 2 6 3 3" xfId="23338" xr:uid="{D3B739F4-CA38-431B-B28A-C6531D0B52F9}"/>
    <cellStyle name="Normal 5 2 4 2 6 3 4" xfId="31775" xr:uid="{F2D7F30A-3A41-4895-8467-C51D453B1F6D}"/>
    <cellStyle name="Normal 5 2 4 2 6 4" xfId="10683" xr:uid="{2AB24A7E-0722-4D8C-9990-773C56D37293}"/>
    <cellStyle name="Normal 5 2 4 2 6 5" xfId="19121" xr:uid="{45434710-E6AB-4EEE-89F7-4B87306B3040}"/>
    <cellStyle name="Normal 5 2 4 2 6 6" xfId="27558" xr:uid="{F84F00A3-32D4-47C9-BD8D-199BD4917D1F}"/>
    <cellStyle name="Normal 5 2 4 2 7" xfId="2588" xr:uid="{00000000-0005-0000-0000-0000F8180000}"/>
    <cellStyle name="Normal 5 2 4 2 7 2" xfId="6872" xr:uid="{00000000-0005-0000-0000-0000F9180000}"/>
    <cellStyle name="Normal 5 2 4 2 7 2 2" xfId="15314" xr:uid="{3D8C64CD-70E3-4F20-984D-150DBBD4E96E}"/>
    <cellStyle name="Normal 5 2 4 2 7 2 3" xfId="23751" xr:uid="{9C22F0A2-C7E7-4E59-B829-9A1483775E96}"/>
    <cellStyle name="Normal 5 2 4 2 7 2 4" xfId="32188" xr:uid="{D77EA14B-77B3-4200-9022-FEAF487E378C}"/>
    <cellStyle name="Normal 5 2 4 2 7 3" xfId="11096" xr:uid="{34B7BEF2-D33E-40B9-B56C-7BD42D47B16D}"/>
    <cellStyle name="Normal 5 2 4 2 7 4" xfId="19534" xr:uid="{1080222C-2A1E-4B2D-A595-445209106005}"/>
    <cellStyle name="Normal 5 2 4 2 7 5" xfId="27971" xr:uid="{57C9D19C-B279-4B6F-8D45-B1ADC661EDC7}"/>
    <cellStyle name="Normal 5 2 4 2 8" xfId="4807" xr:uid="{00000000-0005-0000-0000-0000FA180000}"/>
    <cellStyle name="Normal 5 2 4 2 8 2" xfId="13249" xr:uid="{C148E701-CA44-4969-B80D-C12BD0846D10}"/>
    <cellStyle name="Normal 5 2 4 2 8 3" xfId="21686" xr:uid="{8E104D5B-5A4C-4756-9755-230AC9E05610}"/>
    <cellStyle name="Normal 5 2 4 2 8 4" xfId="30123" xr:uid="{58D5212E-0657-447B-B4E6-0824242F6674}"/>
    <cellStyle name="Normal 5 2 4 2 9" xfId="9031" xr:uid="{2A945224-94BD-4464-A2BD-FE29FF5C73ED}"/>
    <cellStyle name="Normal 5 2 4 3" xfId="435" xr:uid="{00000000-0005-0000-0000-0000FB180000}"/>
    <cellStyle name="Normal 5 2 4 3 10" xfId="25908" xr:uid="{38CD08C3-21BF-4EC4-AF9B-F2F8CE4E822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2E45BDC2-6793-41B6-931B-91DB3DAF1CFC}"/>
    <cellStyle name="Normal 5 2 4 3 2 2 2 3" xfId="24246" xr:uid="{BF5007A0-D75D-4BA4-AD6C-BAEA1242B1BB}"/>
    <cellStyle name="Normal 5 2 4 3 2 2 2 4" xfId="32683" xr:uid="{7EB960AE-5474-4DBE-BA87-7AB799BD55B6}"/>
    <cellStyle name="Normal 5 2 4 3 2 2 3" xfId="11591" xr:uid="{9D5A36A7-4F48-4BFF-B2C6-B0C2FADB0518}"/>
    <cellStyle name="Normal 5 2 4 3 2 2 4" xfId="20029" xr:uid="{0E1E0A7C-B694-4F11-9AEC-60F0B7F22B79}"/>
    <cellStyle name="Normal 5 2 4 3 2 2 5" xfId="28466" xr:uid="{279D8BE5-10DF-4504-AD8B-0ADBDDA589C5}"/>
    <cellStyle name="Normal 5 2 4 3 2 3" xfId="5222" xr:uid="{00000000-0005-0000-0000-0000FF180000}"/>
    <cellStyle name="Normal 5 2 4 3 2 3 2" xfId="13664" xr:uid="{F40582B3-D28B-4684-B003-7C50ADEFB720}"/>
    <cellStyle name="Normal 5 2 4 3 2 3 3" xfId="22101" xr:uid="{0192A673-7A49-498E-99AE-BABE59F96BD6}"/>
    <cellStyle name="Normal 5 2 4 3 2 3 4" xfId="30538" xr:uid="{D6669EA3-7DFA-4B1E-AA1B-B817997F9409}"/>
    <cellStyle name="Normal 5 2 4 3 2 4" xfId="9446" xr:uid="{0538FF11-25AC-4FE9-B2E5-B2EDEAAFD66E}"/>
    <cellStyle name="Normal 5 2 4 3 2 5" xfId="17884" xr:uid="{064FCF4B-F0C9-4EB8-8ADE-BFE521A44C2F}"/>
    <cellStyle name="Normal 5 2 4 3 2 6" xfId="26321" xr:uid="{401ABC1E-46C0-43E1-886D-CE416C2AF210}"/>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95FCF54D-950B-4732-84EB-D35CCFA98E63}"/>
    <cellStyle name="Normal 5 2 4 3 3 2 2 3" xfId="24659" xr:uid="{AC31DCC1-0EF2-4150-B2BA-7085E3CFD81D}"/>
    <cellStyle name="Normal 5 2 4 3 3 2 2 4" xfId="33096" xr:uid="{932EC29C-B64F-4B47-9B98-6E23D2AA1BB2}"/>
    <cellStyle name="Normal 5 2 4 3 3 2 3" xfId="12004" xr:uid="{C5B22E92-B33D-4FF4-B593-B50AC0424C2D}"/>
    <cellStyle name="Normal 5 2 4 3 3 2 4" xfId="20442" xr:uid="{C68D9ABB-87E2-4B66-A466-FAFE6BF889AE}"/>
    <cellStyle name="Normal 5 2 4 3 3 2 5" xfId="28879" xr:uid="{2E1EAB01-B962-40AF-B1A8-00D96E88C25D}"/>
    <cellStyle name="Normal 5 2 4 3 3 3" xfId="5635" xr:uid="{00000000-0005-0000-0000-000003190000}"/>
    <cellStyle name="Normal 5 2 4 3 3 3 2" xfId="14077" xr:uid="{857EA48B-8D52-4B4E-9F71-FC099F64B0B6}"/>
    <cellStyle name="Normal 5 2 4 3 3 3 3" xfId="22514" xr:uid="{61592C7B-63BF-4E1E-A860-117861937EBD}"/>
    <cellStyle name="Normal 5 2 4 3 3 3 4" xfId="30951" xr:uid="{1689BDB8-09B7-4538-B00C-824D6A15EB8A}"/>
    <cellStyle name="Normal 5 2 4 3 3 4" xfId="9859" xr:uid="{A4DD5DDD-24A3-44CC-ADB6-A24B7F8D1627}"/>
    <cellStyle name="Normal 5 2 4 3 3 5" xfId="18297" xr:uid="{83DA0BF8-2882-41C0-8460-E96645FCBBD4}"/>
    <cellStyle name="Normal 5 2 4 3 3 6" xfId="26734" xr:uid="{BFB89CFD-22C1-49C9-A3BA-91B526379252}"/>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281F776E-E91E-42FF-BE04-D48CE5881D45}"/>
    <cellStyle name="Normal 5 2 4 3 4 2 2 3" xfId="25072" xr:uid="{83CF07AD-488F-48B8-883C-0A5A495CA7C6}"/>
    <cellStyle name="Normal 5 2 4 3 4 2 2 4" xfId="33509" xr:uid="{09C27B4E-5646-470B-BAFA-C57D5AA0D7AC}"/>
    <cellStyle name="Normal 5 2 4 3 4 2 3" xfId="12417" xr:uid="{09B56550-68D3-4AEA-BFFE-295365F07A1F}"/>
    <cellStyle name="Normal 5 2 4 3 4 2 4" xfId="20855" xr:uid="{22C52414-6171-47EB-A4B6-1B54C6F1363B}"/>
    <cellStyle name="Normal 5 2 4 3 4 2 5" xfId="29292" xr:uid="{9A9F1F2C-4D6A-4141-B2BD-D1E841FB41BD}"/>
    <cellStyle name="Normal 5 2 4 3 4 3" xfId="6048" xr:uid="{00000000-0005-0000-0000-000007190000}"/>
    <cellStyle name="Normal 5 2 4 3 4 3 2" xfId="14490" xr:uid="{77EA9195-E3A0-4CFA-BE8F-4A242B168A7C}"/>
    <cellStyle name="Normal 5 2 4 3 4 3 3" xfId="22927" xr:uid="{62FF4446-70EF-4AEB-A5AC-65E8C385A182}"/>
    <cellStyle name="Normal 5 2 4 3 4 3 4" xfId="31364" xr:uid="{CB5C7D03-3E6F-4DAF-9081-D74AB5B28C1B}"/>
    <cellStyle name="Normal 5 2 4 3 4 4" xfId="10272" xr:uid="{FC9D34AE-E9C5-4F78-882A-330627EE5CA8}"/>
    <cellStyle name="Normal 5 2 4 3 4 5" xfId="18710" xr:uid="{1AA06335-90BD-48BE-8B0B-F7651B3C102A}"/>
    <cellStyle name="Normal 5 2 4 3 4 6" xfId="27147" xr:uid="{2879FBAD-66C6-48FA-A755-E4C81CC9A636}"/>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F3A732EF-A4A0-4F6F-A9DC-CA36C5F24F8F}"/>
    <cellStyle name="Normal 5 2 4 3 5 2 2 3" xfId="25485" xr:uid="{E65768FD-7D48-44C2-BA61-C2453A86241C}"/>
    <cellStyle name="Normal 5 2 4 3 5 2 2 4" xfId="33922" xr:uid="{E958BFD3-E155-470E-A627-BA3CAB73C55D}"/>
    <cellStyle name="Normal 5 2 4 3 5 2 3" xfId="12830" xr:uid="{61BE8142-F162-4DEA-96D5-B4DA014AFB3E}"/>
    <cellStyle name="Normal 5 2 4 3 5 2 4" xfId="21268" xr:uid="{4706BB5F-964F-4888-BB8E-85999AD8D8F8}"/>
    <cellStyle name="Normal 5 2 4 3 5 2 5" xfId="29705" xr:uid="{1026CE1B-42F6-4314-BF98-7F0176484359}"/>
    <cellStyle name="Normal 5 2 4 3 5 3" xfId="6461" xr:uid="{00000000-0005-0000-0000-00000B190000}"/>
    <cellStyle name="Normal 5 2 4 3 5 3 2" xfId="14903" xr:uid="{46EC7A71-026D-46C8-908F-E69640A58F8F}"/>
    <cellStyle name="Normal 5 2 4 3 5 3 3" xfId="23340" xr:uid="{07AF4193-7217-4B8D-8737-3B06AB3C5D08}"/>
    <cellStyle name="Normal 5 2 4 3 5 3 4" xfId="31777" xr:uid="{058FDB55-C1EB-4876-88BF-133A4E146C47}"/>
    <cellStyle name="Normal 5 2 4 3 5 4" xfId="10685" xr:uid="{24614F3B-867F-4AE0-986D-D11FFF971A34}"/>
    <cellStyle name="Normal 5 2 4 3 5 5" xfId="19123" xr:uid="{FF7A54CB-FE72-4504-81AC-422EE80F184A}"/>
    <cellStyle name="Normal 5 2 4 3 5 6" xfId="27560" xr:uid="{407AA3AE-B834-44C7-869F-FE4C4E6E96A4}"/>
    <cellStyle name="Normal 5 2 4 3 6" xfId="2590" xr:uid="{00000000-0005-0000-0000-00000C190000}"/>
    <cellStyle name="Normal 5 2 4 3 6 2" xfId="6874" xr:uid="{00000000-0005-0000-0000-00000D190000}"/>
    <cellStyle name="Normal 5 2 4 3 6 2 2" xfId="15316" xr:uid="{0D17934F-5E3A-4608-9E48-2C5F8637E35E}"/>
    <cellStyle name="Normal 5 2 4 3 6 2 3" xfId="23753" xr:uid="{8E60D363-B1A2-4472-9965-E7DC61723CC0}"/>
    <cellStyle name="Normal 5 2 4 3 6 2 4" xfId="32190" xr:uid="{798BB921-D3E0-485B-9F7D-F4951A5363C4}"/>
    <cellStyle name="Normal 5 2 4 3 6 3" xfId="11098" xr:uid="{34876BB4-E05C-4C24-AFA4-8DF6E71B0DB5}"/>
    <cellStyle name="Normal 5 2 4 3 6 4" xfId="19536" xr:uid="{390846D3-6A86-44EB-8A06-A63DBEC3A328}"/>
    <cellStyle name="Normal 5 2 4 3 6 5" xfId="27973" xr:uid="{878B8808-16E1-4887-9E3F-22B648EB3AD4}"/>
    <cellStyle name="Normal 5 2 4 3 7" xfId="4809" xr:uid="{00000000-0005-0000-0000-00000E190000}"/>
    <cellStyle name="Normal 5 2 4 3 7 2" xfId="13251" xr:uid="{4686F38A-6240-40C0-A763-9847B67233B5}"/>
    <cellStyle name="Normal 5 2 4 3 7 3" xfId="21688" xr:uid="{5868AD34-0093-4227-B873-000258FDBFD5}"/>
    <cellStyle name="Normal 5 2 4 3 7 4" xfId="30125" xr:uid="{425DD1AF-DB4D-4A1E-96E4-8E5E7EABF70A}"/>
    <cellStyle name="Normal 5 2 4 3 8" xfId="9033" xr:uid="{585236ED-A819-4C7C-9E09-55202F17F9CC}"/>
    <cellStyle name="Normal 5 2 4 3 9" xfId="17471" xr:uid="{4557BC76-45B3-418C-B0B0-AB05C2B60540}"/>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FAC9F771-171B-4812-A936-04A69B54DB10}"/>
    <cellStyle name="Normal 5 2 4 4 2 2 3" xfId="24243" xr:uid="{268A1789-ED69-4572-883B-DA4A01B5ED37}"/>
    <cellStyle name="Normal 5 2 4 4 2 2 4" xfId="32680" xr:uid="{A68DF9AE-ADF8-4151-A19B-4A73F2D0A03D}"/>
    <cellStyle name="Normal 5 2 4 4 2 3" xfId="11588" xr:uid="{FA2DA6FE-BFED-4491-BF0C-F1861BEB841F}"/>
    <cellStyle name="Normal 5 2 4 4 2 4" xfId="20026" xr:uid="{71D6A91E-8DAE-4C4B-B23A-AE41695E4A60}"/>
    <cellStyle name="Normal 5 2 4 4 2 5" xfId="28463" xr:uid="{AC65AB8B-678E-4049-AFA2-DA49357A5E1B}"/>
    <cellStyle name="Normal 5 2 4 4 3" xfId="5219" xr:uid="{00000000-0005-0000-0000-000012190000}"/>
    <cellStyle name="Normal 5 2 4 4 3 2" xfId="13661" xr:uid="{EEEB8E16-47D7-4EA5-A5DF-B16554A9BCA8}"/>
    <cellStyle name="Normal 5 2 4 4 3 3" xfId="22098" xr:uid="{809C0194-7FB3-44CC-945B-78663B3A19F5}"/>
    <cellStyle name="Normal 5 2 4 4 3 4" xfId="30535" xr:uid="{E4F5984E-85EB-4E2C-B494-3EA755D08A67}"/>
    <cellStyle name="Normal 5 2 4 4 4" xfId="9443" xr:uid="{C841A65D-827A-42CB-AA64-5813EBCBBC28}"/>
    <cellStyle name="Normal 5 2 4 4 5" xfId="17881" xr:uid="{35602B69-071C-40CA-B89C-27B530D5F319}"/>
    <cellStyle name="Normal 5 2 4 4 6" xfId="26318" xr:uid="{9C9184D4-D554-459B-8753-65F83DA9A1AD}"/>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F916AB28-8B7D-4A50-BED0-46A2AAF30A43}"/>
    <cellStyle name="Normal 5 2 4 5 2 2 3" xfId="24656" xr:uid="{BC7105D1-1028-4EFB-B2B7-BC810DF5BA63}"/>
    <cellStyle name="Normal 5 2 4 5 2 2 4" xfId="33093" xr:uid="{A6947683-D391-41EA-95A8-16F73DD09280}"/>
    <cellStyle name="Normal 5 2 4 5 2 3" xfId="12001" xr:uid="{7A629F43-9E2A-43EB-A7BD-782B54C5C621}"/>
    <cellStyle name="Normal 5 2 4 5 2 4" xfId="20439" xr:uid="{F75C6DC0-5741-433E-B7A2-0AAC4FA91D26}"/>
    <cellStyle name="Normal 5 2 4 5 2 5" xfId="28876" xr:uid="{B447CBE7-ECB2-4DD2-90FE-345CED40732D}"/>
    <cellStyle name="Normal 5 2 4 5 3" xfId="5632" xr:uid="{00000000-0005-0000-0000-000016190000}"/>
    <cellStyle name="Normal 5 2 4 5 3 2" xfId="14074" xr:uid="{462B29B0-7BA7-46A2-A288-CEFDFE7FD2ED}"/>
    <cellStyle name="Normal 5 2 4 5 3 3" xfId="22511" xr:uid="{E0EF89E9-F7AE-4EF2-90F5-1DA1F5273A95}"/>
    <cellStyle name="Normal 5 2 4 5 3 4" xfId="30948" xr:uid="{0332E699-77EC-4E70-B66D-9086B6CD2BDC}"/>
    <cellStyle name="Normal 5 2 4 5 4" xfId="9856" xr:uid="{06D20C2D-06F9-4B9F-BEF0-0DB482587AAA}"/>
    <cellStyle name="Normal 5 2 4 5 5" xfId="18294" xr:uid="{E9552285-519C-4F23-9303-16D9C697561A}"/>
    <cellStyle name="Normal 5 2 4 5 6" xfId="26731" xr:uid="{2AC1B485-B682-41A8-9C7F-7BE7B2B64D5A}"/>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663F4DB6-6BE3-460C-AA27-AE45DFBC6555}"/>
    <cellStyle name="Normal 5 2 4 6 2 2 3" xfId="25069" xr:uid="{3E5B67B4-B590-4F1D-B8CE-935C5D2746E5}"/>
    <cellStyle name="Normal 5 2 4 6 2 2 4" xfId="33506" xr:uid="{86792184-BAF4-4E41-9413-CD4AEAB8207C}"/>
    <cellStyle name="Normal 5 2 4 6 2 3" xfId="12414" xr:uid="{FC7ABEE4-2530-4A2F-9FE8-2ABC733888ED}"/>
    <cellStyle name="Normal 5 2 4 6 2 4" xfId="20852" xr:uid="{E9640ED8-5102-4E86-BDA5-B38271B56040}"/>
    <cellStyle name="Normal 5 2 4 6 2 5" xfId="29289" xr:uid="{51B8080A-9D9B-48AE-B474-21D6B6799287}"/>
    <cellStyle name="Normal 5 2 4 6 3" xfId="6045" xr:uid="{00000000-0005-0000-0000-00001A190000}"/>
    <cellStyle name="Normal 5 2 4 6 3 2" xfId="14487" xr:uid="{527F3D19-C760-4C2D-8E71-493D0BD7F022}"/>
    <cellStyle name="Normal 5 2 4 6 3 3" xfId="22924" xr:uid="{8B2EE6F1-A8FA-4EA4-AA5B-AA991FA575CC}"/>
    <cellStyle name="Normal 5 2 4 6 3 4" xfId="31361" xr:uid="{1E450854-D25B-43A5-99D4-2EF05009EB84}"/>
    <cellStyle name="Normal 5 2 4 6 4" xfId="10269" xr:uid="{6A43310A-30A4-4231-81D2-2E08EA483182}"/>
    <cellStyle name="Normal 5 2 4 6 5" xfId="18707" xr:uid="{6DD62777-9980-4FEC-B208-ADCB608F1A75}"/>
    <cellStyle name="Normal 5 2 4 6 6" xfId="27144" xr:uid="{BE1530A5-55DE-4395-94E8-C918E20252CF}"/>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82F5A9DA-242F-48DD-8FB7-476D971E266A}"/>
    <cellStyle name="Normal 5 2 4 7 2 2 3" xfId="25482" xr:uid="{B9F476AC-BE74-4643-8738-95FA1375A62B}"/>
    <cellStyle name="Normal 5 2 4 7 2 2 4" xfId="33919" xr:uid="{4BDADE86-CCF1-4FFD-AC15-BC435F8C1CFF}"/>
    <cellStyle name="Normal 5 2 4 7 2 3" xfId="12827" xr:uid="{CA4C0675-C9B0-4441-BBBB-097BFB057CB4}"/>
    <cellStyle name="Normal 5 2 4 7 2 4" xfId="21265" xr:uid="{6C663C1A-DBB4-4034-BB08-DD8666D714A6}"/>
    <cellStyle name="Normal 5 2 4 7 2 5" xfId="29702" xr:uid="{08BC8DD8-13BB-447B-8314-538802B954A3}"/>
    <cellStyle name="Normal 5 2 4 7 3" xfId="6458" xr:uid="{00000000-0005-0000-0000-00001E190000}"/>
    <cellStyle name="Normal 5 2 4 7 3 2" xfId="14900" xr:uid="{B5EF9DD8-9BFE-4B7B-A845-369D000D72D4}"/>
    <cellStyle name="Normal 5 2 4 7 3 3" xfId="23337" xr:uid="{A53391F2-A3F8-4CC7-B8E9-40BC3F9515AD}"/>
    <cellStyle name="Normal 5 2 4 7 3 4" xfId="31774" xr:uid="{54CB4FF4-4A49-4DEB-9987-3EB84BF97770}"/>
    <cellStyle name="Normal 5 2 4 7 4" xfId="10682" xr:uid="{F8BC42E9-1168-4A3A-8840-EA124741670D}"/>
    <cellStyle name="Normal 5 2 4 7 5" xfId="19120" xr:uid="{46649CFC-D58A-4575-9926-CFDC9BE79DC4}"/>
    <cellStyle name="Normal 5 2 4 7 6" xfId="27557" xr:uid="{AA7A8847-4D16-49DB-8D7E-68227325F6B9}"/>
    <cellStyle name="Normal 5 2 4 8" xfId="2587" xr:uid="{00000000-0005-0000-0000-00001F190000}"/>
    <cellStyle name="Normal 5 2 4 8 2" xfId="6871" xr:uid="{00000000-0005-0000-0000-000020190000}"/>
    <cellStyle name="Normal 5 2 4 8 2 2" xfId="15313" xr:uid="{274815F3-2848-43C5-8100-5334D5792166}"/>
    <cellStyle name="Normal 5 2 4 8 2 3" xfId="23750" xr:uid="{37A0C4F1-4F12-4648-AFAD-1788C476D58C}"/>
    <cellStyle name="Normal 5 2 4 8 2 4" xfId="32187" xr:uid="{6C9BFF8A-8D8A-4644-A6BF-C0B1256465FE}"/>
    <cellStyle name="Normal 5 2 4 8 3" xfId="11095" xr:uid="{08EABC58-082B-4F7E-A981-7F855BCEE67C}"/>
    <cellStyle name="Normal 5 2 4 8 4" xfId="19533" xr:uid="{71E975D3-A7B2-4185-B8DB-73EFA83EBC5A}"/>
    <cellStyle name="Normal 5 2 4 8 5" xfId="27970" xr:uid="{BAA4D6CA-D121-4FC0-AD5F-87E47BD2A732}"/>
    <cellStyle name="Normal 5 2 4 9" xfId="4806" xr:uid="{00000000-0005-0000-0000-000021190000}"/>
    <cellStyle name="Normal 5 2 4 9 2" xfId="13248" xr:uid="{2878B544-15C8-4FD8-8E3F-8504A21D91E7}"/>
    <cellStyle name="Normal 5 2 4 9 3" xfId="21685" xr:uid="{F3858776-FF5D-461E-B5CA-9B740C15BDD4}"/>
    <cellStyle name="Normal 5 2 4 9 4" xfId="30122" xr:uid="{17CC9E92-058F-436F-99CB-B0932E52799D}"/>
    <cellStyle name="Normal 5 2 5" xfId="436" xr:uid="{00000000-0005-0000-0000-000022190000}"/>
    <cellStyle name="Normal 5 2 5 10" xfId="17472" xr:uid="{63AD1C87-8F2F-4883-BE08-4496908BBE9C}"/>
    <cellStyle name="Normal 5 2 5 11" xfId="25909" xr:uid="{13F2D039-808B-4A8B-8484-E04A7E635399}"/>
    <cellStyle name="Normal 5 2 5 2" xfId="437" xr:uid="{00000000-0005-0000-0000-000023190000}"/>
    <cellStyle name="Normal 5 2 5 2 10" xfId="25910" xr:uid="{300C4D0B-44AC-4A98-B89D-C9EC9E19BE8C}"/>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98867688-5FD3-4DCB-82F7-D3FEA8AD93A9}"/>
    <cellStyle name="Normal 5 2 5 2 2 2 2 3" xfId="24248" xr:uid="{FD16F007-C36A-42C6-ACC3-657AE0106ED1}"/>
    <cellStyle name="Normal 5 2 5 2 2 2 2 4" xfId="32685" xr:uid="{8C6E2173-20B0-4305-9B5C-CB4B2A1B4422}"/>
    <cellStyle name="Normal 5 2 5 2 2 2 3" xfId="11593" xr:uid="{5C027C8F-1738-46D8-A7B7-E237667521E7}"/>
    <cellStyle name="Normal 5 2 5 2 2 2 4" xfId="20031" xr:uid="{DB1433E7-9D5B-4AB3-8DD4-BFA330DD3512}"/>
    <cellStyle name="Normal 5 2 5 2 2 2 5" xfId="28468" xr:uid="{F65B0F68-F442-4B3B-AA96-BAF2FCF35AF3}"/>
    <cellStyle name="Normal 5 2 5 2 2 3" xfId="5224" xr:uid="{00000000-0005-0000-0000-000027190000}"/>
    <cellStyle name="Normal 5 2 5 2 2 3 2" xfId="13666" xr:uid="{8276A89F-B977-4FE5-904F-8525901F5536}"/>
    <cellStyle name="Normal 5 2 5 2 2 3 3" xfId="22103" xr:uid="{4B350ED3-1CFE-42A6-AE25-55C2BAD48D7A}"/>
    <cellStyle name="Normal 5 2 5 2 2 3 4" xfId="30540" xr:uid="{5C9C8581-D54A-441B-94D2-CCAF5E71F1AB}"/>
    <cellStyle name="Normal 5 2 5 2 2 4" xfId="9448" xr:uid="{C1A4C7F4-6DE2-4914-B812-281A46D572A1}"/>
    <cellStyle name="Normal 5 2 5 2 2 5" xfId="17886" xr:uid="{8A3232AF-9337-4FFF-8D19-03DA58B04EBF}"/>
    <cellStyle name="Normal 5 2 5 2 2 6" xfId="26323" xr:uid="{ECE46BAB-D044-4D79-BEB9-3CD4C4656BF0}"/>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BAC8BEFE-6D10-42F2-B24F-44F9645831D0}"/>
    <cellStyle name="Normal 5 2 5 2 3 2 2 3" xfId="24661" xr:uid="{CD82D61F-8F93-4D86-AF27-618CBA48A0F3}"/>
    <cellStyle name="Normal 5 2 5 2 3 2 2 4" xfId="33098" xr:uid="{E7442638-8385-4A1A-B827-6B14F8054416}"/>
    <cellStyle name="Normal 5 2 5 2 3 2 3" xfId="12006" xr:uid="{5717A7BE-03DE-4791-AEE8-C059DFBFDC0F}"/>
    <cellStyle name="Normal 5 2 5 2 3 2 4" xfId="20444" xr:uid="{9C9AA698-8513-47DE-8A12-0A8FA2BE9672}"/>
    <cellStyle name="Normal 5 2 5 2 3 2 5" xfId="28881" xr:uid="{B29C0150-D1B5-48A9-A0A8-2357CEF68EE6}"/>
    <cellStyle name="Normal 5 2 5 2 3 3" xfId="5637" xr:uid="{00000000-0005-0000-0000-00002B190000}"/>
    <cellStyle name="Normal 5 2 5 2 3 3 2" xfId="14079" xr:uid="{6DB2530C-7D19-4D3E-9A94-1A7DE37BBBBE}"/>
    <cellStyle name="Normal 5 2 5 2 3 3 3" xfId="22516" xr:uid="{28E9BB8A-8DCE-482F-8F7F-B63824E6A557}"/>
    <cellStyle name="Normal 5 2 5 2 3 3 4" xfId="30953" xr:uid="{F7395C8A-3318-4E8A-AFEF-D437EA2EA6A5}"/>
    <cellStyle name="Normal 5 2 5 2 3 4" xfId="9861" xr:uid="{A0E73D5F-E54D-442F-896F-EF7139F05A7A}"/>
    <cellStyle name="Normal 5 2 5 2 3 5" xfId="18299" xr:uid="{F50F43C2-6AD3-4163-9CF4-6A3E5886683E}"/>
    <cellStyle name="Normal 5 2 5 2 3 6" xfId="26736" xr:uid="{010D9E74-E7AB-490E-AEA6-56E682C4D853}"/>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4334122A-677D-4414-B9DC-37B079AFC91C}"/>
    <cellStyle name="Normal 5 2 5 2 4 2 2 3" xfId="25074" xr:uid="{9A6BB04F-DA50-4835-86C7-660106F50E77}"/>
    <cellStyle name="Normal 5 2 5 2 4 2 2 4" xfId="33511" xr:uid="{10908DE5-B2A7-4B01-BF97-05F68F36E1C6}"/>
    <cellStyle name="Normal 5 2 5 2 4 2 3" xfId="12419" xr:uid="{4A1E045B-0637-47F6-B12B-2484ECB4A312}"/>
    <cellStyle name="Normal 5 2 5 2 4 2 4" xfId="20857" xr:uid="{E711A3F2-A7C7-460F-B8C7-97C7BEED2EE4}"/>
    <cellStyle name="Normal 5 2 5 2 4 2 5" xfId="29294" xr:uid="{C9C48132-2E22-4933-8D55-F85FF572D880}"/>
    <cellStyle name="Normal 5 2 5 2 4 3" xfId="6050" xr:uid="{00000000-0005-0000-0000-00002F190000}"/>
    <cellStyle name="Normal 5 2 5 2 4 3 2" xfId="14492" xr:uid="{C6B2BF23-BBCD-4820-B9BB-5F7393FCD508}"/>
    <cellStyle name="Normal 5 2 5 2 4 3 3" xfId="22929" xr:uid="{3C1B3949-0894-4004-A5ED-C5E666C2C976}"/>
    <cellStyle name="Normal 5 2 5 2 4 3 4" xfId="31366" xr:uid="{FCA5FAAA-34B5-439E-A5F8-288778E910D9}"/>
    <cellStyle name="Normal 5 2 5 2 4 4" xfId="10274" xr:uid="{576860F2-F4EB-4419-AD80-61159BD0E3F4}"/>
    <cellStyle name="Normal 5 2 5 2 4 5" xfId="18712" xr:uid="{BF10D996-B3A0-460E-A6FA-9E2E6D7C0C96}"/>
    <cellStyle name="Normal 5 2 5 2 4 6" xfId="27149" xr:uid="{DA62D109-AA78-4594-8B5D-B25505C952D3}"/>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07F980D0-A3C9-4B1B-9420-BB88B8E69491}"/>
    <cellStyle name="Normal 5 2 5 2 5 2 2 3" xfId="25487" xr:uid="{4675CF85-2106-43A8-9419-1F0B6F28A6F4}"/>
    <cellStyle name="Normal 5 2 5 2 5 2 2 4" xfId="33924" xr:uid="{FDA0F976-3409-4C29-9516-0B172C27E82A}"/>
    <cellStyle name="Normal 5 2 5 2 5 2 3" xfId="12832" xr:uid="{8D4B1C41-E71C-4A14-A035-ACF08EAD86C6}"/>
    <cellStyle name="Normal 5 2 5 2 5 2 4" xfId="21270" xr:uid="{D1E0F7E6-1F29-42DD-97F1-98937256866B}"/>
    <cellStyle name="Normal 5 2 5 2 5 2 5" xfId="29707" xr:uid="{85F69564-E18C-45DC-9BD2-2D57CA10D259}"/>
    <cellStyle name="Normal 5 2 5 2 5 3" xfId="6463" xr:uid="{00000000-0005-0000-0000-000033190000}"/>
    <cellStyle name="Normal 5 2 5 2 5 3 2" xfId="14905" xr:uid="{2A9B4683-06AA-4909-8F50-7995DEB60649}"/>
    <cellStyle name="Normal 5 2 5 2 5 3 3" xfId="23342" xr:uid="{B0B6620A-4EE5-4DFB-B873-1B441CDB2459}"/>
    <cellStyle name="Normal 5 2 5 2 5 3 4" xfId="31779" xr:uid="{7C3DEA00-8024-4E42-8524-39D05DB9B53A}"/>
    <cellStyle name="Normal 5 2 5 2 5 4" xfId="10687" xr:uid="{BBF6C9AD-7F10-431E-B102-D6669FE204CE}"/>
    <cellStyle name="Normal 5 2 5 2 5 5" xfId="19125" xr:uid="{8474FD0F-923C-4628-828F-9FF77F85F723}"/>
    <cellStyle name="Normal 5 2 5 2 5 6" xfId="27562" xr:uid="{5F1070EB-7BA7-4EF3-910B-9AB801B48BFE}"/>
    <cellStyle name="Normal 5 2 5 2 6" xfId="2592" xr:uid="{00000000-0005-0000-0000-000034190000}"/>
    <cellStyle name="Normal 5 2 5 2 6 2" xfId="6876" xr:uid="{00000000-0005-0000-0000-000035190000}"/>
    <cellStyle name="Normal 5 2 5 2 6 2 2" xfId="15318" xr:uid="{E785C732-7884-4466-B33D-E760AEE114E6}"/>
    <cellStyle name="Normal 5 2 5 2 6 2 3" xfId="23755" xr:uid="{D24A48B1-E879-4B88-8E50-44F75A7B160A}"/>
    <cellStyle name="Normal 5 2 5 2 6 2 4" xfId="32192" xr:uid="{8DCA65DB-9151-4007-8CFD-6A9999C2705D}"/>
    <cellStyle name="Normal 5 2 5 2 6 3" xfId="11100" xr:uid="{B3BDC632-8AB9-409D-B6FB-FE3C805C9B8E}"/>
    <cellStyle name="Normal 5 2 5 2 6 4" xfId="19538" xr:uid="{35981949-64C8-455D-A04D-3920D90C9397}"/>
    <cellStyle name="Normal 5 2 5 2 6 5" xfId="27975" xr:uid="{1F8B3164-AC60-4A14-B75E-26610A0060E7}"/>
    <cellStyle name="Normal 5 2 5 2 7" xfId="4811" xr:uid="{00000000-0005-0000-0000-000036190000}"/>
    <cellStyle name="Normal 5 2 5 2 7 2" xfId="13253" xr:uid="{4C9A285B-E885-4C94-AE4F-4EEC526C255D}"/>
    <cellStyle name="Normal 5 2 5 2 7 3" xfId="21690" xr:uid="{BA59DE01-CC03-4620-9689-AE71F9C1B10A}"/>
    <cellStyle name="Normal 5 2 5 2 7 4" xfId="30127" xr:uid="{3757E343-E0DE-4B79-8714-600C9A77B006}"/>
    <cellStyle name="Normal 5 2 5 2 8" xfId="9035" xr:uid="{25FCC1AC-58C0-4153-A35C-E40839BC2C77}"/>
    <cellStyle name="Normal 5 2 5 2 9" xfId="17473" xr:uid="{8F1ABA95-16F0-4693-8D1B-542E1393BE70}"/>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48B050A2-4FDD-4FB5-A488-CCF0BB23C2E9}"/>
    <cellStyle name="Normal 5 2 5 3 2 2 3" xfId="24247" xr:uid="{0F7272FA-F3D1-4ADF-B5D6-1BC71AE858B7}"/>
    <cellStyle name="Normal 5 2 5 3 2 2 4" xfId="32684" xr:uid="{25E7C46F-FBF3-4A0A-B40F-011D6FF85506}"/>
    <cellStyle name="Normal 5 2 5 3 2 3" xfId="11592" xr:uid="{9F6ACE3D-9CE6-4AE6-9BA1-1211932FC7DF}"/>
    <cellStyle name="Normal 5 2 5 3 2 4" xfId="20030" xr:uid="{491EC1E7-5907-448C-9EC2-7F213F74E13F}"/>
    <cellStyle name="Normal 5 2 5 3 2 5" xfId="28467" xr:uid="{C1A84880-D23B-45EE-B166-9747DFA61C3F}"/>
    <cellStyle name="Normal 5 2 5 3 3" xfId="5223" xr:uid="{00000000-0005-0000-0000-00003A190000}"/>
    <cellStyle name="Normal 5 2 5 3 3 2" xfId="13665" xr:uid="{DC6DD3B7-6FB6-4823-9D4E-3B9C6ACD9B2F}"/>
    <cellStyle name="Normal 5 2 5 3 3 3" xfId="22102" xr:uid="{2BFA492D-3B64-4C55-A6E9-C9F12ECEAC6D}"/>
    <cellStyle name="Normal 5 2 5 3 3 4" xfId="30539" xr:uid="{52422ACE-937B-4AD6-A7D1-9D3817165C1B}"/>
    <cellStyle name="Normal 5 2 5 3 4" xfId="9447" xr:uid="{66F6B888-06B7-4A89-88CC-6C53CB77914D}"/>
    <cellStyle name="Normal 5 2 5 3 5" xfId="17885" xr:uid="{F8A4F2CC-1635-4F2C-926E-1C2A00A45E29}"/>
    <cellStyle name="Normal 5 2 5 3 6" xfId="26322" xr:uid="{2FCB37AE-1258-47C1-967D-6BAC8EC9252F}"/>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836AC4C1-0EBD-4A2E-B714-6B2059F334C0}"/>
    <cellStyle name="Normal 5 2 5 4 2 2 3" xfId="24660" xr:uid="{7E0E035E-4E1A-4B55-8B50-B77819EAADE7}"/>
    <cellStyle name="Normal 5 2 5 4 2 2 4" xfId="33097" xr:uid="{D8E8F266-D762-4D92-A16B-086A6587E16B}"/>
    <cellStyle name="Normal 5 2 5 4 2 3" xfId="12005" xr:uid="{A2538DF8-A9F5-4CE8-B896-728CC79AAD81}"/>
    <cellStyle name="Normal 5 2 5 4 2 4" xfId="20443" xr:uid="{0A117A05-1111-48FF-9F0C-9234710BFD57}"/>
    <cellStyle name="Normal 5 2 5 4 2 5" xfId="28880" xr:uid="{00F6B568-1F68-4507-8C04-B96A256EF6A5}"/>
    <cellStyle name="Normal 5 2 5 4 3" xfId="5636" xr:uid="{00000000-0005-0000-0000-00003E190000}"/>
    <cellStyle name="Normal 5 2 5 4 3 2" xfId="14078" xr:uid="{43DA0412-9011-4658-BED3-65321EC84F1C}"/>
    <cellStyle name="Normal 5 2 5 4 3 3" xfId="22515" xr:uid="{56F77D7B-5239-4831-9343-A7AF07A25618}"/>
    <cellStyle name="Normal 5 2 5 4 3 4" xfId="30952" xr:uid="{07ACD869-D097-4F7D-BEBA-3E42ADECBCEA}"/>
    <cellStyle name="Normal 5 2 5 4 4" xfId="9860" xr:uid="{3F384A92-DDA9-44F0-8263-171122AB21D3}"/>
    <cellStyle name="Normal 5 2 5 4 5" xfId="18298" xr:uid="{1ADCB8FA-AF2C-4A52-9AC3-4F8293126A0F}"/>
    <cellStyle name="Normal 5 2 5 4 6" xfId="26735" xr:uid="{7F5F4C48-14CD-4F71-A00B-F886AFFA1DB6}"/>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87BA5EFF-9FE8-4F0C-B24D-A839EDBF4A03}"/>
    <cellStyle name="Normal 5 2 5 5 2 2 3" xfId="25073" xr:uid="{D74EAAC5-334C-4CCC-A96C-33F171E9CFC6}"/>
    <cellStyle name="Normal 5 2 5 5 2 2 4" xfId="33510" xr:uid="{AB2CE07C-873C-4602-A4A3-098C3CF9E0E4}"/>
    <cellStyle name="Normal 5 2 5 5 2 3" xfId="12418" xr:uid="{C0270B93-F66F-4C78-A400-1A5B03EC71E6}"/>
    <cellStyle name="Normal 5 2 5 5 2 4" xfId="20856" xr:uid="{546B8349-662C-47BB-885B-1980DC9059D1}"/>
    <cellStyle name="Normal 5 2 5 5 2 5" xfId="29293" xr:uid="{B833F467-C0A1-4464-AC6F-2F1B8CAD1209}"/>
    <cellStyle name="Normal 5 2 5 5 3" xfId="6049" xr:uid="{00000000-0005-0000-0000-000042190000}"/>
    <cellStyle name="Normal 5 2 5 5 3 2" xfId="14491" xr:uid="{B101E8A6-86D4-463E-9C73-15E59D5222A5}"/>
    <cellStyle name="Normal 5 2 5 5 3 3" xfId="22928" xr:uid="{7E163D3B-DB93-42AD-8378-099088CB2868}"/>
    <cellStyle name="Normal 5 2 5 5 3 4" xfId="31365" xr:uid="{D3E4A079-EBDC-465F-95B8-D96E1D55E96E}"/>
    <cellStyle name="Normal 5 2 5 5 4" xfId="10273" xr:uid="{16254073-F4B5-4CE1-BB90-3517E2053BD3}"/>
    <cellStyle name="Normal 5 2 5 5 5" xfId="18711" xr:uid="{FB1D6729-AE9D-4C22-A132-0321246B4F35}"/>
    <cellStyle name="Normal 5 2 5 5 6" xfId="27148" xr:uid="{D65B16BE-A6D3-4B1F-9457-74A61B346D6A}"/>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30FD447B-3D3F-4341-99B9-49FBD92E133E}"/>
    <cellStyle name="Normal 5 2 5 6 2 2 3" xfId="25486" xr:uid="{5E8E11FD-5AED-4EA6-B250-442288C9AD04}"/>
    <cellStyle name="Normal 5 2 5 6 2 2 4" xfId="33923" xr:uid="{8921715B-1B0B-4C3D-863A-3B73777DCD65}"/>
    <cellStyle name="Normal 5 2 5 6 2 3" xfId="12831" xr:uid="{00B1B855-F0D0-45BE-95EB-152199FD93D1}"/>
    <cellStyle name="Normal 5 2 5 6 2 4" xfId="21269" xr:uid="{AA1C6C20-92EC-4A04-B656-565DE579DE37}"/>
    <cellStyle name="Normal 5 2 5 6 2 5" xfId="29706" xr:uid="{D60CB47D-ABF9-4CD6-AF5A-903F1E755D7A}"/>
    <cellStyle name="Normal 5 2 5 6 3" xfId="6462" xr:uid="{00000000-0005-0000-0000-000046190000}"/>
    <cellStyle name="Normal 5 2 5 6 3 2" xfId="14904" xr:uid="{0D09D0F8-638A-4EA9-BE09-F43F000EE3E8}"/>
    <cellStyle name="Normal 5 2 5 6 3 3" xfId="23341" xr:uid="{CA4F3126-1A86-47C1-ACFC-849C93801BF5}"/>
    <cellStyle name="Normal 5 2 5 6 3 4" xfId="31778" xr:uid="{17BB58F2-43F9-4A37-8661-991492982A75}"/>
    <cellStyle name="Normal 5 2 5 6 4" xfId="10686" xr:uid="{37A9BB01-1CC1-4227-9495-15AE375D61FB}"/>
    <cellStyle name="Normal 5 2 5 6 5" xfId="19124" xr:uid="{A82DDA7F-3DDD-46D4-B19E-FB201D5AB1D8}"/>
    <cellStyle name="Normal 5 2 5 6 6" xfId="27561" xr:uid="{3D830281-B33D-4CE7-82E1-11F3D081169F}"/>
    <cellStyle name="Normal 5 2 5 7" xfId="2591" xr:uid="{00000000-0005-0000-0000-000047190000}"/>
    <cellStyle name="Normal 5 2 5 7 2" xfId="6875" xr:uid="{00000000-0005-0000-0000-000048190000}"/>
    <cellStyle name="Normal 5 2 5 7 2 2" xfId="15317" xr:uid="{49EA5D02-1729-4AB8-B5A3-9DE788043EE1}"/>
    <cellStyle name="Normal 5 2 5 7 2 3" xfId="23754" xr:uid="{45A8F4D4-8F70-4C02-9DF2-4F1C80E93BDC}"/>
    <cellStyle name="Normal 5 2 5 7 2 4" xfId="32191" xr:uid="{08F44FFC-1B8A-4883-A163-66C45F32267A}"/>
    <cellStyle name="Normal 5 2 5 7 3" xfId="11099" xr:uid="{93CD3C9E-8ABD-43AE-9F6D-073A89B34585}"/>
    <cellStyle name="Normal 5 2 5 7 4" xfId="19537" xr:uid="{B21E8035-6E32-4B02-B50E-1694FDD3C4EB}"/>
    <cellStyle name="Normal 5 2 5 7 5" xfId="27974" xr:uid="{F61509AB-0536-4AC1-8687-469239664777}"/>
    <cellStyle name="Normal 5 2 5 8" xfId="4810" xr:uid="{00000000-0005-0000-0000-000049190000}"/>
    <cellStyle name="Normal 5 2 5 8 2" xfId="13252" xr:uid="{D8849CA0-BE94-4110-B42C-AA0F07669D9E}"/>
    <cellStyle name="Normal 5 2 5 8 3" xfId="21689" xr:uid="{3F9E258B-60B2-47B9-8A1E-A5A186CFBDA4}"/>
    <cellStyle name="Normal 5 2 5 8 4" xfId="30126" xr:uid="{7ABAAEFD-630A-43B2-BB28-9137D74E8A61}"/>
    <cellStyle name="Normal 5 2 5 9" xfId="9034" xr:uid="{F69871EB-E6E6-46A4-A80A-0B5D04EEC293}"/>
    <cellStyle name="Normal 5 2 6" xfId="438" xr:uid="{00000000-0005-0000-0000-00004A190000}"/>
    <cellStyle name="Normal 5 2 6 10" xfId="25911" xr:uid="{4F264A5E-D646-4C33-BE70-DCDC31637BA6}"/>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97EEA698-5426-4369-844F-E9BA519E6DE4}"/>
    <cellStyle name="Normal 5 2 6 2 2 2 3" xfId="24249" xr:uid="{ADA3ACDC-A495-428B-9BE0-9D8FCA2AA26E}"/>
    <cellStyle name="Normal 5 2 6 2 2 2 4" xfId="32686" xr:uid="{790CBBF4-85F4-485F-A8BA-18689DFEE8D5}"/>
    <cellStyle name="Normal 5 2 6 2 2 3" xfId="11594" xr:uid="{88FE846E-463C-409C-ACD7-00B57DCAEBBA}"/>
    <cellStyle name="Normal 5 2 6 2 2 4" xfId="20032" xr:uid="{F72EA1CF-00FE-4112-A361-587F3C1D4D3F}"/>
    <cellStyle name="Normal 5 2 6 2 2 5" xfId="28469" xr:uid="{D7115917-51D1-4B77-9375-0E310442E5A6}"/>
    <cellStyle name="Normal 5 2 6 2 3" xfId="5225" xr:uid="{00000000-0005-0000-0000-00004E190000}"/>
    <cellStyle name="Normal 5 2 6 2 3 2" xfId="13667" xr:uid="{B818A5C3-CD38-4837-951C-ED4AB5223E5F}"/>
    <cellStyle name="Normal 5 2 6 2 3 3" xfId="22104" xr:uid="{90D31023-989D-4189-91FA-EBCC2215D130}"/>
    <cellStyle name="Normal 5 2 6 2 3 4" xfId="30541" xr:uid="{D9A5496F-76AA-49D0-B738-B7D6DCE120D0}"/>
    <cellStyle name="Normal 5 2 6 2 4" xfId="9449" xr:uid="{F57C51E6-757D-471E-B7C4-7B18C48E8B28}"/>
    <cellStyle name="Normal 5 2 6 2 5" xfId="17887" xr:uid="{A0C66406-7857-4601-84B6-44A9D9670B99}"/>
    <cellStyle name="Normal 5 2 6 2 6" xfId="26324" xr:uid="{11415645-E611-4C41-8A92-512E69EA6210}"/>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8EFCF4C4-5711-42B2-A796-07EED46501D6}"/>
    <cellStyle name="Normal 5 2 6 3 2 2 3" xfId="24662" xr:uid="{71D660D0-851C-4716-9D65-364AA594DA85}"/>
    <cellStyle name="Normal 5 2 6 3 2 2 4" xfId="33099" xr:uid="{828E2476-EF6B-42C6-A2F0-3947BD3C48F9}"/>
    <cellStyle name="Normal 5 2 6 3 2 3" xfId="12007" xr:uid="{A9E587DE-DC0E-4321-BFA9-14D55CB69036}"/>
    <cellStyle name="Normal 5 2 6 3 2 4" xfId="20445" xr:uid="{E56E36E5-DA9A-4580-AC62-80E0EB6F1690}"/>
    <cellStyle name="Normal 5 2 6 3 2 5" xfId="28882" xr:uid="{CAAEB84D-FED4-4F49-BCA8-4C314D1F4D7E}"/>
    <cellStyle name="Normal 5 2 6 3 3" xfId="5638" xr:uid="{00000000-0005-0000-0000-000052190000}"/>
    <cellStyle name="Normal 5 2 6 3 3 2" xfId="14080" xr:uid="{39A12320-3AB7-4226-91F6-B79190ABD225}"/>
    <cellStyle name="Normal 5 2 6 3 3 3" xfId="22517" xr:uid="{498AC672-BF3D-42CA-9A86-FA0754C404AE}"/>
    <cellStyle name="Normal 5 2 6 3 3 4" xfId="30954" xr:uid="{6F541E69-79A1-4423-A8B6-75A76782E634}"/>
    <cellStyle name="Normal 5 2 6 3 4" xfId="9862" xr:uid="{8750ABD2-273C-45FB-A637-3EE74BDFC77C}"/>
    <cellStyle name="Normal 5 2 6 3 5" xfId="18300" xr:uid="{A2C12F74-88AE-428C-BE73-E8EA5796293C}"/>
    <cellStyle name="Normal 5 2 6 3 6" xfId="26737" xr:uid="{606A2F59-0654-4482-A56F-671D5A463B9F}"/>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C5FF26C6-7FAA-4B36-9B89-04AB92ADA8B1}"/>
    <cellStyle name="Normal 5 2 6 4 2 2 3" xfId="25075" xr:uid="{697C7262-D80A-4146-9554-C1FB198C3C68}"/>
    <cellStyle name="Normal 5 2 6 4 2 2 4" xfId="33512" xr:uid="{F822252C-FC28-4AE8-AFFF-262D39BFC824}"/>
    <cellStyle name="Normal 5 2 6 4 2 3" xfId="12420" xr:uid="{858FD220-0F4C-476A-8F8A-7177B95F1956}"/>
    <cellStyle name="Normal 5 2 6 4 2 4" xfId="20858" xr:uid="{FA91DC8E-361C-464A-A024-09CA9B66338D}"/>
    <cellStyle name="Normal 5 2 6 4 2 5" xfId="29295" xr:uid="{4517EA1F-22F0-48F4-BC82-5B46C46C9B1A}"/>
    <cellStyle name="Normal 5 2 6 4 3" xfId="6051" xr:uid="{00000000-0005-0000-0000-000056190000}"/>
    <cellStyle name="Normal 5 2 6 4 3 2" xfId="14493" xr:uid="{C3AC32C4-1ACD-4980-9484-58BF9EA448A6}"/>
    <cellStyle name="Normal 5 2 6 4 3 3" xfId="22930" xr:uid="{76975F96-8084-411E-8357-4EC7C2FFAB07}"/>
    <cellStyle name="Normal 5 2 6 4 3 4" xfId="31367" xr:uid="{FE8E7C2E-EE11-4D7B-9E99-982CB4D2CFDE}"/>
    <cellStyle name="Normal 5 2 6 4 4" xfId="10275" xr:uid="{15BE9561-2325-4E0D-A792-8F98253C3578}"/>
    <cellStyle name="Normal 5 2 6 4 5" xfId="18713" xr:uid="{C3375E87-016A-4B9E-8770-00F631F0A890}"/>
    <cellStyle name="Normal 5 2 6 4 6" xfId="27150" xr:uid="{8AB3D3DE-4A27-416F-96E8-F3911DE51A68}"/>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C631CE2D-DD7E-4BD7-BF74-DE5E6D2BCA04}"/>
    <cellStyle name="Normal 5 2 6 5 2 2 3" xfId="25488" xr:uid="{23C2811F-0EDC-49C6-80B4-B7129E893338}"/>
    <cellStyle name="Normal 5 2 6 5 2 2 4" xfId="33925" xr:uid="{CD306B7A-9A91-4798-A585-95247D9A9D77}"/>
    <cellStyle name="Normal 5 2 6 5 2 3" xfId="12833" xr:uid="{D79B663C-333A-4E06-9FEB-7A03BACCC1DB}"/>
    <cellStyle name="Normal 5 2 6 5 2 4" xfId="21271" xr:uid="{70F83233-AE84-480E-B393-88BC34684F0E}"/>
    <cellStyle name="Normal 5 2 6 5 2 5" xfId="29708" xr:uid="{8123340E-F515-4096-8FF9-F15FB734C778}"/>
    <cellStyle name="Normal 5 2 6 5 3" xfId="6464" xr:uid="{00000000-0005-0000-0000-00005A190000}"/>
    <cellStyle name="Normal 5 2 6 5 3 2" xfId="14906" xr:uid="{E52C2AE8-2721-4A3C-8B3C-9CB3AB839101}"/>
    <cellStyle name="Normal 5 2 6 5 3 3" xfId="23343" xr:uid="{2A6111E7-9CE8-4D3B-9B4C-900B4A3258F6}"/>
    <cellStyle name="Normal 5 2 6 5 3 4" xfId="31780" xr:uid="{731F8276-EC4A-42BA-A9C7-0D6B8B42BD2A}"/>
    <cellStyle name="Normal 5 2 6 5 4" xfId="10688" xr:uid="{C1315C64-48FE-4F50-9CC7-3AF693C2AA19}"/>
    <cellStyle name="Normal 5 2 6 5 5" xfId="19126" xr:uid="{C3F25436-CF11-47CE-828A-773DA99397F7}"/>
    <cellStyle name="Normal 5 2 6 5 6" xfId="27563" xr:uid="{A66F764B-ED3D-4519-B9E9-E7874C8F58C6}"/>
    <cellStyle name="Normal 5 2 6 6" xfId="2593" xr:uid="{00000000-0005-0000-0000-00005B190000}"/>
    <cellStyle name="Normal 5 2 6 6 2" xfId="6877" xr:uid="{00000000-0005-0000-0000-00005C190000}"/>
    <cellStyle name="Normal 5 2 6 6 2 2" xfId="15319" xr:uid="{2E10EBE9-B2D8-418A-8259-820CC5E82A86}"/>
    <cellStyle name="Normal 5 2 6 6 2 3" xfId="23756" xr:uid="{0699936E-E909-4E65-B3F2-20EED3179668}"/>
    <cellStyle name="Normal 5 2 6 6 2 4" xfId="32193" xr:uid="{B8540FD0-4554-44FE-A10A-B51382D15312}"/>
    <cellStyle name="Normal 5 2 6 6 3" xfId="11101" xr:uid="{6D3D7A73-C1A1-435A-83C9-358A0C255AAD}"/>
    <cellStyle name="Normal 5 2 6 6 4" xfId="19539" xr:uid="{8C078AD2-68F8-4F5C-BCFB-C7E477252649}"/>
    <cellStyle name="Normal 5 2 6 6 5" xfId="27976" xr:uid="{7351BD43-FD97-4F0A-B90F-74C4286C1FD0}"/>
    <cellStyle name="Normal 5 2 6 7" xfId="4812" xr:uid="{00000000-0005-0000-0000-00005D190000}"/>
    <cellStyle name="Normal 5 2 6 7 2" xfId="13254" xr:uid="{4EA05781-0802-43D1-B4EF-82DA94C5B476}"/>
    <cellStyle name="Normal 5 2 6 7 3" xfId="21691" xr:uid="{AF341D8E-E169-45CE-A188-CECA01EC85C7}"/>
    <cellStyle name="Normal 5 2 6 7 4" xfId="30128" xr:uid="{958F2049-8958-472E-B6FD-DF7BFBE0BC6A}"/>
    <cellStyle name="Normal 5 2 6 8" xfId="9036" xr:uid="{D4332944-7AF7-4C03-8154-1B5FCB700779}"/>
    <cellStyle name="Normal 5 2 6 9" xfId="17474" xr:uid="{057038A6-F825-4A69-BD3F-076E30F9AB91}"/>
    <cellStyle name="Normal 5 2 7" xfId="881" xr:uid="{00000000-0005-0000-0000-00005E190000}"/>
    <cellStyle name="Normal 5 2 7 2" xfId="3116" xr:uid="{00000000-0005-0000-0000-00005F190000}"/>
    <cellStyle name="Normal 5 2 7 2 2" xfId="7339" xr:uid="{00000000-0005-0000-0000-000060190000}"/>
    <cellStyle name="Normal 5 2 7 2 2 2" xfId="15781" xr:uid="{F085E4AD-D87C-4D29-8278-883A91F126EF}"/>
    <cellStyle name="Normal 5 2 7 2 2 3" xfId="24218" xr:uid="{E26087C5-46C3-411E-AE7D-C446863F4A2D}"/>
    <cellStyle name="Normal 5 2 7 2 2 4" xfId="32655" xr:uid="{77894AE8-5AEA-4BA9-BECE-CBB2B0700D4D}"/>
    <cellStyle name="Normal 5 2 7 2 3" xfId="11563" xr:uid="{AA8050CF-960C-4862-B4E2-72A8FB3C8EB0}"/>
    <cellStyle name="Normal 5 2 7 2 4" xfId="20001" xr:uid="{6EB68891-770E-49B9-8E62-4461FF34ADB9}"/>
    <cellStyle name="Normal 5 2 7 2 5" xfId="28438" xr:uid="{181AC3F5-2BE6-4FF0-99CC-FE887182ECF0}"/>
    <cellStyle name="Normal 5 2 7 3" xfId="5194" xr:uid="{00000000-0005-0000-0000-000061190000}"/>
    <cellStyle name="Normal 5 2 7 3 2" xfId="13636" xr:uid="{4714C3F2-5866-4EDC-9212-E30130779622}"/>
    <cellStyle name="Normal 5 2 7 3 3" xfId="22073" xr:uid="{60582AE2-A104-4F02-BEB5-2B2E58FAB0BB}"/>
    <cellStyle name="Normal 5 2 7 3 4" xfId="30510" xr:uid="{027D6A30-6C67-4648-AED2-F6DAC01834A8}"/>
    <cellStyle name="Normal 5 2 7 4" xfId="9418" xr:uid="{2663CB77-10CB-42F4-82FB-B1ADE5DB870D}"/>
    <cellStyle name="Normal 5 2 7 5" xfId="17856" xr:uid="{95C8DB46-254A-497F-BE41-F3969977684C}"/>
    <cellStyle name="Normal 5 2 7 6" xfId="26293" xr:uid="{5A2B1C90-A620-493D-B51E-86B25D79612F}"/>
    <cellStyle name="Normal 5 2 8" xfId="1299" xr:uid="{00000000-0005-0000-0000-000062190000}"/>
    <cellStyle name="Normal 5 2 8 2" xfId="3529" xr:uid="{00000000-0005-0000-0000-000063190000}"/>
    <cellStyle name="Normal 5 2 8 2 2" xfId="7752" xr:uid="{00000000-0005-0000-0000-000064190000}"/>
    <cellStyle name="Normal 5 2 8 2 2 2" xfId="16194" xr:uid="{85679A6F-466E-404B-A9D3-F9917E76F42C}"/>
    <cellStyle name="Normal 5 2 8 2 2 3" xfId="24631" xr:uid="{C61A373C-F75B-470D-872E-BEF7DF6904E6}"/>
    <cellStyle name="Normal 5 2 8 2 2 4" xfId="33068" xr:uid="{79112BF8-E1EB-4BD5-A696-B1EA679C2E2B}"/>
    <cellStyle name="Normal 5 2 8 2 3" xfId="11976" xr:uid="{2DC84D74-A6C8-4C8B-BE05-90B66EE06742}"/>
    <cellStyle name="Normal 5 2 8 2 4" xfId="20414" xr:uid="{C54D22D8-8CCB-42C9-B675-57D13D300CB4}"/>
    <cellStyle name="Normal 5 2 8 2 5" xfId="28851" xr:uid="{A735D05A-777F-4106-8F32-1436D7C69F1C}"/>
    <cellStyle name="Normal 5 2 8 3" xfId="5607" xr:uid="{00000000-0005-0000-0000-000065190000}"/>
    <cellStyle name="Normal 5 2 8 3 2" xfId="14049" xr:uid="{B103DB67-0EC6-44BB-955F-BEF9F807B454}"/>
    <cellStyle name="Normal 5 2 8 3 3" xfId="22486" xr:uid="{1C2F644E-4499-4942-9572-2B2113FFE3A9}"/>
    <cellStyle name="Normal 5 2 8 3 4" xfId="30923" xr:uid="{B707C42A-BFB2-41EC-AB79-EADAF918E2BF}"/>
    <cellStyle name="Normal 5 2 8 4" xfId="9831" xr:uid="{0706B2E3-315A-4DC1-B70C-7121F248DAA7}"/>
    <cellStyle name="Normal 5 2 8 5" xfId="18269" xr:uid="{50418FAC-27E1-43B3-BF0D-7C50C40E562A}"/>
    <cellStyle name="Normal 5 2 8 6" xfId="26706" xr:uid="{0A8C42E0-BFC7-4A3C-87B1-FF672D71F3A5}"/>
    <cellStyle name="Normal 5 2 9" xfId="1712" xr:uid="{00000000-0005-0000-0000-000066190000}"/>
    <cellStyle name="Normal 5 2 9 2" xfId="3942" xr:uid="{00000000-0005-0000-0000-000067190000}"/>
    <cellStyle name="Normal 5 2 9 2 2" xfId="8165" xr:uid="{00000000-0005-0000-0000-000068190000}"/>
    <cellStyle name="Normal 5 2 9 2 2 2" xfId="16607" xr:uid="{71F03700-F91F-4513-8BC2-FB675421A227}"/>
    <cellStyle name="Normal 5 2 9 2 2 3" xfId="25044" xr:uid="{70D4BA5B-C6AF-41BA-9AD4-49087FCCEAFD}"/>
    <cellStyle name="Normal 5 2 9 2 2 4" xfId="33481" xr:uid="{45BE6567-0EDB-4702-92D1-09CA1230A4D5}"/>
    <cellStyle name="Normal 5 2 9 2 3" xfId="12389" xr:uid="{702A036D-463A-4DFB-B0ED-B8211DA39064}"/>
    <cellStyle name="Normal 5 2 9 2 4" xfId="20827" xr:uid="{4278520C-E105-44A7-8DA3-AEA954E75C8D}"/>
    <cellStyle name="Normal 5 2 9 2 5" xfId="29264" xr:uid="{D99C16EC-136D-4941-A784-57C49F78F674}"/>
    <cellStyle name="Normal 5 2 9 3" xfId="6020" xr:uid="{00000000-0005-0000-0000-000069190000}"/>
    <cellStyle name="Normal 5 2 9 3 2" xfId="14462" xr:uid="{3543B07D-4833-4BA4-977C-BE4054870EF1}"/>
    <cellStyle name="Normal 5 2 9 3 3" xfId="22899" xr:uid="{404CDA12-AE45-48D6-8AA6-214020DEEEF6}"/>
    <cellStyle name="Normal 5 2 9 3 4" xfId="31336" xr:uid="{05F3D072-C354-495E-8726-47C7ED7B7691}"/>
    <cellStyle name="Normal 5 2 9 4" xfId="10244" xr:uid="{4843E425-6686-4723-8DC9-8212397F3905}"/>
    <cellStyle name="Normal 5 2 9 5" xfId="18682" xr:uid="{4FDA4705-2A4A-48FB-B220-C60D98BC6192}"/>
    <cellStyle name="Normal 5 2 9 6" xfId="27119" xr:uid="{379D90CD-D140-4FD5-8DD0-7B1C57272921}"/>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805FA028-6D6E-4A3B-88B0-9B3A300C06F7}"/>
    <cellStyle name="Normal 5 3 10 2 2 3" xfId="25489" xr:uid="{ED198049-DD8F-4F23-9D8C-2F6DA5B9144C}"/>
    <cellStyle name="Normal 5 3 10 2 2 4" xfId="33926" xr:uid="{31AF8868-9D0C-4056-92E1-4E97419D389F}"/>
    <cellStyle name="Normal 5 3 10 2 3" xfId="12834" xr:uid="{3BA66CB0-6190-479F-8D29-95D14B11E552}"/>
    <cellStyle name="Normal 5 3 10 2 4" xfId="21272" xr:uid="{B2258A90-B32D-458F-8A92-8CB89DE14EAC}"/>
    <cellStyle name="Normal 5 3 10 2 5" xfId="29709" xr:uid="{B1E9B5DB-262A-4767-97F7-36C117661904}"/>
    <cellStyle name="Normal 5 3 10 3" xfId="6465" xr:uid="{00000000-0005-0000-0000-00006E190000}"/>
    <cellStyle name="Normal 5 3 10 3 2" xfId="14907" xr:uid="{BB7C4963-9F07-4A49-840D-400E305DD0C2}"/>
    <cellStyle name="Normal 5 3 10 3 3" xfId="23344" xr:uid="{8DC5FB81-FC8D-49AF-815E-733B02727EE5}"/>
    <cellStyle name="Normal 5 3 10 3 4" xfId="31781" xr:uid="{98E187E2-8119-4830-84BB-5095A3D1D4F2}"/>
    <cellStyle name="Normal 5 3 10 4" xfId="10689" xr:uid="{CB175EDD-BFD2-45AA-9D1F-B60CD3ED62D2}"/>
    <cellStyle name="Normal 5 3 10 5" xfId="19127" xr:uid="{D86C4BAB-D1B3-493E-8784-AFF1C55B67E7}"/>
    <cellStyle name="Normal 5 3 10 6" xfId="27564" xr:uid="{2A3D2D70-1A0B-406A-B7DF-612ED684417A}"/>
    <cellStyle name="Normal 5 3 11" xfId="2594" xr:uid="{00000000-0005-0000-0000-00006F190000}"/>
    <cellStyle name="Normal 5 3 11 2" xfId="6878" xr:uid="{00000000-0005-0000-0000-000070190000}"/>
    <cellStyle name="Normal 5 3 11 2 2" xfId="15320" xr:uid="{3EDA4598-7A9B-4AD0-B067-20383079211B}"/>
    <cellStyle name="Normal 5 3 11 2 3" xfId="23757" xr:uid="{FD2DE624-2D37-42D8-BBD0-8B172B09F092}"/>
    <cellStyle name="Normal 5 3 11 2 4" xfId="32194" xr:uid="{33797DE7-33F3-4B6D-9C88-A53711923F8A}"/>
    <cellStyle name="Normal 5 3 11 3" xfId="11102" xr:uid="{87271B58-5948-4210-87A2-BE66E2EFD8E8}"/>
    <cellStyle name="Normal 5 3 11 4" xfId="19540" xr:uid="{ACB45E3B-D2B2-452A-87F2-41830F4DE346}"/>
    <cellStyle name="Normal 5 3 11 5" xfId="27977" xr:uid="{358995FF-2273-437F-83FB-7404572DB25D}"/>
    <cellStyle name="Normal 5 3 12" xfId="4813" xr:uid="{00000000-0005-0000-0000-000071190000}"/>
    <cellStyle name="Normal 5 3 12 2" xfId="13255" xr:uid="{8DB6BFA2-E5A1-4171-8C8C-D549B601B00C}"/>
    <cellStyle name="Normal 5 3 12 3" xfId="21692" xr:uid="{6D1539B7-82E3-4847-9997-B52E32FDEBBA}"/>
    <cellStyle name="Normal 5 3 12 4" xfId="30129" xr:uid="{92694247-E840-4085-9DAE-D2862B23441E}"/>
    <cellStyle name="Normal 5 3 13" xfId="9037" xr:uid="{47331481-6903-425F-8430-63F9628106EC}"/>
    <cellStyle name="Normal 5 3 14" xfId="17475" xr:uid="{37DF9D8D-130F-461B-8EAA-21A10E128B46}"/>
    <cellStyle name="Normal 5 3 15" xfId="25912" xr:uid="{6B95456F-2B77-4273-8A5D-BFCA78FB6029}"/>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67BB005D-123C-4950-81E6-523E50E5D783}"/>
    <cellStyle name="Normal 5 3 3 10 3" xfId="21693" xr:uid="{AF769DA1-74B3-48F8-8A31-1A526156C1D0}"/>
    <cellStyle name="Normal 5 3 3 10 4" xfId="30130" xr:uid="{9BD750C3-4C64-4133-951B-42CA98EAD200}"/>
    <cellStyle name="Normal 5 3 3 11" xfId="9038" xr:uid="{8074FA0B-A682-49C3-824A-694A264705CE}"/>
    <cellStyle name="Normal 5 3 3 12" xfId="17476" xr:uid="{6625E597-F35E-41D9-9A92-17C29A8E56D1}"/>
    <cellStyle name="Normal 5 3 3 13" xfId="25913" xr:uid="{D6D84BD1-C61D-4048-B88B-74856DF9ECD1}"/>
    <cellStyle name="Normal 5 3 3 2" xfId="442" xr:uid="{00000000-0005-0000-0000-000076190000}"/>
    <cellStyle name="Normal 5 3 3 2 10" xfId="9039" xr:uid="{9144342D-1ACA-4283-BB52-BB87812882DF}"/>
    <cellStyle name="Normal 5 3 3 2 11" xfId="17477" xr:uid="{8EB26B83-6A2F-431B-99F1-C0CAA6C7216B}"/>
    <cellStyle name="Normal 5 3 3 2 12" xfId="25914" xr:uid="{99A2FBBE-710C-4C3D-A3BD-76B10D34CE1A}"/>
    <cellStyle name="Normal 5 3 3 2 2" xfId="443" xr:uid="{00000000-0005-0000-0000-000077190000}"/>
    <cellStyle name="Normal 5 3 3 2 2 10" xfId="17478" xr:uid="{5119B47B-8202-4CE1-9DD4-21819615B8B5}"/>
    <cellStyle name="Normal 5 3 3 2 2 11" xfId="25915" xr:uid="{FFB0B15C-4E02-4D96-A4EC-1506D4FFD363}"/>
    <cellStyle name="Normal 5 3 3 2 2 2" xfId="444" xr:uid="{00000000-0005-0000-0000-000078190000}"/>
    <cellStyle name="Normal 5 3 3 2 2 2 10" xfId="25916" xr:uid="{FBC9E831-8DB3-4E99-9138-44A1812391A3}"/>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D7C9DB3C-81F8-46C4-B30E-D9AA99B51D75}"/>
    <cellStyle name="Normal 5 3 3 2 2 2 2 2 2 3" xfId="24254" xr:uid="{A9F7B7B5-9B64-44D3-87DF-25C6DC177D9A}"/>
    <cellStyle name="Normal 5 3 3 2 2 2 2 2 2 4" xfId="32691" xr:uid="{1FCB6293-8E86-40E5-A71B-9250011E4FBA}"/>
    <cellStyle name="Normal 5 3 3 2 2 2 2 2 3" xfId="11599" xr:uid="{7DC7436A-02F6-44A4-869B-E59BA2E78A3F}"/>
    <cellStyle name="Normal 5 3 3 2 2 2 2 2 4" xfId="20037" xr:uid="{88A1102C-BC6E-40EB-99F7-5F2633CBEF5E}"/>
    <cellStyle name="Normal 5 3 3 2 2 2 2 2 5" xfId="28474" xr:uid="{E85047E4-8D5C-40B2-A92D-3C7A608FF8DD}"/>
    <cellStyle name="Normal 5 3 3 2 2 2 2 3" xfId="5230" xr:uid="{00000000-0005-0000-0000-00007C190000}"/>
    <cellStyle name="Normal 5 3 3 2 2 2 2 3 2" xfId="13672" xr:uid="{6171D5FE-9890-453D-88F9-37D590C04C2B}"/>
    <cellStyle name="Normal 5 3 3 2 2 2 2 3 3" xfId="22109" xr:uid="{E87FDEC5-E020-4FF0-8F5A-739A90A3A385}"/>
    <cellStyle name="Normal 5 3 3 2 2 2 2 3 4" xfId="30546" xr:uid="{449EEC6D-7A24-44BA-B87E-FE3EAD178BC5}"/>
    <cellStyle name="Normal 5 3 3 2 2 2 2 4" xfId="9454" xr:uid="{D70E3B25-34DB-4748-B74C-2A6130872C4F}"/>
    <cellStyle name="Normal 5 3 3 2 2 2 2 5" xfId="17892" xr:uid="{2C7AF638-59FB-4DB5-927B-9F9D95BECB48}"/>
    <cellStyle name="Normal 5 3 3 2 2 2 2 6" xfId="26329" xr:uid="{1EA47263-DB59-4497-A1C9-38ECDB3EDDD7}"/>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CA2691C0-E021-4C6E-B5B2-CD8526C2F51D}"/>
    <cellStyle name="Normal 5 3 3 2 2 2 3 2 2 3" xfId="24667" xr:uid="{F04EF6EF-205A-4BBD-B2E3-DC4D69A6ECB0}"/>
    <cellStyle name="Normal 5 3 3 2 2 2 3 2 2 4" xfId="33104" xr:uid="{CE8B216B-2A84-4161-8AEA-D41FEE7FB935}"/>
    <cellStyle name="Normal 5 3 3 2 2 2 3 2 3" xfId="12012" xr:uid="{36545F1A-5C13-4C32-B2C3-EECDAAFA53D6}"/>
    <cellStyle name="Normal 5 3 3 2 2 2 3 2 4" xfId="20450" xr:uid="{D677297A-5D13-41D7-A0EB-FFEE270E911A}"/>
    <cellStyle name="Normal 5 3 3 2 2 2 3 2 5" xfId="28887" xr:uid="{21040400-B08F-4EC0-B54D-2A55C4D245DA}"/>
    <cellStyle name="Normal 5 3 3 2 2 2 3 3" xfId="5643" xr:uid="{00000000-0005-0000-0000-000080190000}"/>
    <cellStyle name="Normal 5 3 3 2 2 2 3 3 2" xfId="14085" xr:uid="{D4F38F38-CA36-4586-A4F7-2A6A0DA07608}"/>
    <cellStyle name="Normal 5 3 3 2 2 2 3 3 3" xfId="22522" xr:uid="{55C49D4B-AFD2-4778-9934-21BFC66590B4}"/>
    <cellStyle name="Normal 5 3 3 2 2 2 3 3 4" xfId="30959" xr:uid="{9820750B-F767-484B-81EE-9D23083C9843}"/>
    <cellStyle name="Normal 5 3 3 2 2 2 3 4" xfId="9867" xr:uid="{8C2E8EAF-854C-4414-933E-811FF34BAB71}"/>
    <cellStyle name="Normal 5 3 3 2 2 2 3 5" xfId="18305" xr:uid="{CAB933E1-C9FC-43DD-94FB-9797CA737A04}"/>
    <cellStyle name="Normal 5 3 3 2 2 2 3 6" xfId="26742" xr:uid="{553A58FC-A918-450D-BD6A-A4F2C9C7E451}"/>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5EB242B1-1D7A-4FD8-BE94-F9C5D8B3C487}"/>
    <cellStyle name="Normal 5 3 3 2 2 2 4 2 2 3" xfId="25080" xr:uid="{36BB8D26-13DB-49E8-80D6-4FE63017B13A}"/>
    <cellStyle name="Normal 5 3 3 2 2 2 4 2 2 4" xfId="33517" xr:uid="{955FB266-3ED3-4EDA-B27E-CB11AE7D0CD0}"/>
    <cellStyle name="Normal 5 3 3 2 2 2 4 2 3" xfId="12425" xr:uid="{9CC0E836-3EE5-4250-B01D-61AE21DE248A}"/>
    <cellStyle name="Normal 5 3 3 2 2 2 4 2 4" xfId="20863" xr:uid="{31C7B936-EBF3-402C-BCE7-74ACC731A720}"/>
    <cellStyle name="Normal 5 3 3 2 2 2 4 2 5" xfId="29300" xr:uid="{6D651F51-231B-4808-B9FF-F1A63635DE1C}"/>
    <cellStyle name="Normal 5 3 3 2 2 2 4 3" xfId="6056" xr:uid="{00000000-0005-0000-0000-000084190000}"/>
    <cellStyle name="Normal 5 3 3 2 2 2 4 3 2" xfId="14498" xr:uid="{FBAB45B1-6EFA-4601-A368-E94FC55D98AF}"/>
    <cellStyle name="Normal 5 3 3 2 2 2 4 3 3" xfId="22935" xr:uid="{FD69162E-059B-482C-8ABE-116A2006F413}"/>
    <cellStyle name="Normal 5 3 3 2 2 2 4 3 4" xfId="31372" xr:uid="{4CA628F7-F2D4-46FC-AEE1-31B02D393D73}"/>
    <cellStyle name="Normal 5 3 3 2 2 2 4 4" xfId="10280" xr:uid="{CDDFBB75-3F2F-4D1B-80CC-334DFA663D67}"/>
    <cellStyle name="Normal 5 3 3 2 2 2 4 5" xfId="18718" xr:uid="{E104D814-22E5-4946-9080-ED18A1B7417D}"/>
    <cellStyle name="Normal 5 3 3 2 2 2 4 6" xfId="27155" xr:uid="{22DAC53E-0417-467A-A159-8F96AD1C46FC}"/>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D38C7B0A-03D5-41FB-9065-20B5CC8CE3EF}"/>
    <cellStyle name="Normal 5 3 3 2 2 2 5 2 2 3" xfId="25493" xr:uid="{F8B77842-B7F5-4520-8712-C1EF06775EFF}"/>
    <cellStyle name="Normal 5 3 3 2 2 2 5 2 2 4" xfId="33930" xr:uid="{64CAC433-A62B-4CB9-9AF0-0060B43AC6BF}"/>
    <cellStyle name="Normal 5 3 3 2 2 2 5 2 3" xfId="12838" xr:uid="{AF6F4EBB-3FFA-4D87-8805-0E04FFE1D5C8}"/>
    <cellStyle name="Normal 5 3 3 2 2 2 5 2 4" xfId="21276" xr:uid="{2496FFB7-49A8-43ED-90AE-359CF194CBC4}"/>
    <cellStyle name="Normal 5 3 3 2 2 2 5 2 5" xfId="29713" xr:uid="{EC10AF78-CE53-4EEA-9D29-E07FDCE68302}"/>
    <cellStyle name="Normal 5 3 3 2 2 2 5 3" xfId="6469" xr:uid="{00000000-0005-0000-0000-000088190000}"/>
    <cellStyle name="Normal 5 3 3 2 2 2 5 3 2" xfId="14911" xr:uid="{E410C99E-4E84-446E-A59B-8FCBD3AAD875}"/>
    <cellStyle name="Normal 5 3 3 2 2 2 5 3 3" xfId="23348" xr:uid="{0D507F4D-5C8A-4D15-8958-7D7A7C29648A}"/>
    <cellStyle name="Normal 5 3 3 2 2 2 5 3 4" xfId="31785" xr:uid="{9E8153E2-CEEC-4EBD-B8BA-CA6905E2F98C}"/>
    <cellStyle name="Normal 5 3 3 2 2 2 5 4" xfId="10693" xr:uid="{31BE2430-A76C-4957-91B2-76F7F54366D8}"/>
    <cellStyle name="Normal 5 3 3 2 2 2 5 5" xfId="19131" xr:uid="{F45949F1-7826-461D-87AA-2F6DF461A2B3}"/>
    <cellStyle name="Normal 5 3 3 2 2 2 5 6" xfId="27568" xr:uid="{7E3E4BA9-54E0-47DD-B76A-AF891759922E}"/>
    <cellStyle name="Normal 5 3 3 2 2 2 6" xfId="2598" xr:uid="{00000000-0005-0000-0000-000089190000}"/>
    <cellStyle name="Normal 5 3 3 2 2 2 6 2" xfId="6882" xr:uid="{00000000-0005-0000-0000-00008A190000}"/>
    <cellStyle name="Normal 5 3 3 2 2 2 6 2 2" xfId="15324" xr:uid="{CA27BCDA-2DDC-493A-B9C9-BD51F8DC22AD}"/>
    <cellStyle name="Normal 5 3 3 2 2 2 6 2 3" xfId="23761" xr:uid="{FC51C9CF-6AA6-46CE-A5DF-8E7028CC35B0}"/>
    <cellStyle name="Normal 5 3 3 2 2 2 6 2 4" xfId="32198" xr:uid="{E20839E1-853E-4B7D-BE41-1E8AB481F788}"/>
    <cellStyle name="Normal 5 3 3 2 2 2 6 3" xfId="11106" xr:uid="{28B3AEA3-1AC2-4697-9E77-62EA7848B477}"/>
    <cellStyle name="Normal 5 3 3 2 2 2 6 4" xfId="19544" xr:uid="{09051244-359D-4C46-8C60-E6E0A717FE16}"/>
    <cellStyle name="Normal 5 3 3 2 2 2 6 5" xfId="27981" xr:uid="{EF970327-0D34-421F-BDBE-8D12A61FA687}"/>
    <cellStyle name="Normal 5 3 3 2 2 2 7" xfId="4817" xr:uid="{00000000-0005-0000-0000-00008B190000}"/>
    <cellStyle name="Normal 5 3 3 2 2 2 7 2" xfId="13259" xr:uid="{4D650FFA-903B-4C88-B7DD-46FED68EFFF8}"/>
    <cellStyle name="Normal 5 3 3 2 2 2 7 3" xfId="21696" xr:uid="{A514C1BB-7DEB-4953-959C-5F176C4E5E77}"/>
    <cellStyle name="Normal 5 3 3 2 2 2 7 4" xfId="30133" xr:uid="{19EC32E6-4E2D-4FC4-864E-EED899716ADE}"/>
    <cellStyle name="Normal 5 3 3 2 2 2 8" xfId="9041" xr:uid="{90F05B83-456B-4F9E-BFF0-FE9971EAE1AC}"/>
    <cellStyle name="Normal 5 3 3 2 2 2 9" xfId="17479" xr:uid="{7E71586D-7575-46DE-933E-259242446CDD}"/>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72DF1E71-CC62-4472-BF56-1437A7C3ABF7}"/>
    <cellStyle name="Normal 5 3 3 2 2 3 2 2 3" xfId="24253" xr:uid="{71167AEA-1782-4637-95E6-1C05DE154DAD}"/>
    <cellStyle name="Normal 5 3 3 2 2 3 2 2 4" xfId="32690" xr:uid="{76533071-86B5-47CD-B435-CE1144660239}"/>
    <cellStyle name="Normal 5 3 3 2 2 3 2 3" xfId="11598" xr:uid="{616561FE-E4E8-4396-B9BD-71B2DA74E142}"/>
    <cellStyle name="Normal 5 3 3 2 2 3 2 4" xfId="20036" xr:uid="{09CD2A1C-BD3F-4020-A411-1EA9459C1554}"/>
    <cellStyle name="Normal 5 3 3 2 2 3 2 5" xfId="28473" xr:uid="{AD7DA423-F31E-47A7-AE40-2A287E027352}"/>
    <cellStyle name="Normal 5 3 3 2 2 3 3" xfId="5229" xr:uid="{00000000-0005-0000-0000-00008F190000}"/>
    <cellStyle name="Normal 5 3 3 2 2 3 3 2" xfId="13671" xr:uid="{5254C55D-FD21-4FAC-BB8B-A1786B70AB07}"/>
    <cellStyle name="Normal 5 3 3 2 2 3 3 3" xfId="22108" xr:uid="{C8496634-4343-40BA-9037-33CC83C9E1FC}"/>
    <cellStyle name="Normal 5 3 3 2 2 3 3 4" xfId="30545" xr:uid="{0932D2E4-6063-4544-ACBE-93DFFC7E4EC4}"/>
    <cellStyle name="Normal 5 3 3 2 2 3 4" xfId="9453" xr:uid="{95EF1CBB-340E-488D-8020-7D3E2B88281B}"/>
    <cellStyle name="Normal 5 3 3 2 2 3 5" xfId="17891" xr:uid="{5A9A75AB-D002-4A5F-B357-1FCC27FA8AAE}"/>
    <cellStyle name="Normal 5 3 3 2 2 3 6" xfId="26328" xr:uid="{8C7722F7-6112-4C99-AACC-506117B956F2}"/>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F7629BEA-FCD7-46BC-8006-678D55264E26}"/>
    <cellStyle name="Normal 5 3 3 2 2 4 2 2 3" xfId="24666" xr:uid="{A5FBE722-540D-43F3-851E-581FD4140083}"/>
    <cellStyle name="Normal 5 3 3 2 2 4 2 2 4" xfId="33103" xr:uid="{F6FAA573-B526-4C95-B9B8-2D2EFDD4848E}"/>
    <cellStyle name="Normal 5 3 3 2 2 4 2 3" xfId="12011" xr:uid="{49A2DAA4-7AA9-4BAF-8E86-5A6AE0C6B045}"/>
    <cellStyle name="Normal 5 3 3 2 2 4 2 4" xfId="20449" xr:uid="{06972A31-800F-4395-A4F4-79745BED4A3C}"/>
    <cellStyle name="Normal 5 3 3 2 2 4 2 5" xfId="28886" xr:uid="{7D4AEE60-33C6-4367-9FED-7E9715A437FA}"/>
    <cellStyle name="Normal 5 3 3 2 2 4 3" xfId="5642" xr:uid="{00000000-0005-0000-0000-000093190000}"/>
    <cellStyle name="Normal 5 3 3 2 2 4 3 2" xfId="14084" xr:uid="{A00AEB40-0435-4588-BD02-FC0C1B5F1E4D}"/>
    <cellStyle name="Normal 5 3 3 2 2 4 3 3" xfId="22521" xr:uid="{4D9D2E90-A565-450D-8A8C-DC11F8B2598E}"/>
    <cellStyle name="Normal 5 3 3 2 2 4 3 4" xfId="30958" xr:uid="{FCC7F993-6EFF-46AE-A2EC-2893AA5A4B9D}"/>
    <cellStyle name="Normal 5 3 3 2 2 4 4" xfId="9866" xr:uid="{68C91761-6FBA-4201-92C3-7712F855601C}"/>
    <cellStyle name="Normal 5 3 3 2 2 4 5" xfId="18304" xr:uid="{D1AB5AE8-5E10-4963-B36E-B793EDDAC159}"/>
    <cellStyle name="Normal 5 3 3 2 2 4 6" xfId="26741" xr:uid="{77CDA91B-3F81-42CB-BFA8-84D7A414EC0B}"/>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686E176E-80A2-4A47-9341-DCC99B17435E}"/>
    <cellStyle name="Normal 5 3 3 2 2 5 2 2 3" xfId="25079" xr:uid="{1E89CF09-F803-4034-9C50-A3F478FB3DF6}"/>
    <cellStyle name="Normal 5 3 3 2 2 5 2 2 4" xfId="33516" xr:uid="{F60096E3-3D74-4FFC-829E-6A8030B858AC}"/>
    <cellStyle name="Normal 5 3 3 2 2 5 2 3" xfId="12424" xr:uid="{C206888A-F454-4510-B303-5D8FFB5C6617}"/>
    <cellStyle name="Normal 5 3 3 2 2 5 2 4" xfId="20862" xr:uid="{9CFB1789-C9C8-47C0-B609-D4A667730214}"/>
    <cellStyle name="Normal 5 3 3 2 2 5 2 5" xfId="29299" xr:uid="{F5EC1618-DB49-4982-9405-4110E6BB27EE}"/>
    <cellStyle name="Normal 5 3 3 2 2 5 3" xfId="6055" xr:uid="{00000000-0005-0000-0000-000097190000}"/>
    <cellStyle name="Normal 5 3 3 2 2 5 3 2" xfId="14497" xr:uid="{A63F7911-ED44-4FB3-B109-CE7281B4ACE1}"/>
    <cellStyle name="Normal 5 3 3 2 2 5 3 3" xfId="22934" xr:uid="{11CEB99D-D206-4650-A992-F6CFAE38A854}"/>
    <cellStyle name="Normal 5 3 3 2 2 5 3 4" xfId="31371" xr:uid="{850161BA-B10E-4016-86EC-615B93D89BF7}"/>
    <cellStyle name="Normal 5 3 3 2 2 5 4" xfId="10279" xr:uid="{ACF6215B-5B21-4B72-B562-5D81BFA85BF0}"/>
    <cellStyle name="Normal 5 3 3 2 2 5 5" xfId="18717" xr:uid="{1E51CCD1-D2EA-415B-AE08-276FF2730932}"/>
    <cellStyle name="Normal 5 3 3 2 2 5 6" xfId="27154" xr:uid="{F7438B0B-A24F-4040-9711-9BE522820F18}"/>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9928457F-FAA0-4316-8EC9-C783CFF7A5CB}"/>
    <cellStyle name="Normal 5 3 3 2 2 6 2 2 3" xfId="25492" xr:uid="{127BCCA7-E480-4D0F-B242-D04915A79C3D}"/>
    <cellStyle name="Normal 5 3 3 2 2 6 2 2 4" xfId="33929" xr:uid="{EFDDF82A-5D24-4A95-BD9B-EA6DE8E3069E}"/>
    <cellStyle name="Normal 5 3 3 2 2 6 2 3" xfId="12837" xr:uid="{E921BBCF-0811-4F6C-BDCC-E55D04A2870F}"/>
    <cellStyle name="Normal 5 3 3 2 2 6 2 4" xfId="21275" xr:uid="{6007DCC8-B884-40C0-9010-6D9EEBE1036E}"/>
    <cellStyle name="Normal 5 3 3 2 2 6 2 5" xfId="29712" xr:uid="{EAE201CA-4D1E-423E-B7D0-19F6ABC7B5FB}"/>
    <cellStyle name="Normal 5 3 3 2 2 6 3" xfId="6468" xr:uid="{00000000-0005-0000-0000-00009B190000}"/>
    <cellStyle name="Normal 5 3 3 2 2 6 3 2" xfId="14910" xr:uid="{B076F9A3-C472-4955-BA5C-0D576A9F9D40}"/>
    <cellStyle name="Normal 5 3 3 2 2 6 3 3" xfId="23347" xr:uid="{DDE801E2-D02C-46FF-A460-2299143649BB}"/>
    <cellStyle name="Normal 5 3 3 2 2 6 3 4" xfId="31784" xr:uid="{8470B7AE-BD63-4A1D-AD80-8A65B69DB5D2}"/>
    <cellStyle name="Normal 5 3 3 2 2 6 4" xfId="10692" xr:uid="{63096840-C051-4BD3-847C-74AD1A78775C}"/>
    <cellStyle name="Normal 5 3 3 2 2 6 5" xfId="19130" xr:uid="{166C0F33-14F4-4B36-9D1B-CE26BDCDD046}"/>
    <cellStyle name="Normal 5 3 3 2 2 6 6" xfId="27567" xr:uid="{D53EEAEE-F78A-4772-AA6A-A8FAE138FE66}"/>
    <cellStyle name="Normal 5 3 3 2 2 7" xfId="2597" xr:uid="{00000000-0005-0000-0000-00009C190000}"/>
    <cellStyle name="Normal 5 3 3 2 2 7 2" xfId="6881" xr:uid="{00000000-0005-0000-0000-00009D190000}"/>
    <cellStyle name="Normal 5 3 3 2 2 7 2 2" xfId="15323" xr:uid="{A1E92EE0-C153-496A-A4C4-4A07076539EE}"/>
    <cellStyle name="Normal 5 3 3 2 2 7 2 3" xfId="23760" xr:uid="{3815AAA7-9B10-44C2-AEF6-D71876B8185F}"/>
    <cellStyle name="Normal 5 3 3 2 2 7 2 4" xfId="32197" xr:uid="{EA2A6362-6E76-41EF-926A-458E40056C39}"/>
    <cellStyle name="Normal 5 3 3 2 2 7 3" xfId="11105" xr:uid="{B9766771-D82F-488A-9448-8C9381815024}"/>
    <cellStyle name="Normal 5 3 3 2 2 7 4" xfId="19543" xr:uid="{222BA9F3-126A-415F-9A3B-A0DECF79AC66}"/>
    <cellStyle name="Normal 5 3 3 2 2 7 5" xfId="27980" xr:uid="{878ED09D-940D-4602-AF21-D2F0C8CFA4E2}"/>
    <cellStyle name="Normal 5 3 3 2 2 8" xfId="4816" xr:uid="{00000000-0005-0000-0000-00009E190000}"/>
    <cellStyle name="Normal 5 3 3 2 2 8 2" xfId="13258" xr:uid="{9B26EDAB-F420-413F-A585-4BF4D30F84B4}"/>
    <cellStyle name="Normal 5 3 3 2 2 8 3" xfId="21695" xr:uid="{5188C293-C339-4E7B-B458-8560EBE0FD23}"/>
    <cellStyle name="Normal 5 3 3 2 2 8 4" xfId="30132" xr:uid="{8EE58FD3-4915-4B0C-B822-3B4C1B8C42A4}"/>
    <cellStyle name="Normal 5 3 3 2 2 9" xfId="9040" xr:uid="{06F1D786-A837-4618-9F82-1C023AF01527}"/>
    <cellStyle name="Normal 5 3 3 2 3" xfId="445" xr:uid="{00000000-0005-0000-0000-00009F190000}"/>
    <cellStyle name="Normal 5 3 3 2 3 10" xfId="25917" xr:uid="{91D7048F-1291-4477-9EA4-6305F97F7E66}"/>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903B6A29-DCB0-447A-B6FF-6A71499B94AE}"/>
    <cellStyle name="Normal 5 3 3 2 3 2 2 2 3" xfId="24255" xr:uid="{10225423-83C9-42E9-9E10-7E7006A1446C}"/>
    <cellStyle name="Normal 5 3 3 2 3 2 2 2 4" xfId="32692" xr:uid="{6F27C83A-ABB6-4A1B-8636-99168EA6BF83}"/>
    <cellStyle name="Normal 5 3 3 2 3 2 2 3" xfId="11600" xr:uid="{71CB588A-A073-4C64-B89F-2489AC2405CB}"/>
    <cellStyle name="Normal 5 3 3 2 3 2 2 4" xfId="20038" xr:uid="{212F4D91-3021-4E22-BC31-9E39C37FD5BA}"/>
    <cellStyle name="Normal 5 3 3 2 3 2 2 5" xfId="28475" xr:uid="{7017438A-94B7-4E7A-BF1C-63D2B7DE3804}"/>
    <cellStyle name="Normal 5 3 3 2 3 2 3" xfId="5231" xr:uid="{00000000-0005-0000-0000-0000A3190000}"/>
    <cellStyle name="Normal 5 3 3 2 3 2 3 2" xfId="13673" xr:uid="{0F24BAD7-0A58-4243-B4FC-91BFDFEC0D0D}"/>
    <cellStyle name="Normal 5 3 3 2 3 2 3 3" xfId="22110" xr:uid="{FF84BCB7-D13C-4D47-B118-EA149F018B1E}"/>
    <cellStyle name="Normal 5 3 3 2 3 2 3 4" xfId="30547" xr:uid="{83E7F098-3E52-4117-9F9F-4CB6A9C5DDC0}"/>
    <cellStyle name="Normal 5 3 3 2 3 2 4" xfId="9455" xr:uid="{1A471096-EFD2-47C5-9B61-2701327504A9}"/>
    <cellStyle name="Normal 5 3 3 2 3 2 5" xfId="17893" xr:uid="{4A34D1F6-2B74-4EBE-9B0B-21DA6B96BD51}"/>
    <cellStyle name="Normal 5 3 3 2 3 2 6" xfId="26330" xr:uid="{937B3221-F767-404A-9516-4D033287ED93}"/>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D58ACBA9-2045-41D1-B85A-FC0125B13E18}"/>
    <cellStyle name="Normal 5 3 3 2 3 3 2 2 3" xfId="24668" xr:uid="{B7068E6F-9125-4673-A540-CA7343CDD19B}"/>
    <cellStyle name="Normal 5 3 3 2 3 3 2 2 4" xfId="33105" xr:uid="{8336F289-F9B7-48E3-9474-082AEDCABD1A}"/>
    <cellStyle name="Normal 5 3 3 2 3 3 2 3" xfId="12013" xr:uid="{AE7A6528-9EFB-4A1B-A5E0-4CA4C1F8BFB2}"/>
    <cellStyle name="Normal 5 3 3 2 3 3 2 4" xfId="20451" xr:uid="{763FFFA0-1D4D-4671-8108-87D795965065}"/>
    <cellStyle name="Normal 5 3 3 2 3 3 2 5" xfId="28888" xr:uid="{CA3B0187-B005-431B-B3B4-C09F9E9EB807}"/>
    <cellStyle name="Normal 5 3 3 2 3 3 3" xfId="5644" xr:uid="{00000000-0005-0000-0000-0000A7190000}"/>
    <cellStyle name="Normal 5 3 3 2 3 3 3 2" xfId="14086" xr:uid="{E4FDF4CC-7A90-485A-BE55-FA6972B18A9F}"/>
    <cellStyle name="Normal 5 3 3 2 3 3 3 3" xfId="22523" xr:uid="{D5175DDF-42C1-4345-BA9D-8F5C87B50D3B}"/>
    <cellStyle name="Normal 5 3 3 2 3 3 3 4" xfId="30960" xr:uid="{506FA068-7080-4F00-94B6-1D1BE642FF4C}"/>
    <cellStyle name="Normal 5 3 3 2 3 3 4" xfId="9868" xr:uid="{6F8FCF02-4B3B-4BCA-A06C-93238483A9FD}"/>
    <cellStyle name="Normal 5 3 3 2 3 3 5" xfId="18306" xr:uid="{F3C08E08-C89B-482B-BD54-EFD5B56D70AB}"/>
    <cellStyle name="Normal 5 3 3 2 3 3 6" xfId="26743" xr:uid="{99F7896E-9D42-46CA-A81A-B5D2C09A5AF5}"/>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04040245-F274-44D9-A367-9561DEA176EC}"/>
    <cellStyle name="Normal 5 3 3 2 3 4 2 2 3" xfId="25081" xr:uid="{AB306273-FAFD-452C-9FC2-426A452E3A5E}"/>
    <cellStyle name="Normal 5 3 3 2 3 4 2 2 4" xfId="33518" xr:uid="{1DB3B60A-6631-4A84-9777-C1C55A0BC2B9}"/>
    <cellStyle name="Normal 5 3 3 2 3 4 2 3" xfId="12426" xr:uid="{BBB953CB-2285-4F2D-94CB-D55AB9BC01CD}"/>
    <cellStyle name="Normal 5 3 3 2 3 4 2 4" xfId="20864" xr:uid="{C4B39BB7-A949-47AE-BD0C-783DA101EBD2}"/>
    <cellStyle name="Normal 5 3 3 2 3 4 2 5" xfId="29301" xr:uid="{F58869CA-671B-4D1B-8420-21370BAB5667}"/>
    <cellStyle name="Normal 5 3 3 2 3 4 3" xfId="6057" xr:uid="{00000000-0005-0000-0000-0000AB190000}"/>
    <cellStyle name="Normal 5 3 3 2 3 4 3 2" xfId="14499" xr:uid="{565EA1C3-0A34-49D2-92AD-EAD4BDBCE3E1}"/>
    <cellStyle name="Normal 5 3 3 2 3 4 3 3" xfId="22936" xr:uid="{C95E7A14-B302-4C68-8F06-57AC84BF5C78}"/>
    <cellStyle name="Normal 5 3 3 2 3 4 3 4" xfId="31373" xr:uid="{8A0629FF-A9DB-4A11-AE7A-F24258390722}"/>
    <cellStyle name="Normal 5 3 3 2 3 4 4" xfId="10281" xr:uid="{DF9CBF25-99BB-4D32-B6AF-F9F919D4DCD8}"/>
    <cellStyle name="Normal 5 3 3 2 3 4 5" xfId="18719" xr:uid="{50EB2BE3-6E46-4416-9762-5DAD508232C7}"/>
    <cellStyle name="Normal 5 3 3 2 3 4 6" xfId="27156" xr:uid="{8F74C934-2C3E-47AE-BFB5-A83C12BD6F62}"/>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87138333-0FC0-4163-8F5A-B5B183903A00}"/>
    <cellStyle name="Normal 5 3 3 2 3 5 2 2 3" xfId="25494" xr:uid="{70229A98-2070-4611-8CDE-B6BE42B4F2AF}"/>
    <cellStyle name="Normal 5 3 3 2 3 5 2 2 4" xfId="33931" xr:uid="{3B52C993-497D-4C28-B2D8-B6A6D86524D3}"/>
    <cellStyle name="Normal 5 3 3 2 3 5 2 3" xfId="12839" xr:uid="{A25C8BFF-03D2-4FF6-9E64-6C715807BEA7}"/>
    <cellStyle name="Normal 5 3 3 2 3 5 2 4" xfId="21277" xr:uid="{A04FB4F8-989F-41D3-A517-93AFAEABF556}"/>
    <cellStyle name="Normal 5 3 3 2 3 5 2 5" xfId="29714" xr:uid="{B7829774-B188-4270-A644-A8434A9088CA}"/>
    <cellStyle name="Normal 5 3 3 2 3 5 3" xfId="6470" xr:uid="{00000000-0005-0000-0000-0000AF190000}"/>
    <cellStyle name="Normal 5 3 3 2 3 5 3 2" xfId="14912" xr:uid="{C426D2DF-99AE-412B-96B2-A25F88E63B00}"/>
    <cellStyle name="Normal 5 3 3 2 3 5 3 3" xfId="23349" xr:uid="{66F4D54B-9751-4F5F-9A74-9EFF8E111080}"/>
    <cellStyle name="Normal 5 3 3 2 3 5 3 4" xfId="31786" xr:uid="{79EDEAFA-7147-4A5A-8584-D53F16FEFFA6}"/>
    <cellStyle name="Normal 5 3 3 2 3 5 4" xfId="10694" xr:uid="{767387E9-5903-4873-B7A7-FC4332DD1182}"/>
    <cellStyle name="Normal 5 3 3 2 3 5 5" xfId="19132" xr:uid="{3ED554B2-892C-430F-B06C-D84AC7E66721}"/>
    <cellStyle name="Normal 5 3 3 2 3 5 6" xfId="27569" xr:uid="{A09A140D-653A-434D-89F3-9C6170F423BC}"/>
    <cellStyle name="Normal 5 3 3 2 3 6" xfId="2599" xr:uid="{00000000-0005-0000-0000-0000B0190000}"/>
    <cellStyle name="Normal 5 3 3 2 3 6 2" xfId="6883" xr:uid="{00000000-0005-0000-0000-0000B1190000}"/>
    <cellStyle name="Normal 5 3 3 2 3 6 2 2" xfId="15325" xr:uid="{1EDAE0C6-BB1F-4CA3-98CE-EE63A320CF72}"/>
    <cellStyle name="Normal 5 3 3 2 3 6 2 3" xfId="23762" xr:uid="{DD8C178B-6235-49AC-A233-649147771445}"/>
    <cellStyle name="Normal 5 3 3 2 3 6 2 4" xfId="32199" xr:uid="{11599F36-0AC3-48FC-987D-EDB731367854}"/>
    <cellStyle name="Normal 5 3 3 2 3 6 3" xfId="11107" xr:uid="{88DF863D-F5E8-4345-A6EC-7B545446B2D0}"/>
    <cellStyle name="Normal 5 3 3 2 3 6 4" xfId="19545" xr:uid="{F5F2DD35-84AC-4FBC-B0E0-EED49ECE601D}"/>
    <cellStyle name="Normal 5 3 3 2 3 6 5" xfId="27982" xr:uid="{3282AFDB-7A2E-459E-9A6D-F1827FAD6D73}"/>
    <cellStyle name="Normal 5 3 3 2 3 7" xfId="4818" xr:uid="{00000000-0005-0000-0000-0000B2190000}"/>
    <cellStyle name="Normal 5 3 3 2 3 7 2" xfId="13260" xr:uid="{AD91603F-D369-4856-ADF9-0D53EB91821A}"/>
    <cellStyle name="Normal 5 3 3 2 3 7 3" xfId="21697" xr:uid="{EABED068-F767-4D4B-A65D-5A3CEB5F85A8}"/>
    <cellStyle name="Normal 5 3 3 2 3 7 4" xfId="30134" xr:uid="{6F2489B0-4D31-43EF-B304-B76657CA73A2}"/>
    <cellStyle name="Normal 5 3 3 2 3 8" xfId="9042" xr:uid="{D75B09A5-B493-4C05-8FD0-28C382D280A1}"/>
    <cellStyle name="Normal 5 3 3 2 3 9" xfId="17480" xr:uid="{5D627749-5FEA-4660-A41E-81A87DFF97B9}"/>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1123CCCC-F183-417D-80B2-DDFCD02D08BE}"/>
    <cellStyle name="Normal 5 3 3 2 4 2 2 3" xfId="24252" xr:uid="{5FDCAD2F-D040-434E-878F-40D96A039619}"/>
    <cellStyle name="Normal 5 3 3 2 4 2 2 4" xfId="32689" xr:uid="{3B6CDF75-F67D-4509-B807-83ED07806528}"/>
    <cellStyle name="Normal 5 3 3 2 4 2 3" xfId="11597" xr:uid="{63C4617C-9506-4144-B682-654354C184F0}"/>
    <cellStyle name="Normal 5 3 3 2 4 2 4" xfId="20035" xr:uid="{472D6E40-9777-4C6B-A0E8-37181325C45C}"/>
    <cellStyle name="Normal 5 3 3 2 4 2 5" xfId="28472" xr:uid="{59DBB3BA-2604-444F-BD92-4963CD7052A0}"/>
    <cellStyle name="Normal 5 3 3 2 4 3" xfId="5228" xr:uid="{00000000-0005-0000-0000-0000B6190000}"/>
    <cellStyle name="Normal 5 3 3 2 4 3 2" xfId="13670" xr:uid="{1292F611-29D4-40BD-ACEA-58EBC167E0EA}"/>
    <cellStyle name="Normal 5 3 3 2 4 3 3" xfId="22107" xr:uid="{B2B09B8B-E633-4F30-BB65-EB3DF62038A9}"/>
    <cellStyle name="Normal 5 3 3 2 4 3 4" xfId="30544" xr:uid="{CE00502C-E747-474E-B0B0-98210F99054C}"/>
    <cellStyle name="Normal 5 3 3 2 4 4" xfId="9452" xr:uid="{B7BDA836-0E8A-45D1-A1D9-AAC17FE8BCFF}"/>
    <cellStyle name="Normal 5 3 3 2 4 5" xfId="17890" xr:uid="{639B2C1C-CF0E-4015-A2C1-60FD433E17D5}"/>
    <cellStyle name="Normal 5 3 3 2 4 6" xfId="26327" xr:uid="{A94F8D42-5EB6-4763-BE62-C7B277AD74EA}"/>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3506CCA0-8046-4C95-AB93-FDA426F515D5}"/>
    <cellStyle name="Normal 5 3 3 2 5 2 2 3" xfId="24665" xr:uid="{FBCCE871-F01C-44D1-8013-45327BEFE191}"/>
    <cellStyle name="Normal 5 3 3 2 5 2 2 4" xfId="33102" xr:uid="{E6549DB3-D4CE-4E6D-806F-6EAC59968618}"/>
    <cellStyle name="Normal 5 3 3 2 5 2 3" xfId="12010" xr:uid="{EF60FC32-B6D0-445C-9FC8-B6F0552C0356}"/>
    <cellStyle name="Normal 5 3 3 2 5 2 4" xfId="20448" xr:uid="{6E4A232C-0636-4A8F-AB6E-91ACDFA574A5}"/>
    <cellStyle name="Normal 5 3 3 2 5 2 5" xfId="28885" xr:uid="{2CF12CC7-A477-4502-AD3E-63673F7B72B7}"/>
    <cellStyle name="Normal 5 3 3 2 5 3" xfId="5641" xr:uid="{00000000-0005-0000-0000-0000BA190000}"/>
    <cellStyle name="Normal 5 3 3 2 5 3 2" xfId="14083" xr:uid="{9231B647-001A-47D9-97AA-DACB49E168E7}"/>
    <cellStyle name="Normal 5 3 3 2 5 3 3" xfId="22520" xr:uid="{E978A4E1-12C6-4FB5-9B3F-76DD11A01FF8}"/>
    <cellStyle name="Normal 5 3 3 2 5 3 4" xfId="30957" xr:uid="{A5878D36-A813-4DB2-BA90-EBDD8662E2B6}"/>
    <cellStyle name="Normal 5 3 3 2 5 4" xfId="9865" xr:uid="{36B9B5D0-2197-4B3D-834A-475847CD2463}"/>
    <cellStyle name="Normal 5 3 3 2 5 5" xfId="18303" xr:uid="{0F9BA77B-8C20-4A60-BF78-3C1E211A0E58}"/>
    <cellStyle name="Normal 5 3 3 2 5 6" xfId="26740" xr:uid="{8234FE8B-C952-462F-8BE2-49A3C38F5670}"/>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1EA7D3E3-D545-4AE0-82DB-8234C97DC0E5}"/>
    <cellStyle name="Normal 5 3 3 2 6 2 2 3" xfId="25078" xr:uid="{2E44D822-5716-4A8F-ABDA-69B0621A8EA1}"/>
    <cellStyle name="Normal 5 3 3 2 6 2 2 4" xfId="33515" xr:uid="{12A2AE1E-F870-4ADB-8FD3-FFCFF4BCCBBD}"/>
    <cellStyle name="Normal 5 3 3 2 6 2 3" xfId="12423" xr:uid="{B5521079-AE15-4435-97E4-75169814490E}"/>
    <cellStyle name="Normal 5 3 3 2 6 2 4" xfId="20861" xr:uid="{1078327F-E67B-4F2C-ACD3-B11ABB2C37C8}"/>
    <cellStyle name="Normal 5 3 3 2 6 2 5" xfId="29298" xr:uid="{0B43ECC1-0F92-4754-B19C-7C3616B43C4D}"/>
    <cellStyle name="Normal 5 3 3 2 6 3" xfId="6054" xr:uid="{00000000-0005-0000-0000-0000BE190000}"/>
    <cellStyle name="Normal 5 3 3 2 6 3 2" xfId="14496" xr:uid="{FD62360E-5E01-4C2A-BAD4-F7D285D35052}"/>
    <cellStyle name="Normal 5 3 3 2 6 3 3" xfId="22933" xr:uid="{F2F366B8-76DF-4AC5-985B-B15461654825}"/>
    <cellStyle name="Normal 5 3 3 2 6 3 4" xfId="31370" xr:uid="{CB32397F-A564-4A12-84CE-05C9B865324B}"/>
    <cellStyle name="Normal 5 3 3 2 6 4" xfId="10278" xr:uid="{A6EEB25F-CA0B-4923-ACEB-A2601A912270}"/>
    <cellStyle name="Normal 5 3 3 2 6 5" xfId="18716" xr:uid="{3A78C79C-8E65-4E87-B718-0E538C43CE6C}"/>
    <cellStyle name="Normal 5 3 3 2 6 6" xfId="27153" xr:uid="{0E2A622E-62FD-485F-B338-513836249909}"/>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F67A64B3-1E50-49F3-82C4-A73221FCE324}"/>
    <cellStyle name="Normal 5 3 3 2 7 2 2 3" xfId="25491" xr:uid="{449D1963-764E-4616-88AB-382508B0028A}"/>
    <cellStyle name="Normal 5 3 3 2 7 2 2 4" xfId="33928" xr:uid="{254395FF-5CE6-43EE-AE66-DF475D7A98FD}"/>
    <cellStyle name="Normal 5 3 3 2 7 2 3" xfId="12836" xr:uid="{1D727B6E-8428-47F4-981F-9A6D2B25FFBD}"/>
    <cellStyle name="Normal 5 3 3 2 7 2 4" xfId="21274" xr:uid="{3A3B70D6-5E40-4D57-8C08-3EDED6F3CE49}"/>
    <cellStyle name="Normal 5 3 3 2 7 2 5" xfId="29711" xr:uid="{519C4AD3-E44C-4909-A590-83DD5100CF37}"/>
    <cellStyle name="Normal 5 3 3 2 7 3" xfId="6467" xr:uid="{00000000-0005-0000-0000-0000C2190000}"/>
    <cellStyle name="Normal 5 3 3 2 7 3 2" xfId="14909" xr:uid="{551BDFB2-81C2-4834-9A6D-6BE2EB718C7E}"/>
    <cellStyle name="Normal 5 3 3 2 7 3 3" xfId="23346" xr:uid="{485847BA-4309-4CDA-92CF-A7C85F0E7C42}"/>
    <cellStyle name="Normal 5 3 3 2 7 3 4" xfId="31783" xr:uid="{7C6E861C-C27E-4BBC-9EEA-2F42DBEC5953}"/>
    <cellStyle name="Normal 5 3 3 2 7 4" xfId="10691" xr:uid="{CB8DF535-7745-4A5C-B77D-F342C40D1194}"/>
    <cellStyle name="Normal 5 3 3 2 7 5" xfId="19129" xr:uid="{511E9562-357B-490E-AD16-0C45F3A84375}"/>
    <cellStyle name="Normal 5 3 3 2 7 6" xfId="27566" xr:uid="{E05A1E04-334A-4CCF-BFDD-A57C9BE3EF67}"/>
    <cellStyle name="Normal 5 3 3 2 8" xfId="2596" xr:uid="{00000000-0005-0000-0000-0000C3190000}"/>
    <cellStyle name="Normal 5 3 3 2 8 2" xfId="6880" xr:uid="{00000000-0005-0000-0000-0000C4190000}"/>
    <cellStyle name="Normal 5 3 3 2 8 2 2" xfId="15322" xr:uid="{717891E7-B211-48CF-8A17-FBF673887291}"/>
    <cellStyle name="Normal 5 3 3 2 8 2 3" xfId="23759" xr:uid="{52CE7A4D-C471-4D51-8BB8-5FBAF73E587F}"/>
    <cellStyle name="Normal 5 3 3 2 8 2 4" xfId="32196" xr:uid="{EC25BAC3-77DC-4DF5-9684-7CE9CECD5445}"/>
    <cellStyle name="Normal 5 3 3 2 8 3" xfId="11104" xr:uid="{650FC66B-A99A-4916-83A9-7AB78D2E0A2B}"/>
    <cellStyle name="Normal 5 3 3 2 8 4" xfId="19542" xr:uid="{3B6B628E-1938-4528-BB0A-BB3B434037B2}"/>
    <cellStyle name="Normal 5 3 3 2 8 5" xfId="27979" xr:uid="{9A054225-91B9-4532-AE93-E2F2561EDBC2}"/>
    <cellStyle name="Normal 5 3 3 2 9" xfId="4815" xr:uid="{00000000-0005-0000-0000-0000C5190000}"/>
    <cellStyle name="Normal 5 3 3 2 9 2" xfId="13257" xr:uid="{37F6978C-96E1-4A74-82B7-F22993FFA53A}"/>
    <cellStyle name="Normal 5 3 3 2 9 3" xfId="21694" xr:uid="{AFE0E589-8BCC-4DDB-B13A-770BEB39E7F2}"/>
    <cellStyle name="Normal 5 3 3 2 9 4" xfId="30131" xr:uid="{522ACD5A-CD37-4840-9E2F-4D6AB9993310}"/>
    <cellStyle name="Normal 5 3 3 3" xfId="446" xr:uid="{00000000-0005-0000-0000-0000C6190000}"/>
    <cellStyle name="Normal 5 3 3 3 10" xfId="17481" xr:uid="{0F7AA5FC-C984-466B-AA62-58EE73A5039F}"/>
    <cellStyle name="Normal 5 3 3 3 11" xfId="25918" xr:uid="{18770ED3-9E55-4B74-9E6A-98DE692D005E}"/>
    <cellStyle name="Normal 5 3 3 3 2" xfId="447" xr:uid="{00000000-0005-0000-0000-0000C7190000}"/>
    <cellStyle name="Normal 5 3 3 3 2 10" xfId="25919" xr:uid="{EF14625D-F20F-4BE6-BACB-AC7CE7F918A8}"/>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A3A62100-770B-42A2-B479-3FDA3FD417C1}"/>
    <cellStyle name="Normal 5 3 3 3 2 2 2 2 3" xfId="24257" xr:uid="{CB04063A-3759-4A5A-8B71-E25B39412014}"/>
    <cellStyle name="Normal 5 3 3 3 2 2 2 2 4" xfId="32694" xr:uid="{E34CCE41-B3D4-4E97-BFE9-730F016F1745}"/>
    <cellStyle name="Normal 5 3 3 3 2 2 2 3" xfId="11602" xr:uid="{CD654C61-04DD-4AEA-AD92-666920545F34}"/>
    <cellStyle name="Normal 5 3 3 3 2 2 2 4" xfId="20040" xr:uid="{6F64D36B-208A-4753-BF4A-3090B54268AA}"/>
    <cellStyle name="Normal 5 3 3 3 2 2 2 5" xfId="28477" xr:uid="{47E286AB-1779-41D5-8D61-3411E64B4991}"/>
    <cellStyle name="Normal 5 3 3 3 2 2 3" xfId="5233" xr:uid="{00000000-0005-0000-0000-0000CB190000}"/>
    <cellStyle name="Normal 5 3 3 3 2 2 3 2" xfId="13675" xr:uid="{5D8089DF-BD9F-4352-BE94-DDCC22466007}"/>
    <cellStyle name="Normal 5 3 3 3 2 2 3 3" xfId="22112" xr:uid="{6874CE0F-5FD7-4FD6-8127-3224614F41AC}"/>
    <cellStyle name="Normal 5 3 3 3 2 2 3 4" xfId="30549" xr:uid="{5816244E-736C-4B51-8D11-888B94548958}"/>
    <cellStyle name="Normal 5 3 3 3 2 2 4" xfId="9457" xr:uid="{53337F3A-4A3B-40E7-85C2-B071A6FA0BAE}"/>
    <cellStyle name="Normal 5 3 3 3 2 2 5" xfId="17895" xr:uid="{EE4ABB24-3512-4418-B9A3-419831C2D6A3}"/>
    <cellStyle name="Normal 5 3 3 3 2 2 6" xfId="26332" xr:uid="{99E26223-491E-48C6-9C6F-7062A223D64E}"/>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920EBA22-BAEE-42EE-8141-C8FC6BC3B54C}"/>
    <cellStyle name="Normal 5 3 3 3 2 3 2 2 3" xfId="24670" xr:uid="{5195B5D2-30F2-4FCF-BEB6-2298189CAC84}"/>
    <cellStyle name="Normal 5 3 3 3 2 3 2 2 4" xfId="33107" xr:uid="{80A79093-9F31-415E-B9D8-AD2C10719781}"/>
    <cellStyle name="Normal 5 3 3 3 2 3 2 3" xfId="12015" xr:uid="{C2A5D4F9-AC43-477D-8AAD-6474B17109BA}"/>
    <cellStyle name="Normal 5 3 3 3 2 3 2 4" xfId="20453" xr:uid="{06E86977-C295-4D8A-9DDF-E6148E1F2786}"/>
    <cellStyle name="Normal 5 3 3 3 2 3 2 5" xfId="28890" xr:uid="{9FF4B06A-38E3-44E3-8EAE-2C5ED3FE1F75}"/>
    <cellStyle name="Normal 5 3 3 3 2 3 3" xfId="5646" xr:uid="{00000000-0005-0000-0000-0000CF190000}"/>
    <cellStyle name="Normal 5 3 3 3 2 3 3 2" xfId="14088" xr:uid="{B442CDAD-2031-401F-BFC8-3EB1F3269212}"/>
    <cellStyle name="Normal 5 3 3 3 2 3 3 3" xfId="22525" xr:uid="{1A63F36A-8E40-4C1F-B8DE-D02A19A6CFE7}"/>
    <cellStyle name="Normal 5 3 3 3 2 3 3 4" xfId="30962" xr:uid="{ABC52DA0-22C2-4D24-99E7-A5EF92B2853C}"/>
    <cellStyle name="Normal 5 3 3 3 2 3 4" xfId="9870" xr:uid="{18E9A691-0EA5-4C20-88E9-C613E9FE69D2}"/>
    <cellStyle name="Normal 5 3 3 3 2 3 5" xfId="18308" xr:uid="{578C1D25-3D14-4C5D-B846-8FF5BE265064}"/>
    <cellStyle name="Normal 5 3 3 3 2 3 6" xfId="26745" xr:uid="{EA43B83F-6F90-42AD-9BA9-B63E44B54FFA}"/>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9D48F7EA-EE52-4396-8336-19AEEC1EDD97}"/>
    <cellStyle name="Normal 5 3 3 3 2 4 2 2 3" xfId="25083" xr:uid="{7DE5A474-116A-4E65-9496-12A679C07301}"/>
    <cellStyle name="Normal 5 3 3 3 2 4 2 2 4" xfId="33520" xr:uid="{81547CB9-EEF6-4549-96E1-D5ECC2FA5766}"/>
    <cellStyle name="Normal 5 3 3 3 2 4 2 3" xfId="12428" xr:uid="{FE34243B-7260-46C5-A9F0-F4C8FEF115F0}"/>
    <cellStyle name="Normal 5 3 3 3 2 4 2 4" xfId="20866" xr:uid="{F5AF1630-4DC2-43D1-BEE2-DD73B0D11893}"/>
    <cellStyle name="Normal 5 3 3 3 2 4 2 5" xfId="29303" xr:uid="{E9C32F72-2547-41F6-BA5D-3A06D60C8A60}"/>
    <cellStyle name="Normal 5 3 3 3 2 4 3" xfId="6059" xr:uid="{00000000-0005-0000-0000-0000D3190000}"/>
    <cellStyle name="Normal 5 3 3 3 2 4 3 2" xfId="14501" xr:uid="{6B19FFF1-BD25-404F-9F05-EDD6BF125941}"/>
    <cellStyle name="Normal 5 3 3 3 2 4 3 3" xfId="22938" xr:uid="{B0C5975E-B6D4-42DB-932D-A95A2F1947D4}"/>
    <cellStyle name="Normal 5 3 3 3 2 4 3 4" xfId="31375" xr:uid="{7C213FE6-3357-4302-BD39-B8E93AC4F540}"/>
    <cellStyle name="Normal 5 3 3 3 2 4 4" xfId="10283" xr:uid="{93E735CC-677A-4810-B545-BD692E3D5EBD}"/>
    <cellStyle name="Normal 5 3 3 3 2 4 5" xfId="18721" xr:uid="{3A85D98A-A56D-4C4E-8C39-BE2C6F556FB0}"/>
    <cellStyle name="Normal 5 3 3 3 2 4 6" xfId="27158" xr:uid="{512D8C85-B6B5-47C1-BA17-896EAF8B351A}"/>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303AB1C1-CA66-4428-84BF-EBA11A6C87E7}"/>
    <cellStyle name="Normal 5 3 3 3 2 5 2 2 3" xfId="25496" xr:uid="{495B1D59-2E20-4089-A706-36B992D7CA94}"/>
    <cellStyle name="Normal 5 3 3 3 2 5 2 2 4" xfId="33933" xr:uid="{A1830567-B4CC-4D81-9077-7679C2CFDBE9}"/>
    <cellStyle name="Normal 5 3 3 3 2 5 2 3" xfId="12841" xr:uid="{520B9E9F-994A-43AD-9C93-1DE882C3ECA4}"/>
    <cellStyle name="Normal 5 3 3 3 2 5 2 4" xfId="21279" xr:uid="{43D2FCF5-EA7C-4662-A778-4B80C45C7669}"/>
    <cellStyle name="Normal 5 3 3 3 2 5 2 5" xfId="29716" xr:uid="{4E10CA49-00FA-413E-825A-D9C3A89C931B}"/>
    <cellStyle name="Normal 5 3 3 3 2 5 3" xfId="6472" xr:uid="{00000000-0005-0000-0000-0000D7190000}"/>
    <cellStyle name="Normal 5 3 3 3 2 5 3 2" xfId="14914" xr:uid="{8BA57EA7-4467-4441-A052-FEDAAECB4A8D}"/>
    <cellStyle name="Normal 5 3 3 3 2 5 3 3" xfId="23351" xr:uid="{D312C827-A884-49EE-8517-F6187A484596}"/>
    <cellStyle name="Normal 5 3 3 3 2 5 3 4" xfId="31788" xr:uid="{9BC209D8-F80D-4C31-A7DC-CC5AFEC4F39D}"/>
    <cellStyle name="Normal 5 3 3 3 2 5 4" xfId="10696" xr:uid="{99BF7513-2CBD-4680-957A-B1EDBFB5FC20}"/>
    <cellStyle name="Normal 5 3 3 3 2 5 5" xfId="19134" xr:uid="{B90DEA0B-7D64-4990-A392-D80F8D295EB4}"/>
    <cellStyle name="Normal 5 3 3 3 2 5 6" xfId="27571" xr:uid="{C121DF2E-37CA-4E84-9DA5-2F5C79C405AD}"/>
    <cellStyle name="Normal 5 3 3 3 2 6" xfId="2601" xr:uid="{00000000-0005-0000-0000-0000D8190000}"/>
    <cellStyle name="Normal 5 3 3 3 2 6 2" xfId="6885" xr:uid="{00000000-0005-0000-0000-0000D9190000}"/>
    <cellStyle name="Normal 5 3 3 3 2 6 2 2" xfId="15327" xr:uid="{51D1F88B-E4A2-442F-8868-5A81E3F36ECD}"/>
    <cellStyle name="Normal 5 3 3 3 2 6 2 3" xfId="23764" xr:uid="{5E5A1C14-3EC1-4070-A774-1F7A5C86BED4}"/>
    <cellStyle name="Normal 5 3 3 3 2 6 2 4" xfId="32201" xr:uid="{E26219A9-E2F7-494E-ACBB-1E88589D6EFE}"/>
    <cellStyle name="Normal 5 3 3 3 2 6 3" xfId="11109" xr:uid="{5329BD62-41A3-4CCC-991E-BD3DC82B2B40}"/>
    <cellStyle name="Normal 5 3 3 3 2 6 4" xfId="19547" xr:uid="{ACA3F266-1718-44EC-8F18-F0B5698614F6}"/>
    <cellStyle name="Normal 5 3 3 3 2 6 5" xfId="27984" xr:uid="{57A54499-2080-4210-A0F3-CA3F77AECA56}"/>
    <cellStyle name="Normal 5 3 3 3 2 7" xfId="4820" xr:uid="{00000000-0005-0000-0000-0000DA190000}"/>
    <cellStyle name="Normal 5 3 3 3 2 7 2" xfId="13262" xr:uid="{9946E5F1-595F-469A-B2C4-53E51002E37E}"/>
    <cellStyle name="Normal 5 3 3 3 2 7 3" xfId="21699" xr:uid="{2EB17E23-B9AB-4B5E-A962-21908E129507}"/>
    <cellStyle name="Normal 5 3 3 3 2 7 4" xfId="30136" xr:uid="{F037CA92-DB0E-4F4F-B460-9B1B8A64C80C}"/>
    <cellStyle name="Normal 5 3 3 3 2 8" xfId="9044" xr:uid="{0843FDD6-7333-4F05-9630-06167CDFB1BE}"/>
    <cellStyle name="Normal 5 3 3 3 2 9" xfId="17482" xr:uid="{91DF5A9E-DA2D-4C36-B8A6-12CD92E25631}"/>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10E43681-A770-4A1D-AB32-B3F68281106E}"/>
    <cellStyle name="Normal 5 3 3 3 3 2 2 3" xfId="24256" xr:uid="{8766E728-5076-4740-955A-67E64A78CCD9}"/>
    <cellStyle name="Normal 5 3 3 3 3 2 2 4" xfId="32693" xr:uid="{0E99701D-18B7-4127-8AB8-A125AB2475E0}"/>
    <cellStyle name="Normal 5 3 3 3 3 2 3" xfId="11601" xr:uid="{D0417B2A-9EE5-4115-82B3-94A8B76FFEC0}"/>
    <cellStyle name="Normal 5 3 3 3 3 2 4" xfId="20039" xr:uid="{4D634557-189A-4FBD-8647-2DA4473DD376}"/>
    <cellStyle name="Normal 5 3 3 3 3 2 5" xfId="28476" xr:uid="{C58A0A93-5BF5-448B-8AF3-DD18891A4B2B}"/>
    <cellStyle name="Normal 5 3 3 3 3 3" xfId="5232" xr:uid="{00000000-0005-0000-0000-0000DE190000}"/>
    <cellStyle name="Normal 5 3 3 3 3 3 2" xfId="13674" xr:uid="{00E57CB3-F48A-4FED-9ACF-CC2CB85D2585}"/>
    <cellStyle name="Normal 5 3 3 3 3 3 3" xfId="22111" xr:uid="{0BF857C7-A5E1-44E6-94EF-22D3234D6CEB}"/>
    <cellStyle name="Normal 5 3 3 3 3 3 4" xfId="30548" xr:uid="{0C9EE9D1-BDAA-4CBA-821C-445E359A52C0}"/>
    <cellStyle name="Normal 5 3 3 3 3 4" xfId="9456" xr:uid="{D36C3330-74C0-4A98-8248-B675426D28DF}"/>
    <cellStyle name="Normal 5 3 3 3 3 5" xfId="17894" xr:uid="{2DE83736-01F7-4020-9CB4-1F34C2A1C8C1}"/>
    <cellStyle name="Normal 5 3 3 3 3 6" xfId="26331" xr:uid="{863D1ADB-7AB6-4B9E-98C9-41D033DEF475}"/>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CDFBFAC8-F895-4349-9121-84C59849B3F9}"/>
    <cellStyle name="Normal 5 3 3 3 4 2 2 3" xfId="24669" xr:uid="{A7621103-AA34-4A68-8577-400F0FB5C60F}"/>
    <cellStyle name="Normal 5 3 3 3 4 2 2 4" xfId="33106" xr:uid="{EC04D0A8-3833-4DA7-9499-594659DFAA3E}"/>
    <cellStyle name="Normal 5 3 3 3 4 2 3" xfId="12014" xr:uid="{AC12197B-2FEF-410A-A741-387D38C63DC1}"/>
    <cellStyle name="Normal 5 3 3 3 4 2 4" xfId="20452" xr:uid="{9BE04A10-39E9-4442-B24F-EEE309D763E2}"/>
    <cellStyle name="Normal 5 3 3 3 4 2 5" xfId="28889" xr:uid="{8E3F4717-079C-4AED-8038-779EC50D9B61}"/>
    <cellStyle name="Normal 5 3 3 3 4 3" xfId="5645" xr:uid="{00000000-0005-0000-0000-0000E2190000}"/>
    <cellStyle name="Normal 5 3 3 3 4 3 2" xfId="14087" xr:uid="{F31E81CD-FA19-49F5-A74E-207864F0D77B}"/>
    <cellStyle name="Normal 5 3 3 3 4 3 3" xfId="22524" xr:uid="{A0863E48-9691-47EA-8D7B-C96F1CA794F3}"/>
    <cellStyle name="Normal 5 3 3 3 4 3 4" xfId="30961" xr:uid="{73684763-0FAD-4ED6-BFC2-3714F2DD1F2B}"/>
    <cellStyle name="Normal 5 3 3 3 4 4" xfId="9869" xr:uid="{BBA350EA-6B04-47FE-8576-5C25257117AA}"/>
    <cellStyle name="Normal 5 3 3 3 4 5" xfId="18307" xr:uid="{F2B4D841-F864-4131-A2B9-6D13F311032B}"/>
    <cellStyle name="Normal 5 3 3 3 4 6" xfId="26744" xr:uid="{95920999-44D9-4B6C-9193-C9FE87F3B810}"/>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2670C964-20A3-4432-96BB-0638C32A1997}"/>
    <cellStyle name="Normal 5 3 3 3 5 2 2 3" xfId="25082" xr:uid="{87B11726-5BA4-403F-BAC9-4EB475F2E8D5}"/>
    <cellStyle name="Normal 5 3 3 3 5 2 2 4" xfId="33519" xr:uid="{9225ADC8-5205-439D-BF96-49E1C452DD9A}"/>
    <cellStyle name="Normal 5 3 3 3 5 2 3" xfId="12427" xr:uid="{77BC973A-CC6E-4A19-AFD7-61AA0E7484EE}"/>
    <cellStyle name="Normal 5 3 3 3 5 2 4" xfId="20865" xr:uid="{5A2D473C-B613-4E43-A7F1-9DF32F9AD34C}"/>
    <cellStyle name="Normal 5 3 3 3 5 2 5" xfId="29302" xr:uid="{CE75F7CA-9E60-4B38-BE3A-908BF17FE10B}"/>
    <cellStyle name="Normal 5 3 3 3 5 3" xfId="6058" xr:uid="{00000000-0005-0000-0000-0000E6190000}"/>
    <cellStyle name="Normal 5 3 3 3 5 3 2" xfId="14500" xr:uid="{2CEDEA37-1AA8-45D0-8492-9B6C7B385EF5}"/>
    <cellStyle name="Normal 5 3 3 3 5 3 3" xfId="22937" xr:uid="{112F58BB-AD5B-419F-8147-953143F8931F}"/>
    <cellStyle name="Normal 5 3 3 3 5 3 4" xfId="31374" xr:uid="{5EB8D3A6-F52F-435A-9C89-448C53FF6C88}"/>
    <cellStyle name="Normal 5 3 3 3 5 4" xfId="10282" xr:uid="{5B5E7B2C-24D0-4867-A03B-34C33011C5FD}"/>
    <cellStyle name="Normal 5 3 3 3 5 5" xfId="18720" xr:uid="{5CD23013-F5C0-4B92-8946-58DA31D6A513}"/>
    <cellStyle name="Normal 5 3 3 3 5 6" xfId="27157" xr:uid="{CC7CB2A6-99E7-4E1B-B6FA-EFF8319E88E0}"/>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B06C760B-6EEF-4177-9D28-9A479C68660D}"/>
    <cellStyle name="Normal 5 3 3 3 6 2 2 3" xfId="25495" xr:uid="{5639604D-F34D-47D0-92A0-D789C523AAC0}"/>
    <cellStyle name="Normal 5 3 3 3 6 2 2 4" xfId="33932" xr:uid="{6E70108C-7A68-4EF2-801C-5DC32090AFAC}"/>
    <cellStyle name="Normal 5 3 3 3 6 2 3" xfId="12840" xr:uid="{AA782C23-15BF-4D25-921D-1E83D8F6F385}"/>
    <cellStyle name="Normal 5 3 3 3 6 2 4" xfId="21278" xr:uid="{C70C58B0-AE19-4882-AD77-48D411D21F35}"/>
    <cellStyle name="Normal 5 3 3 3 6 2 5" xfId="29715" xr:uid="{2A588D3E-32C3-4AA7-B17C-0336AA772B54}"/>
    <cellStyle name="Normal 5 3 3 3 6 3" xfId="6471" xr:uid="{00000000-0005-0000-0000-0000EA190000}"/>
    <cellStyle name="Normal 5 3 3 3 6 3 2" xfId="14913" xr:uid="{6D4FC67C-92E0-4107-9067-E83E7D01B358}"/>
    <cellStyle name="Normal 5 3 3 3 6 3 3" xfId="23350" xr:uid="{C21BB8CA-31B9-4C53-9FD2-65C95A03725E}"/>
    <cellStyle name="Normal 5 3 3 3 6 3 4" xfId="31787" xr:uid="{CFB658D8-B6E6-4180-BBEF-F47C0F117D3B}"/>
    <cellStyle name="Normal 5 3 3 3 6 4" xfId="10695" xr:uid="{EDB9499A-019E-4AD9-AE2A-58B92C0C9E2D}"/>
    <cellStyle name="Normal 5 3 3 3 6 5" xfId="19133" xr:uid="{58982B5D-9B0D-4D2A-A346-C9758817BFC2}"/>
    <cellStyle name="Normal 5 3 3 3 6 6" xfId="27570" xr:uid="{A8CADC44-5B54-42EC-A0EC-35DC0D15A823}"/>
    <cellStyle name="Normal 5 3 3 3 7" xfId="2600" xr:uid="{00000000-0005-0000-0000-0000EB190000}"/>
    <cellStyle name="Normal 5 3 3 3 7 2" xfId="6884" xr:uid="{00000000-0005-0000-0000-0000EC190000}"/>
    <cellStyle name="Normal 5 3 3 3 7 2 2" xfId="15326" xr:uid="{D3358243-5864-4C63-A08F-8BE2E515349C}"/>
    <cellStyle name="Normal 5 3 3 3 7 2 3" xfId="23763" xr:uid="{93E58CE0-D11B-420A-802D-491A25356676}"/>
    <cellStyle name="Normal 5 3 3 3 7 2 4" xfId="32200" xr:uid="{1AAC1358-2947-40F5-A84F-F8170B4EB1C8}"/>
    <cellStyle name="Normal 5 3 3 3 7 3" xfId="11108" xr:uid="{CBEC7584-E755-42D5-B2E8-C6E1C99C6E8B}"/>
    <cellStyle name="Normal 5 3 3 3 7 4" xfId="19546" xr:uid="{877C8F1B-6F5B-4F9A-BBAE-D67D82814888}"/>
    <cellStyle name="Normal 5 3 3 3 7 5" xfId="27983" xr:uid="{D3F91FE1-62CC-4FAF-B354-6681D5A5CE0F}"/>
    <cellStyle name="Normal 5 3 3 3 8" xfId="4819" xr:uid="{00000000-0005-0000-0000-0000ED190000}"/>
    <cellStyle name="Normal 5 3 3 3 8 2" xfId="13261" xr:uid="{45E91BAD-2363-47A9-8B6B-325AC68CFE41}"/>
    <cellStyle name="Normal 5 3 3 3 8 3" xfId="21698" xr:uid="{F8ADE72B-84B4-4B63-8BA0-87544BC291EA}"/>
    <cellStyle name="Normal 5 3 3 3 8 4" xfId="30135" xr:uid="{23C414D4-D421-4EBD-93C0-0CEE53ECAD01}"/>
    <cellStyle name="Normal 5 3 3 3 9" xfId="9043" xr:uid="{97487E11-8C12-4BEB-9D69-4B0754F11323}"/>
    <cellStyle name="Normal 5 3 3 4" xfId="448" xr:uid="{00000000-0005-0000-0000-0000EE190000}"/>
    <cellStyle name="Normal 5 3 3 4 10" xfId="25920" xr:uid="{85246D95-A966-4A77-B2FE-38D8EA2F8C58}"/>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8BD7B843-59C4-4AC0-9C1E-128DAD79A917}"/>
    <cellStyle name="Normal 5 3 3 4 2 2 2 3" xfId="24258" xr:uid="{A6E85904-2D99-4304-A5C8-2C41701E1B53}"/>
    <cellStyle name="Normal 5 3 3 4 2 2 2 4" xfId="32695" xr:uid="{55B6858A-6835-4783-84EB-296237E097FC}"/>
    <cellStyle name="Normal 5 3 3 4 2 2 3" xfId="11603" xr:uid="{B0C37BDE-0F60-42EA-B60D-795BFB530181}"/>
    <cellStyle name="Normal 5 3 3 4 2 2 4" xfId="20041" xr:uid="{C8E43E0D-30BF-4D0D-869F-2562F7996C37}"/>
    <cellStyle name="Normal 5 3 3 4 2 2 5" xfId="28478" xr:uid="{38220DB5-7CB0-405F-B9CB-AC593F432275}"/>
    <cellStyle name="Normal 5 3 3 4 2 3" xfId="5234" xr:uid="{00000000-0005-0000-0000-0000F2190000}"/>
    <cellStyle name="Normal 5 3 3 4 2 3 2" xfId="13676" xr:uid="{50054FAA-E9ED-4900-9083-38B85EBB1211}"/>
    <cellStyle name="Normal 5 3 3 4 2 3 3" xfId="22113" xr:uid="{59BDCD2A-0B52-406C-BF88-1F0D9FCE47D1}"/>
    <cellStyle name="Normal 5 3 3 4 2 3 4" xfId="30550" xr:uid="{21AAEEEF-3B2A-4D53-87CE-144DC378A7AD}"/>
    <cellStyle name="Normal 5 3 3 4 2 4" xfId="9458" xr:uid="{66456AAA-A121-4BC0-ADD7-E8562111934F}"/>
    <cellStyle name="Normal 5 3 3 4 2 5" xfId="17896" xr:uid="{FE54E879-7B54-4E79-A6F7-46AB029E6AFD}"/>
    <cellStyle name="Normal 5 3 3 4 2 6" xfId="26333" xr:uid="{789E4033-E236-414E-8334-0A87EAF515C6}"/>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86B6E48E-1FE2-4BE7-961F-7727438976AA}"/>
    <cellStyle name="Normal 5 3 3 4 3 2 2 3" xfId="24671" xr:uid="{AE8061FD-EB27-4C34-B0C4-A25749E8663C}"/>
    <cellStyle name="Normal 5 3 3 4 3 2 2 4" xfId="33108" xr:uid="{2D60A914-05BA-4CBA-B3C3-5131C90CC217}"/>
    <cellStyle name="Normal 5 3 3 4 3 2 3" xfId="12016" xr:uid="{18BD1DDE-8CC5-4CE3-8BB3-5C568C9ED00E}"/>
    <cellStyle name="Normal 5 3 3 4 3 2 4" xfId="20454" xr:uid="{8B37DC4F-EC4E-461A-9373-379512BDB0C9}"/>
    <cellStyle name="Normal 5 3 3 4 3 2 5" xfId="28891" xr:uid="{8099D511-3820-4FF9-AAAB-95D952D3CFBE}"/>
    <cellStyle name="Normal 5 3 3 4 3 3" xfId="5647" xr:uid="{00000000-0005-0000-0000-0000F6190000}"/>
    <cellStyle name="Normal 5 3 3 4 3 3 2" xfId="14089" xr:uid="{A071CE62-A0F5-40A6-90FA-FF75EF55E5CE}"/>
    <cellStyle name="Normal 5 3 3 4 3 3 3" xfId="22526" xr:uid="{2038BF3A-516E-4CA8-8459-9598867EDD7C}"/>
    <cellStyle name="Normal 5 3 3 4 3 3 4" xfId="30963" xr:uid="{428793F9-884D-4FB7-9B8F-029BEF2A95E5}"/>
    <cellStyle name="Normal 5 3 3 4 3 4" xfId="9871" xr:uid="{75EF3A74-D74B-4E43-BBC7-EAA4AB43E056}"/>
    <cellStyle name="Normal 5 3 3 4 3 5" xfId="18309" xr:uid="{C2C95427-E084-4315-8425-6280F3288CA3}"/>
    <cellStyle name="Normal 5 3 3 4 3 6" xfId="26746" xr:uid="{9C253C54-C9C4-4389-BA2C-F2DC06ECCF00}"/>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062477FF-5842-40C5-93BC-226C95D07D61}"/>
    <cellStyle name="Normal 5 3 3 4 4 2 2 3" xfId="25084" xr:uid="{B9B22AA5-DB36-4C56-A6B7-90ED5C92949C}"/>
    <cellStyle name="Normal 5 3 3 4 4 2 2 4" xfId="33521" xr:uid="{A2311FC8-7ADE-4BCF-8336-7DAEC0198084}"/>
    <cellStyle name="Normal 5 3 3 4 4 2 3" xfId="12429" xr:uid="{D1579009-5B2A-4DC1-B20E-7889880D6604}"/>
    <cellStyle name="Normal 5 3 3 4 4 2 4" xfId="20867" xr:uid="{5C9ED196-623F-45FF-ABFC-D57D11ED3F22}"/>
    <cellStyle name="Normal 5 3 3 4 4 2 5" xfId="29304" xr:uid="{722CCB40-049F-4D0E-A56B-88B55CD63EA4}"/>
    <cellStyle name="Normal 5 3 3 4 4 3" xfId="6060" xr:uid="{00000000-0005-0000-0000-0000FA190000}"/>
    <cellStyle name="Normal 5 3 3 4 4 3 2" xfId="14502" xr:uid="{A989B6F1-0607-46C9-89D1-83E7C9B21822}"/>
    <cellStyle name="Normal 5 3 3 4 4 3 3" xfId="22939" xr:uid="{B5E26B1D-40DC-4BB3-A269-2E6DE0391D5C}"/>
    <cellStyle name="Normal 5 3 3 4 4 3 4" xfId="31376" xr:uid="{38EB2303-1E8D-46F0-A87A-3E5F4E3105E2}"/>
    <cellStyle name="Normal 5 3 3 4 4 4" xfId="10284" xr:uid="{840EF121-8453-496C-8A6C-EE6CAB1C9EBF}"/>
    <cellStyle name="Normal 5 3 3 4 4 5" xfId="18722" xr:uid="{EE008E57-4A16-4635-9A89-F49CEC07871C}"/>
    <cellStyle name="Normal 5 3 3 4 4 6" xfId="27159" xr:uid="{5AE9FF40-5CC1-4CF8-BC8D-03B34348448A}"/>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64B26259-2261-4922-B4DF-2535CAE89581}"/>
    <cellStyle name="Normal 5 3 3 4 5 2 2 3" xfId="25497" xr:uid="{2D5D98BF-B881-4225-BD50-696C57CB12DB}"/>
    <cellStyle name="Normal 5 3 3 4 5 2 2 4" xfId="33934" xr:uid="{A57D9571-AD79-41F8-BD3F-9D1C4001CAF8}"/>
    <cellStyle name="Normal 5 3 3 4 5 2 3" xfId="12842" xr:uid="{7D3FFF26-FBBE-421A-BF89-42D91787F810}"/>
    <cellStyle name="Normal 5 3 3 4 5 2 4" xfId="21280" xr:uid="{1E8099D9-1910-44C7-B2C4-1F0A430A2827}"/>
    <cellStyle name="Normal 5 3 3 4 5 2 5" xfId="29717" xr:uid="{77005F27-860B-4176-93BA-78B76448BE0A}"/>
    <cellStyle name="Normal 5 3 3 4 5 3" xfId="6473" xr:uid="{00000000-0005-0000-0000-0000FE190000}"/>
    <cellStyle name="Normal 5 3 3 4 5 3 2" xfId="14915" xr:uid="{62B26D9F-BA71-476E-AB55-09EF251CE1CB}"/>
    <cellStyle name="Normal 5 3 3 4 5 3 3" xfId="23352" xr:uid="{8E570529-20C8-4ADD-8CC8-F8F371400BE5}"/>
    <cellStyle name="Normal 5 3 3 4 5 3 4" xfId="31789" xr:uid="{28B50AEE-AC2D-4B51-B650-B352D370C3B7}"/>
    <cellStyle name="Normal 5 3 3 4 5 4" xfId="10697" xr:uid="{A0399083-45AD-4E89-80F4-73C88B611E87}"/>
    <cellStyle name="Normal 5 3 3 4 5 5" xfId="19135" xr:uid="{C24D1111-5965-4A4D-8F30-0D9CBD6E46DB}"/>
    <cellStyle name="Normal 5 3 3 4 5 6" xfId="27572" xr:uid="{2B6A8EA8-0F66-46AE-9FF1-3081339EAF83}"/>
    <cellStyle name="Normal 5 3 3 4 6" xfId="2602" xr:uid="{00000000-0005-0000-0000-0000FF190000}"/>
    <cellStyle name="Normal 5 3 3 4 6 2" xfId="6886" xr:uid="{00000000-0005-0000-0000-0000001A0000}"/>
    <cellStyle name="Normal 5 3 3 4 6 2 2" xfId="15328" xr:uid="{CB000BD5-07A3-40C4-A442-51FDA62722C8}"/>
    <cellStyle name="Normal 5 3 3 4 6 2 3" xfId="23765" xr:uid="{EFECF430-E384-4859-8979-055CBC74C02D}"/>
    <cellStyle name="Normal 5 3 3 4 6 2 4" xfId="32202" xr:uid="{A029697B-CB9F-4761-8E92-E7B8E0139FD2}"/>
    <cellStyle name="Normal 5 3 3 4 6 3" xfId="11110" xr:uid="{AF784D20-A062-4FDC-A42E-806AD7C99880}"/>
    <cellStyle name="Normal 5 3 3 4 6 4" xfId="19548" xr:uid="{4E16166F-8D3E-4A04-9769-0DCD313A277A}"/>
    <cellStyle name="Normal 5 3 3 4 6 5" xfId="27985" xr:uid="{70F5643E-31E0-4140-ADC4-8CB87267C371}"/>
    <cellStyle name="Normal 5 3 3 4 7" xfId="4821" xr:uid="{00000000-0005-0000-0000-0000011A0000}"/>
    <cellStyle name="Normal 5 3 3 4 7 2" xfId="13263" xr:uid="{C33C2C18-6827-4DA7-942B-E0A57AFBEC72}"/>
    <cellStyle name="Normal 5 3 3 4 7 3" xfId="21700" xr:uid="{7E356487-F0AF-4676-86A4-E93D83AF4401}"/>
    <cellStyle name="Normal 5 3 3 4 7 4" xfId="30137" xr:uid="{7A29BEA6-D9F2-4C84-B40E-A690447A50B1}"/>
    <cellStyle name="Normal 5 3 3 4 8" xfId="9045" xr:uid="{E57CDB36-F05A-49D4-9376-82F08D9E953B}"/>
    <cellStyle name="Normal 5 3 3 4 9" xfId="17483" xr:uid="{C394CBE9-C3E6-4189-8382-75AECC018CCB}"/>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FFA8E2BE-CCC1-4495-B587-F159C39A6C96}"/>
    <cellStyle name="Normal 5 3 3 5 2 2 3" xfId="24251" xr:uid="{7D7B3ABB-65A7-4FE1-BD94-2333A18C6674}"/>
    <cellStyle name="Normal 5 3 3 5 2 2 4" xfId="32688" xr:uid="{4F82F034-6699-417E-9FD1-FAA0ABE2FBEE}"/>
    <cellStyle name="Normal 5 3 3 5 2 3" xfId="11596" xr:uid="{87F806D1-58E4-4AB8-869D-DD435752C5CF}"/>
    <cellStyle name="Normal 5 3 3 5 2 4" xfId="20034" xr:uid="{050AD14B-C71A-4963-A381-B5466500ACB7}"/>
    <cellStyle name="Normal 5 3 3 5 2 5" xfId="28471" xr:uid="{E2EAD82C-B292-463C-9A5E-2DDF9158795F}"/>
    <cellStyle name="Normal 5 3 3 5 3" xfId="5227" xr:uid="{00000000-0005-0000-0000-0000051A0000}"/>
    <cellStyle name="Normal 5 3 3 5 3 2" xfId="13669" xr:uid="{5C68A3DC-2ECB-4152-97A8-6A221B3C1CFF}"/>
    <cellStyle name="Normal 5 3 3 5 3 3" xfId="22106" xr:uid="{B9530E87-7A52-4972-BEE4-2453545DC558}"/>
    <cellStyle name="Normal 5 3 3 5 3 4" xfId="30543" xr:uid="{9A54B5E4-D851-47C3-853A-56A7B7ECF277}"/>
    <cellStyle name="Normal 5 3 3 5 4" xfId="9451" xr:uid="{4C73FF1F-DA6E-4D0A-8DB9-B8CBFB5C7813}"/>
    <cellStyle name="Normal 5 3 3 5 5" xfId="17889" xr:uid="{97E57BDD-FA8A-4FFD-80CD-82FE6991C1AD}"/>
    <cellStyle name="Normal 5 3 3 5 6" xfId="26326" xr:uid="{CEEDFB28-2824-4C3F-80DE-F0D9A50473B4}"/>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A2D626BF-C25D-471E-9E30-8A6C2B60CB8A}"/>
    <cellStyle name="Normal 5 3 3 6 2 2 3" xfId="24664" xr:uid="{CA8AEB3E-BCDB-46F0-8A1F-AA052C534444}"/>
    <cellStyle name="Normal 5 3 3 6 2 2 4" xfId="33101" xr:uid="{909F924A-E9CD-4D09-A05A-2F832CE65C6F}"/>
    <cellStyle name="Normal 5 3 3 6 2 3" xfId="12009" xr:uid="{E8807379-8CC5-4411-8F74-56FEFC005669}"/>
    <cellStyle name="Normal 5 3 3 6 2 4" xfId="20447" xr:uid="{5478F2BA-68F7-4869-95C3-49003EED1B21}"/>
    <cellStyle name="Normal 5 3 3 6 2 5" xfId="28884" xr:uid="{B6BE85C1-E8BF-4001-8DA6-BEE08DF31BD1}"/>
    <cellStyle name="Normal 5 3 3 6 3" xfId="5640" xr:uid="{00000000-0005-0000-0000-0000091A0000}"/>
    <cellStyle name="Normal 5 3 3 6 3 2" xfId="14082" xr:uid="{A6CD4B64-A322-4BBB-97A4-45889EE2F95C}"/>
    <cellStyle name="Normal 5 3 3 6 3 3" xfId="22519" xr:uid="{D5558821-5E70-47D5-A170-AE5105EED165}"/>
    <cellStyle name="Normal 5 3 3 6 3 4" xfId="30956" xr:uid="{6C36B093-96E9-4FC0-90FF-DBE6668DA56A}"/>
    <cellStyle name="Normal 5 3 3 6 4" xfId="9864" xr:uid="{87DCC348-87DB-4312-B2E2-8A9F717012C6}"/>
    <cellStyle name="Normal 5 3 3 6 5" xfId="18302" xr:uid="{486FBD00-8A47-4B8E-9132-3C93410BB320}"/>
    <cellStyle name="Normal 5 3 3 6 6" xfId="26739" xr:uid="{7AD9F523-B485-4A7D-9DAC-56A153C36657}"/>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056D33EC-C28F-4055-8387-4DE284CE92E1}"/>
    <cellStyle name="Normal 5 3 3 7 2 2 3" xfId="25077" xr:uid="{42041640-0E71-41D1-A415-2A9B10ED15B5}"/>
    <cellStyle name="Normal 5 3 3 7 2 2 4" xfId="33514" xr:uid="{92D284F4-D014-44BC-B734-251CCF814C3C}"/>
    <cellStyle name="Normal 5 3 3 7 2 3" xfId="12422" xr:uid="{8BF5A03E-24DD-4EA1-BE0E-D31C8F010C75}"/>
    <cellStyle name="Normal 5 3 3 7 2 4" xfId="20860" xr:uid="{7A66C546-015B-401E-BDA4-8BD35E547085}"/>
    <cellStyle name="Normal 5 3 3 7 2 5" xfId="29297" xr:uid="{38EC4C48-5BEC-4E9F-A2CF-149E6688ED73}"/>
    <cellStyle name="Normal 5 3 3 7 3" xfId="6053" xr:uid="{00000000-0005-0000-0000-00000D1A0000}"/>
    <cellStyle name="Normal 5 3 3 7 3 2" xfId="14495" xr:uid="{6D52EB2B-CBF9-40DF-8777-763F509D3B0E}"/>
    <cellStyle name="Normal 5 3 3 7 3 3" xfId="22932" xr:uid="{12F6BF8D-FC8C-4E6A-9956-B41E4364E8AC}"/>
    <cellStyle name="Normal 5 3 3 7 3 4" xfId="31369" xr:uid="{F87137C2-5F6D-40A6-A83D-DB4793F1505E}"/>
    <cellStyle name="Normal 5 3 3 7 4" xfId="10277" xr:uid="{4D9A96BB-309E-42CD-95F7-254FF00650A5}"/>
    <cellStyle name="Normal 5 3 3 7 5" xfId="18715" xr:uid="{9AC32348-0182-41D0-ABEA-151FEA4441D8}"/>
    <cellStyle name="Normal 5 3 3 7 6" xfId="27152" xr:uid="{4FB7617F-4D91-44E9-9A53-8E8AA1B168D9}"/>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E3492E47-B44A-4038-AD19-7E68CFCB2BEF}"/>
    <cellStyle name="Normal 5 3 3 8 2 2 3" xfId="25490" xr:uid="{8858F80D-6313-44B6-9C74-0F676A05B129}"/>
    <cellStyle name="Normal 5 3 3 8 2 2 4" xfId="33927" xr:uid="{3A38A259-0AB0-4112-B376-7A9594B332E4}"/>
    <cellStyle name="Normal 5 3 3 8 2 3" xfId="12835" xr:uid="{8E2DF4C6-D14B-47DB-8699-A30CC1FC8AE6}"/>
    <cellStyle name="Normal 5 3 3 8 2 4" xfId="21273" xr:uid="{331E4AC2-CFCF-4061-93F9-4905005C8514}"/>
    <cellStyle name="Normal 5 3 3 8 2 5" xfId="29710" xr:uid="{95063DC8-8DC3-45C0-B0EB-668C92A3A966}"/>
    <cellStyle name="Normal 5 3 3 8 3" xfId="6466" xr:uid="{00000000-0005-0000-0000-0000111A0000}"/>
    <cellStyle name="Normal 5 3 3 8 3 2" xfId="14908" xr:uid="{2F14FA7D-A0AD-4430-83D4-F8577598370D}"/>
    <cellStyle name="Normal 5 3 3 8 3 3" xfId="23345" xr:uid="{D3E4BD17-B528-408E-965F-BA68A5DDF1EE}"/>
    <cellStyle name="Normal 5 3 3 8 3 4" xfId="31782" xr:uid="{0E38D887-FBAE-48B4-BA67-BB0C7FEE6275}"/>
    <cellStyle name="Normal 5 3 3 8 4" xfId="10690" xr:uid="{80F9CA52-B2EA-4A9B-BEA3-D7EC24F7CADB}"/>
    <cellStyle name="Normal 5 3 3 8 5" xfId="19128" xr:uid="{2C04A57F-5D70-48AD-9B9D-8090CF68F8BC}"/>
    <cellStyle name="Normal 5 3 3 8 6" xfId="27565" xr:uid="{0057E840-0D7D-4279-9E60-9AA75885DAE3}"/>
    <cellStyle name="Normal 5 3 3 9" xfId="2595" xr:uid="{00000000-0005-0000-0000-0000121A0000}"/>
    <cellStyle name="Normal 5 3 3 9 2" xfId="6879" xr:uid="{00000000-0005-0000-0000-0000131A0000}"/>
    <cellStyle name="Normal 5 3 3 9 2 2" xfId="15321" xr:uid="{EB043D66-3642-4F89-A40C-40D9FB17C61D}"/>
    <cellStyle name="Normal 5 3 3 9 2 3" xfId="23758" xr:uid="{4D41E590-A9AB-47CC-8892-C193170527FE}"/>
    <cellStyle name="Normal 5 3 3 9 2 4" xfId="32195" xr:uid="{F0E041C5-37B5-4149-B6AF-EC19A566D4D7}"/>
    <cellStyle name="Normal 5 3 3 9 3" xfId="11103" xr:uid="{BE2E0787-BE27-4DEC-A9AB-6CF72C120934}"/>
    <cellStyle name="Normal 5 3 3 9 4" xfId="19541" xr:uid="{7B6324BC-5F3E-4E8A-B5BB-31B307E00537}"/>
    <cellStyle name="Normal 5 3 3 9 5" xfId="27978" xr:uid="{9A5CB9CE-D383-442A-9F7D-B2CB08E2F5ED}"/>
    <cellStyle name="Normal 5 3 4" xfId="449" xr:uid="{00000000-0005-0000-0000-0000141A0000}"/>
    <cellStyle name="Normal 5 3 4 10" xfId="9046" xr:uid="{CCC4C74A-119F-477B-AF9E-0F82D5352284}"/>
    <cellStyle name="Normal 5 3 4 11" xfId="17484" xr:uid="{8201E7AF-4509-4CEA-BB33-105F17E94162}"/>
    <cellStyle name="Normal 5 3 4 12" xfId="25921" xr:uid="{A0EE5E15-4A4A-49F7-A150-A2F7FC6D748A}"/>
    <cellStyle name="Normal 5 3 4 2" xfId="450" xr:uid="{00000000-0005-0000-0000-0000151A0000}"/>
    <cellStyle name="Normal 5 3 4 2 10" xfId="17485" xr:uid="{7B26C79D-CD3C-470F-B3D9-D5597A59464D}"/>
    <cellStyle name="Normal 5 3 4 2 11" xfId="25922" xr:uid="{45ADF411-5898-4E9C-8163-F2C2FAF8C752}"/>
    <cellStyle name="Normal 5 3 4 2 2" xfId="451" xr:uid="{00000000-0005-0000-0000-0000161A0000}"/>
    <cellStyle name="Normal 5 3 4 2 2 10" xfId="25923" xr:uid="{4B23F8EA-640E-4699-A3D3-559ABAB6925F}"/>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125166F8-DF2E-4EF8-8BAD-6CD938E1B1EE}"/>
    <cellStyle name="Normal 5 3 4 2 2 2 2 2 3" xfId="24261" xr:uid="{0F5B5F9E-4354-41AF-8F8C-601CAFA06130}"/>
    <cellStyle name="Normal 5 3 4 2 2 2 2 2 4" xfId="32698" xr:uid="{56A3A338-1378-4E16-8564-684349CFAD75}"/>
    <cellStyle name="Normal 5 3 4 2 2 2 2 3" xfId="11606" xr:uid="{FFA2BB54-0ACF-4B6F-8570-1A2071FFD5DC}"/>
    <cellStyle name="Normal 5 3 4 2 2 2 2 4" xfId="20044" xr:uid="{2F0CAE92-E124-4237-82E8-25FF8787DC9F}"/>
    <cellStyle name="Normal 5 3 4 2 2 2 2 5" xfId="28481" xr:uid="{D7A457E1-3F66-406F-BBC9-1A4D832BA446}"/>
    <cellStyle name="Normal 5 3 4 2 2 2 3" xfId="5237" xr:uid="{00000000-0005-0000-0000-00001A1A0000}"/>
    <cellStyle name="Normal 5 3 4 2 2 2 3 2" xfId="13679" xr:uid="{D6169DA5-A56C-4D8B-B861-903DAC4F41C1}"/>
    <cellStyle name="Normal 5 3 4 2 2 2 3 3" xfId="22116" xr:uid="{A7B8E01E-170B-48E4-9454-798A386E6BB7}"/>
    <cellStyle name="Normal 5 3 4 2 2 2 3 4" xfId="30553" xr:uid="{9D31C1CA-1CBA-48EC-8651-4EFD636B0F02}"/>
    <cellStyle name="Normal 5 3 4 2 2 2 4" xfId="9461" xr:uid="{B67BF3A7-C881-40C8-9F26-5F67E9E0DED9}"/>
    <cellStyle name="Normal 5 3 4 2 2 2 5" xfId="17899" xr:uid="{7E7D0628-6D22-4EF2-8485-061B09846E97}"/>
    <cellStyle name="Normal 5 3 4 2 2 2 6" xfId="26336" xr:uid="{2F3D96C7-5ED5-4A0F-8F49-8856D1207FA8}"/>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CD7C1071-85D6-4862-A8C8-11DE0234F97C}"/>
    <cellStyle name="Normal 5 3 4 2 2 3 2 2 3" xfId="24674" xr:uid="{81A49748-D527-4053-8B2B-E84945CFC401}"/>
    <cellStyle name="Normal 5 3 4 2 2 3 2 2 4" xfId="33111" xr:uid="{2288444B-7E9F-498B-96AD-95777310BEB2}"/>
    <cellStyle name="Normal 5 3 4 2 2 3 2 3" xfId="12019" xr:uid="{7A2640AE-6240-499F-A395-5D0E231E0B5E}"/>
    <cellStyle name="Normal 5 3 4 2 2 3 2 4" xfId="20457" xr:uid="{51DDB34A-E141-4D46-B631-75AC260BFE40}"/>
    <cellStyle name="Normal 5 3 4 2 2 3 2 5" xfId="28894" xr:uid="{AC093139-BCE6-4EF7-AE5F-681BD1DC09A6}"/>
    <cellStyle name="Normal 5 3 4 2 2 3 3" xfId="5650" xr:uid="{00000000-0005-0000-0000-00001E1A0000}"/>
    <cellStyle name="Normal 5 3 4 2 2 3 3 2" xfId="14092" xr:uid="{653EA748-6C53-44AE-9E33-7686771678BC}"/>
    <cellStyle name="Normal 5 3 4 2 2 3 3 3" xfId="22529" xr:uid="{D112B6C4-FAC9-47A2-8175-D7DC0BB3A736}"/>
    <cellStyle name="Normal 5 3 4 2 2 3 3 4" xfId="30966" xr:uid="{54D54C7B-D351-4CEA-A4C6-2FD5E190CF4E}"/>
    <cellStyle name="Normal 5 3 4 2 2 3 4" xfId="9874" xr:uid="{0217225D-8CBB-4297-8ED8-B844B5878B23}"/>
    <cellStyle name="Normal 5 3 4 2 2 3 5" xfId="18312" xr:uid="{201C6E0F-6049-4453-AC6D-E7002B7C73B8}"/>
    <cellStyle name="Normal 5 3 4 2 2 3 6" xfId="26749" xr:uid="{0F7BABD1-4CF9-4800-AA4E-BBE97BD95BE7}"/>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FBAC0EE2-EC14-49B0-8F90-66476D92A2FE}"/>
    <cellStyle name="Normal 5 3 4 2 2 4 2 2 3" xfId="25087" xr:uid="{CD0FDC96-64DF-49D6-BBC1-E94CE6BD9994}"/>
    <cellStyle name="Normal 5 3 4 2 2 4 2 2 4" xfId="33524" xr:uid="{0959CE55-FD64-466E-8804-6728DA400C3B}"/>
    <cellStyle name="Normal 5 3 4 2 2 4 2 3" xfId="12432" xr:uid="{8764DF86-51D5-47BB-945B-90DC8597E014}"/>
    <cellStyle name="Normal 5 3 4 2 2 4 2 4" xfId="20870" xr:uid="{2285BD20-F602-4CE9-A1FF-0BB608D7687A}"/>
    <cellStyle name="Normal 5 3 4 2 2 4 2 5" xfId="29307" xr:uid="{2A8D43CF-7F29-4AA0-B6DB-2FB79D362D6C}"/>
    <cellStyle name="Normal 5 3 4 2 2 4 3" xfId="6063" xr:uid="{00000000-0005-0000-0000-0000221A0000}"/>
    <cellStyle name="Normal 5 3 4 2 2 4 3 2" xfId="14505" xr:uid="{ADF4D64D-E4E7-4786-88BF-1A93D2FBCD30}"/>
    <cellStyle name="Normal 5 3 4 2 2 4 3 3" xfId="22942" xr:uid="{648B50BB-9C35-4B4A-ADE6-3DD02244A44F}"/>
    <cellStyle name="Normal 5 3 4 2 2 4 3 4" xfId="31379" xr:uid="{F097EDF3-DF4B-4943-B589-74A8697922C1}"/>
    <cellStyle name="Normal 5 3 4 2 2 4 4" xfId="10287" xr:uid="{DFC2A74E-E79F-4158-B1BD-29A0382BA8EC}"/>
    <cellStyle name="Normal 5 3 4 2 2 4 5" xfId="18725" xr:uid="{3BE1072C-2708-4EBD-A07D-21C101ED7325}"/>
    <cellStyle name="Normal 5 3 4 2 2 4 6" xfId="27162" xr:uid="{32A80366-DFF3-41CA-B9AA-6BF15F24706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B4CBBC00-E21A-49EA-8EFD-397B79CAB92C}"/>
    <cellStyle name="Normal 5 3 4 2 2 5 2 2 3" xfId="25500" xr:uid="{1643A849-969E-49AF-AE1E-9700A9E714E9}"/>
    <cellStyle name="Normal 5 3 4 2 2 5 2 2 4" xfId="33937" xr:uid="{B7E8B1ED-7DE1-44F9-A60D-1D6C60EEF1E0}"/>
    <cellStyle name="Normal 5 3 4 2 2 5 2 3" xfId="12845" xr:uid="{4743BF00-0FB0-4507-BEC0-472F100C6CB2}"/>
    <cellStyle name="Normal 5 3 4 2 2 5 2 4" xfId="21283" xr:uid="{4A97191F-314D-4E6E-8982-01536852BED7}"/>
    <cellStyle name="Normal 5 3 4 2 2 5 2 5" xfId="29720" xr:uid="{808FFDFA-7E6F-467B-9D4B-8E07E7A3A077}"/>
    <cellStyle name="Normal 5 3 4 2 2 5 3" xfId="6476" xr:uid="{00000000-0005-0000-0000-0000261A0000}"/>
    <cellStyle name="Normal 5 3 4 2 2 5 3 2" xfId="14918" xr:uid="{8133D85C-53E1-496F-9536-861B367025FD}"/>
    <cellStyle name="Normal 5 3 4 2 2 5 3 3" xfId="23355" xr:uid="{3CE743F6-57AB-47E4-A2CF-F97198A12FA4}"/>
    <cellStyle name="Normal 5 3 4 2 2 5 3 4" xfId="31792" xr:uid="{936B8597-CF05-4AD2-8AED-B9B11EBD74CC}"/>
    <cellStyle name="Normal 5 3 4 2 2 5 4" xfId="10700" xr:uid="{E3CD07C8-A250-41C8-854D-650BED06551E}"/>
    <cellStyle name="Normal 5 3 4 2 2 5 5" xfId="19138" xr:uid="{2DAAB330-9D84-4282-AAB6-9A394853E64A}"/>
    <cellStyle name="Normal 5 3 4 2 2 5 6" xfId="27575" xr:uid="{3EBC21EF-C5D7-4996-856E-F6CF82848114}"/>
    <cellStyle name="Normal 5 3 4 2 2 6" xfId="2605" xr:uid="{00000000-0005-0000-0000-0000271A0000}"/>
    <cellStyle name="Normal 5 3 4 2 2 6 2" xfId="6889" xr:uid="{00000000-0005-0000-0000-0000281A0000}"/>
    <cellStyle name="Normal 5 3 4 2 2 6 2 2" xfId="15331" xr:uid="{F7104624-C158-4851-B9C7-F45ACECFE795}"/>
    <cellStyle name="Normal 5 3 4 2 2 6 2 3" xfId="23768" xr:uid="{A7CAD06A-70F5-4857-B919-FE6EEA24CB22}"/>
    <cellStyle name="Normal 5 3 4 2 2 6 2 4" xfId="32205" xr:uid="{6AF3E025-3CE7-428E-869B-89216BAFBA05}"/>
    <cellStyle name="Normal 5 3 4 2 2 6 3" xfId="11113" xr:uid="{4E3BB175-C930-47A4-AF9B-A646C7A3EC73}"/>
    <cellStyle name="Normal 5 3 4 2 2 6 4" xfId="19551" xr:uid="{DB1FD641-4BC1-4C5B-906A-62FAFDEAC4C3}"/>
    <cellStyle name="Normal 5 3 4 2 2 6 5" xfId="27988" xr:uid="{4D8BF032-98E1-43B4-A344-0F795C53DF96}"/>
    <cellStyle name="Normal 5 3 4 2 2 7" xfId="4824" xr:uid="{00000000-0005-0000-0000-0000291A0000}"/>
    <cellStyle name="Normal 5 3 4 2 2 7 2" xfId="13266" xr:uid="{0DD811C6-F52C-4684-A26F-A98F5C7E5A31}"/>
    <cellStyle name="Normal 5 3 4 2 2 7 3" xfId="21703" xr:uid="{4FF3A992-5714-41BF-B0A8-12C5EA4950A1}"/>
    <cellStyle name="Normal 5 3 4 2 2 7 4" xfId="30140" xr:uid="{1845416A-3BF9-426D-9F43-FE60207E4D3F}"/>
    <cellStyle name="Normal 5 3 4 2 2 8" xfId="9048" xr:uid="{29CFE0B2-64D2-4776-AFC8-B1B9F3F6979A}"/>
    <cellStyle name="Normal 5 3 4 2 2 9" xfId="17486" xr:uid="{C5551C6E-0B3C-4CFC-B005-1B069E9E57AD}"/>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86864B9B-9186-4ED2-B247-5FF8B17E86B4}"/>
    <cellStyle name="Normal 5 3 4 2 3 2 2 3" xfId="24260" xr:uid="{BDA45A1D-117B-4298-A1D4-AC10616F832D}"/>
    <cellStyle name="Normal 5 3 4 2 3 2 2 4" xfId="32697" xr:uid="{A6254A32-F608-418E-A3C7-FE9F5CCF9769}"/>
    <cellStyle name="Normal 5 3 4 2 3 2 3" xfId="11605" xr:uid="{D7853B03-FA0C-484D-9625-9F72AA622423}"/>
    <cellStyle name="Normal 5 3 4 2 3 2 4" xfId="20043" xr:uid="{078BD100-1525-49AF-AEB7-E46AB9E01168}"/>
    <cellStyle name="Normal 5 3 4 2 3 2 5" xfId="28480" xr:uid="{36E0B08C-5C65-447D-AD1B-F21FF3EC2369}"/>
    <cellStyle name="Normal 5 3 4 2 3 3" xfId="5236" xr:uid="{00000000-0005-0000-0000-00002D1A0000}"/>
    <cellStyle name="Normal 5 3 4 2 3 3 2" xfId="13678" xr:uid="{A3BA3A9C-A860-4C9A-A1C8-4EDAE54E7C13}"/>
    <cellStyle name="Normal 5 3 4 2 3 3 3" xfId="22115" xr:uid="{810307C1-9303-43E6-A671-F4E6AD962266}"/>
    <cellStyle name="Normal 5 3 4 2 3 3 4" xfId="30552" xr:uid="{940249B2-8170-4048-8CCD-8EA61A877EDA}"/>
    <cellStyle name="Normal 5 3 4 2 3 4" xfId="9460" xr:uid="{B35485E7-5CE9-4396-A5F7-1A3EEEC260E4}"/>
    <cellStyle name="Normal 5 3 4 2 3 5" xfId="17898" xr:uid="{006D610A-BF8D-466E-B27E-49B89D97521B}"/>
    <cellStyle name="Normal 5 3 4 2 3 6" xfId="26335" xr:uid="{416B2099-2438-43ED-AB7B-024E32A06AAF}"/>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3F0AF8FB-A822-4643-95FF-A402A9D9E240}"/>
    <cellStyle name="Normal 5 3 4 2 4 2 2 3" xfId="24673" xr:uid="{1CB5C223-7FA8-46B8-B40A-CA120CACF302}"/>
    <cellStyle name="Normal 5 3 4 2 4 2 2 4" xfId="33110" xr:uid="{F195FC2D-FC3F-4A55-9366-DC85F4FAC920}"/>
    <cellStyle name="Normal 5 3 4 2 4 2 3" xfId="12018" xr:uid="{6391FDF9-5250-4496-BE41-522CC7CAEDBA}"/>
    <cellStyle name="Normal 5 3 4 2 4 2 4" xfId="20456" xr:uid="{781DC703-10EE-4280-9903-0ADC2C88A4EC}"/>
    <cellStyle name="Normal 5 3 4 2 4 2 5" xfId="28893" xr:uid="{7EE358A3-2C87-419A-B5D6-FD96D0EC39F3}"/>
    <cellStyle name="Normal 5 3 4 2 4 3" xfId="5649" xr:uid="{00000000-0005-0000-0000-0000311A0000}"/>
    <cellStyle name="Normal 5 3 4 2 4 3 2" xfId="14091" xr:uid="{0133098F-1FB8-40D7-84C2-51DCC9956832}"/>
    <cellStyle name="Normal 5 3 4 2 4 3 3" xfId="22528" xr:uid="{CDF52491-61E9-4BDF-A1B5-E0E0F0355E13}"/>
    <cellStyle name="Normal 5 3 4 2 4 3 4" xfId="30965" xr:uid="{25FFFC66-476E-43DF-B390-C8E13F361706}"/>
    <cellStyle name="Normal 5 3 4 2 4 4" xfId="9873" xr:uid="{DB600259-5944-403B-BE73-534F5BCCC3B8}"/>
    <cellStyle name="Normal 5 3 4 2 4 5" xfId="18311" xr:uid="{E7362CF9-68C9-48FE-981B-24BBBC4709D2}"/>
    <cellStyle name="Normal 5 3 4 2 4 6" xfId="26748" xr:uid="{E9E564B1-2CD3-4C94-9660-D41B59CF6CC0}"/>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874A0FCD-46DB-40D5-895C-5092518F24AE}"/>
    <cellStyle name="Normal 5 3 4 2 5 2 2 3" xfId="25086" xr:uid="{BA29A46D-BB29-409C-AD86-542E527E8F4F}"/>
    <cellStyle name="Normal 5 3 4 2 5 2 2 4" xfId="33523" xr:uid="{25C666EA-3CF6-46B1-A6CD-9FBD21885CCB}"/>
    <cellStyle name="Normal 5 3 4 2 5 2 3" xfId="12431" xr:uid="{E2766AD8-2613-41B4-BD48-22502C35AF5C}"/>
    <cellStyle name="Normal 5 3 4 2 5 2 4" xfId="20869" xr:uid="{18AE17C9-E904-43D6-9F11-D4746C1EEDD7}"/>
    <cellStyle name="Normal 5 3 4 2 5 2 5" xfId="29306" xr:uid="{7BD2D30E-2C90-4061-B182-C0FC507F82A5}"/>
    <cellStyle name="Normal 5 3 4 2 5 3" xfId="6062" xr:uid="{00000000-0005-0000-0000-0000351A0000}"/>
    <cellStyle name="Normal 5 3 4 2 5 3 2" xfId="14504" xr:uid="{98AFED14-D2C4-4B2B-B89D-87DDF24C3525}"/>
    <cellStyle name="Normal 5 3 4 2 5 3 3" xfId="22941" xr:uid="{7866FED2-443B-4050-92A9-9D1F44B9DA03}"/>
    <cellStyle name="Normal 5 3 4 2 5 3 4" xfId="31378" xr:uid="{E9D2C6F8-8685-4239-946F-FA1C89317342}"/>
    <cellStyle name="Normal 5 3 4 2 5 4" xfId="10286" xr:uid="{665CE736-8BD5-4BB4-ADA5-54EB5FBC7C5C}"/>
    <cellStyle name="Normal 5 3 4 2 5 5" xfId="18724" xr:uid="{B33538A3-03AD-4CBF-9942-642F3515627A}"/>
    <cellStyle name="Normal 5 3 4 2 5 6" xfId="27161" xr:uid="{269395ED-1F02-4F00-B220-32A536FDD3BF}"/>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AE140FD0-6014-42DD-9A7D-DDB52238D7D1}"/>
    <cellStyle name="Normal 5 3 4 2 6 2 2 3" xfId="25499" xr:uid="{E54858D7-B71D-4A3F-A00C-A194C95DDF43}"/>
    <cellStyle name="Normal 5 3 4 2 6 2 2 4" xfId="33936" xr:uid="{C98CF792-80F8-4786-881D-808F479DA522}"/>
    <cellStyle name="Normal 5 3 4 2 6 2 3" xfId="12844" xr:uid="{5C7E9C4B-B2C6-4A36-9BDF-AD802B4342E6}"/>
    <cellStyle name="Normal 5 3 4 2 6 2 4" xfId="21282" xr:uid="{76600694-9B23-4505-AA96-73581FACEE91}"/>
    <cellStyle name="Normal 5 3 4 2 6 2 5" xfId="29719" xr:uid="{63869B2A-0E2A-4E90-B5F2-1B238BEC72B6}"/>
    <cellStyle name="Normal 5 3 4 2 6 3" xfId="6475" xr:uid="{00000000-0005-0000-0000-0000391A0000}"/>
    <cellStyle name="Normal 5 3 4 2 6 3 2" xfId="14917" xr:uid="{3ACAAD09-A1E4-4068-B55B-E642DA67B8A8}"/>
    <cellStyle name="Normal 5 3 4 2 6 3 3" xfId="23354" xr:uid="{39E78448-A303-4694-A656-6BE27EC76F75}"/>
    <cellStyle name="Normal 5 3 4 2 6 3 4" xfId="31791" xr:uid="{9C2AF200-B08D-41EA-89E5-121AB369C29B}"/>
    <cellStyle name="Normal 5 3 4 2 6 4" xfId="10699" xr:uid="{086DE51E-7856-44CE-9DD0-A3BB6818485D}"/>
    <cellStyle name="Normal 5 3 4 2 6 5" xfId="19137" xr:uid="{7D50F78C-FF34-4DEB-93C1-6295F499177B}"/>
    <cellStyle name="Normal 5 3 4 2 6 6" xfId="27574" xr:uid="{B746BB0A-AC70-43B7-A0D7-B6F8D0F948C5}"/>
    <cellStyle name="Normal 5 3 4 2 7" xfId="2604" xr:uid="{00000000-0005-0000-0000-00003A1A0000}"/>
    <cellStyle name="Normal 5 3 4 2 7 2" xfId="6888" xr:uid="{00000000-0005-0000-0000-00003B1A0000}"/>
    <cellStyle name="Normal 5 3 4 2 7 2 2" xfId="15330" xr:uid="{176EB079-2C5E-4660-AC64-446965F6391A}"/>
    <cellStyle name="Normal 5 3 4 2 7 2 3" xfId="23767" xr:uid="{1FD97C61-FA95-4596-9F4E-8600178C9209}"/>
    <cellStyle name="Normal 5 3 4 2 7 2 4" xfId="32204" xr:uid="{2BA91FDA-958B-49FF-9D54-D1F81714BCE5}"/>
    <cellStyle name="Normal 5 3 4 2 7 3" xfId="11112" xr:uid="{5133D1AB-AE25-41CB-9C8F-7F297D7F8F42}"/>
    <cellStyle name="Normal 5 3 4 2 7 4" xfId="19550" xr:uid="{9BEF57BF-29B4-4EB2-B390-F06F03A878EF}"/>
    <cellStyle name="Normal 5 3 4 2 7 5" xfId="27987" xr:uid="{EE559986-6136-461A-99BC-D39C6B27E51F}"/>
    <cellStyle name="Normal 5 3 4 2 8" xfId="4823" xr:uid="{00000000-0005-0000-0000-00003C1A0000}"/>
    <cellStyle name="Normal 5 3 4 2 8 2" xfId="13265" xr:uid="{A167935A-433A-4CE9-BA22-1C47660FB400}"/>
    <cellStyle name="Normal 5 3 4 2 8 3" xfId="21702" xr:uid="{62FDBFAD-341E-4127-9049-FAD7D75D12C4}"/>
    <cellStyle name="Normal 5 3 4 2 8 4" xfId="30139" xr:uid="{4284BD58-B647-4C16-A02C-E915BD337E8E}"/>
    <cellStyle name="Normal 5 3 4 2 9" xfId="9047" xr:uid="{C13F1F6A-63DF-4BAA-B765-82B895C0E501}"/>
    <cellStyle name="Normal 5 3 4 3" xfId="452" xr:uid="{00000000-0005-0000-0000-00003D1A0000}"/>
    <cellStyle name="Normal 5 3 4 3 10" xfId="25924" xr:uid="{6D430289-6D44-4BE3-9B54-57C8AB61980D}"/>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ABA14559-7B26-459F-B8F8-D64090DBAEDD}"/>
    <cellStyle name="Normal 5 3 4 3 2 2 2 3" xfId="24262" xr:uid="{0630B93A-C76B-4FED-A6A7-95628082AD20}"/>
    <cellStyle name="Normal 5 3 4 3 2 2 2 4" xfId="32699" xr:uid="{9D2E2B3B-EDA0-47DF-97E8-90661368CCAA}"/>
    <cellStyle name="Normal 5 3 4 3 2 2 3" xfId="11607" xr:uid="{6889272D-757F-4F0A-82A3-7EB6D4BD246E}"/>
    <cellStyle name="Normal 5 3 4 3 2 2 4" xfId="20045" xr:uid="{F4EFDAA7-6A5B-475A-A04C-C992306CFA11}"/>
    <cellStyle name="Normal 5 3 4 3 2 2 5" xfId="28482" xr:uid="{A7544E82-22FF-4E29-BA5B-27858AC74BAE}"/>
    <cellStyle name="Normal 5 3 4 3 2 3" xfId="5238" xr:uid="{00000000-0005-0000-0000-0000411A0000}"/>
    <cellStyle name="Normal 5 3 4 3 2 3 2" xfId="13680" xr:uid="{D20E3348-DC61-400C-B32A-42E4DE829260}"/>
    <cellStyle name="Normal 5 3 4 3 2 3 3" xfId="22117" xr:uid="{C7A9010B-8905-46BE-BFA1-FED6BF285C77}"/>
    <cellStyle name="Normal 5 3 4 3 2 3 4" xfId="30554" xr:uid="{E538C725-28AB-4905-9A50-3ACEEF6C6237}"/>
    <cellStyle name="Normal 5 3 4 3 2 4" xfId="9462" xr:uid="{58DE632C-C8BC-46CA-A686-16815212E68F}"/>
    <cellStyle name="Normal 5 3 4 3 2 5" xfId="17900" xr:uid="{03B7E9BD-1FC6-46B5-84DB-0F3F29DE6B00}"/>
    <cellStyle name="Normal 5 3 4 3 2 6" xfId="26337" xr:uid="{1A98D7A9-D617-49EA-BD3C-D5592C5F4FFF}"/>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3AAFBCA9-DE58-46BC-9FF4-168644021ADE}"/>
    <cellStyle name="Normal 5 3 4 3 3 2 2 3" xfId="24675" xr:uid="{BD334FDB-5318-4BC6-B34E-8367A688BF23}"/>
    <cellStyle name="Normal 5 3 4 3 3 2 2 4" xfId="33112" xr:uid="{4889B819-60F9-4315-BE89-21A36A6FD891}"/>
    <cellStyle name="Normal 5 3 4 3 3 2 3" xfId="12020" xr:uid="{DCCEA000-16E2-466F-A9A6-3FC18DE11C22}"/>
    <cellStyle name="Normal 5 3 4 3 3 2 4" xfId="20458" xr:uid="{C332F206-DD0F-4758-95CB-814AFEE1FB92}"/>
    <cellStyle name="Normal 5 3 4 3 3 2 5" xfId="28895" xr:uid="{63385F9F-BBDC-43B0-9797-35E14B7C2000}"/>
    <cellStyle name="Normal 5 3 4 3 3 3" xfId="5651" xr:uid="{00000000-0005-0000-0000-0000451A0000}"/>
    <cellStyle name="Normal 5 3 4 3 3 3 2" xfId="14093" xr:uid="{11A1EC51-39B2-43E9-977D-C680CB2FDA9F}"/>
    <cellStyle name="Normal 5 3 4 3 3 3 3" xfId="22530" xr:uid="{5D88D37F-9137-4E33-BD95-50720FF718A5}"/>
    <cellStyle name="Normal 5 3 4 3 3 3 4" xfId="30967" xr:uid="{D1EABCEA-D33B-4C84-98D6-1443A3D43A0D}"/>
    <cellStyle name="Normal 5 3 4 3 3 4" xfId="9875" xr:uid="{AF231FC6-CB78-4CAF-BD08-C10E8FAC757D}"/>
    <cellStyle name="Normal 5 3 4 3 3 5" xfId="18313" xr:uid="{B73F75BA-F34D-46A0-8031-179DCF131495}"/>
    <cellStyle name="Normal 5 3 4 3 3 6" xfId="26750" xr:uid="{0152CC2F-16EB-410B-BF82-E0C6ABD78F97}"/>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D74F529C-45F2-47EA-A806-3DDCCAFC74BF}"/>
    <cellStyle name="Normal 5 3 4 3 4 2 2 3" xfId="25088" xr:uid="{B338354A-20C3-4DF7-9341-444742DDEB54}"/>
    <cellStyle name="Normal 5 3 4 3 4 2 2 4" xfId="33525" xr:uid="{972C5D48-2BD3-44D4-869C-039027CA9C32}"/>
    <cellStyle name="Normal 5 3 4 3 4 2 3" xfId="12433" xr:uid="{7F32156A-50B2-4F49-BC8F-F80E3F560206}"/>
    <cellStyle name="Normal 5 3 4 3 4 2 4" xfId="20871" xr:uid="{A64BABCC-703E-4B33-BE18-EB7330BD8198}"/>
    <cellStyle name="Normal 5 3 4 3 4 2 5" xfId="29308" xr:uid="{3797F452-BD48-4BDE-9A40-53FE731E8D25}"/>
    <cellStyle name="Normal 5 3 4 3 4 3" xfId="6064" xr:uid="{00000000-0005-0000-0000-0000491A0000}"/>
    <cellStyle name="Normal 5 3 4 3 4 3 2" xfId="14506" xr:uid="{3A0B3167-83F7-4FC3-9C83-41AF134481B5}"/>
    <cellStyle name="Normal 5 3 4 3 4 3 3" xfId="22943" xr:uid="{079A628F-3B84-4BE9-9F09-825908786A28}"/>
    <cellStyle name="Normal 5 3 4 3 4 3 4" xfId="31380" xr:uid="{C01B5443-37EC-45D2-B14F-E9322EEFA657}"/>
    <cellStyle name="Normal 5 3 4 3 4 4" xfId="10288" xr:uid="{7CFFC25E-8CDE-4E42-9F29-506AE67F2FD6}"/>
    <cellStyle name="Normal 5 3 4 3 4 5" xfId="18726" xr:uid="{42826DF8-E298-43B9-878B-B99C5FF72E0F}"/>
    <cellStyle name="Normal 5 3 4 3 4 6" xfId="27163" xr:uid="{6381E403-A3B3-4A06-89D6-5BFBF97CDB79}"/>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FA04141D-9AB5-4D7F-BD03-50D282A8FE8F}"/>
    <cellStyle name="Normal 5 3 4 3 5 2 2 3" xfId="25501" xr:uid="{BCF1E68E-9D51-4B10-B968-DF0B2182EA64}"/>
    <cellStyle name="Normal 5 3 4 3 5 2 2 4" xfId="33938" xr:uid="{3408C891-A207-4C26-805F-2F18B139233E}"/>
    <cellStyle name="Normal 5 3 4 3 5 2 3" xfId="12846" xr:uid="{CB2910A1-F352-48E8-8012-B9752AD57C84}"/>
    <cellStyle name="Normal 5 3 4 3 5 2 4" xfId="21284" xr:uid="{37F47051-FBFD-415F-8319-E30BB5713AFC}"/>
    <cellStyle name="Normal 5 3 4 3 5 2 5" xfId="29721" xr:uid="{0C656CA8-FA1F-43D5-9CA4-C63C84897CD4}"/>
    <cellStyle name="Normal 5 3 4 3 5 3" xfId="6477" xr:uid="{00000000-0005-0000-0000-00004D1A0000}"/>
    <cellStyle name="Normal 5 3 4 3 5 3 2" xfId="14919" xr:uid="{2C33D199-6798-4C29-A886-BA65B3925313}"/>
    <cellStyle name="Normal 5 3 4 3 5 3 3" xfId="23356" xr:uid="{C7BD664A-FFE3-4356-A123-D0ADDEBBB598}"/>
    <cellStyle name="Normal 5 3 4 3 5 3 4" xfId="31793" xr:uid="{B60F30B7-DDCA-43F4-BF02-422FF0EF16F6}"/>
    <cellStyle name="Normal 5 3 4 3 5 4" xfId="10701" xr:uid="{F2764FE5-476E-4FF6-8FD8-065B28B7C5DB}"/>
    <cellStyle name="Normal 5 3 4 3 5 5" xfId="19139" xr:uid="{8A49864F-3D98-4B24-BB73-7FF81799AC71}"/>
    <cellStyle name="Normal 5 3 4 3 5 6" xfId="27576" xr:uid="{16470797-8AAF-492E-BFC1-32100F497F9D}"/>
    <cellStyle name="Normal 5 3 4 3 6" xfId="2606" xr:uid="{00000000-0005-0000-0000-00004E1A0000}"/>
    <cellStyle name="Normal 5 3 4 3 6 2" xfId="6890" xr:uid="{00000000-0005-0000-0000-00004F1A0000}"/>
    <cellStyle name="Normal 5 3 4 3 6 2 2" xfId="15332" xr:uid="{6AD1FACB-EBB7-4921-BEE5-7A52F925D253}"/>
    <cellStyle name="Normal 5 3 4 3 6 2 3" xfId="23769" xr:uid="{6196F065-433F-442B-B1F8-EEAD33D78622}"/>
    <cellStyle name="Normal 5 3 4 3 6 2 4" xfId="32206" xr:uid="{0A8EDEFA-22CF-4976-B8E3-1CDD0FE05554}"/>
    <cellStyle name="Normal 5 3 4 3 6 3" xfId="11114" xr:uid="{86D7E164-DC4B-4D7C-B2A9-6CA985D20440}"/>
    <cellStyle name="Normal 5 3 4 3 6 4" xfId="19552" xr:uid="{9FFFEAFA-3D66-47DF-AE9D-AF57B1C64C92}"/>
    <cellStyle name="Normal 5 3 4 3 6 5" xfId="27989" xr:uid="{D4075D79-3686-4260-BBCA-6E60788FA241}"/>
    <cellStyle name="Normal 5 3 4 3 7" xfId="4825" xr:uid="{00000000-0005-0000-0000-0000501A0000}"/>
    <cellStyle name="Normal 5 3 4 3 7 2" xfId="13267" xr:uid="{FF5E18C6-A832-4263-8D13-1002E3A673CA}"/>
    <cellStyle name="Normal 5 3 4 3 7 3" xfId="21704" xr:uid="{589C7608-9E34-4669-A35B-6081B41137DF}"/>
    <cellStyle name="Normal 5 3 4 3 7 4" xfId="30141" xr:uid="{DA4CC402-F97A-4B17-89F0-0C7A4717DFAD}"/>
    <cellStyle name="Normal 5 3 4 3 8" xfId="9049" xr:uid="{3BF5CA07-753C-493C-A77F-D622B178CFD2}"/>
    <cellStyle name="Normal 5 3 4 3 9" xfId="17487" xr:uid="{7EA9354F-92AF-43E8-BC2E-0A5215D37AE0}"/>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70CA2B29-DAFB-48BF-A6B9-5B5B006C0D7A}"/>
    <cellStyle name="Normal 5 3 4 4 2 2 3" xfId="24259" xr:uid="{91866DC7-CDFD-4632-B240-262A9828B8CF}"/>
    <cellStyle name="Normal 5 3 4 4 2 2 4" xfId="32696" xr:uid="{D39217E5-0004-4DDC-A98C-870D69B83D79}"/>
    <cellStyle name="Normal 5 3 4 4 2 3" xfId="11604" xr:uid="{1BBC87E9-93B8-4110-9736-05CDEF25A7D1}"/>
    <cellStyle name="Normal 5 3 4 4 2 4" xfId="20042" xr:uid="{BE187F59-DA08-4506-BD9E-0CA3A0910824}"/>
    <cellStyle name="Normal 5 3 4 4 2 5" xfId="28479" xr:uid="{8D5C80AB-1867-4E94-BD45-117266648F49}"/>
    <cellStyle name="Normal 5 3 4 4 3" xfId="5235" xr:uid="{00000000-0005-0000-0000-0000541A0000}"/>
    <cellStyle name="Normal 5 3 4 4 3 2" xfId="13677" xr:uid="{9E61AC93-54C0-45C2-81E6-15213B5B89AD}"/>
    <cellStyle name="Normal 5 3 4 4 3 3" xfId="22114" xr:uid="{36737CB2-E1DE-49E1-BB4B-EE561518CE9B}"/>
    <cellStyle name="Normal 5 3 4 4 3 4" xfId="30551" xr:uid="{9D1D202C-1C72-4868-83E0-34438D39B62C}"/>
    <cellStyle name="Normal 5 3 4 4 4" xfId="9459" xr:uid="{C076DE80-D55A-41E5-BCD7-E79C8715A793}"/>
    <cellStyle name="Normal 5 3 4 4 5" xfId="17897" xr:uid="{3FF19C41-1D62-4112-AE52-12335E0F6B00}"/>
    <cellStyle name="Normal 5 3 4 4 6" xfId="26334" xr:uid="{9AC21A01-A9FF-4C2E-8786-452601BDEE0D}"/>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B6AC711E-8D9C-48F4-A0D2-D2FD1DFAF2F5}"/>
    <cellStyle name="Normal 5 3 4 5 2 2 3" xfId="24672" xr:uid="{10DA0D83-579C-4CF2-9E14-D8F1A9F2DD6B}"/>
    <cellStyle name="Normal 5 3 4 5 2 2 4" xfId="33109" xr:uid="{49576113-8079-4ED1-B59C-E25793681194}"/>
    <cellStyle name="Normal 5 3 4 5 2 3" xfId="12017" xr:uid="{34EB069A-6A96-4277-AED7-586A56CFB4B7}"/>
    <cellStyle name="Normal 5 3 4 5 2 4" xfId="20455" xr:uid="{91A0ADFE-E5A6-46B3-8E9D-A3596E12037E}"/>
    <cellStyle name="Normal 5 3 4 5 2 5" xfId="28892" xr:uid="{1739FFCC-EE80-40AF-8211-BDD8D00FD416}"/>
    <cellStyle name="Normal 5 3 4 5 3" xfId="5648" xr:uid="{00000000-0005-0000-0000-0000581A0000}"/>
    <cellStyle name="Normal 5 3 4 5 3 2" xfId="14090" xr:uid="{CB23127D-F175-4258-B52D-537245B7C928}"/>
    <cellStyle name="Normal 5 3 4 5 3 3" xfId="22527" xr:uid="{81604B10-E267-47FB-9691-8E66E18C6485}"/>
    <cellStyle name="Normal 5 3 4 5 3 4" xfId="30964" xr:uid="{5DB307E2-9F5A-4798-9C1B-F2DFAC3B6556}"/>
    <cellStyle name="Normal 5 3 4 5 4" xfId="9872" xr:uid="{96E532BD-D6B1-4BA0-8594-3B6A8E4E0A06}"/>
    <cellStyle name="Normal 5 3 4 5 5" xfId="18310" xr:uid="{E05F1621-66DA-4670-B1A6-553B239860FD}"/>
    <cellStyle name="Normal 5 3 4 5 6" xfId="26747" xr:uid="{AD46223C-598C-41BE-8E3C-B716859F9F7B}"/>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CE4FCE10-BA53-4EAB-9316-8D3E0ADE2DFA}"/>
    <cellStyle name="Normal 5 3 4 6 2 2 3" xfId="25085" xr:uid="{2A44D067-F0C2-45D5-9095-C4FEF1AA04AD}"/>
    <cellStyle name="Normal 5 3 4 6 2 2 4" xfId="33522" xr:uid="{419896BC-2A30-417A-B7C2-9A87A377643D}"/>
    <cellStyle name="Normal 5 3 4 6 2 3" xfId="12430" xr:uid="{DAFF110A-0AE3-4E13-A0C5-9B07D3A64D61}"/>
    <cellStyle name="Normal 5 3 4 6 2 4" xfId="20868" xr:uid="{71A40D56-A4A9-4598-98AA-52643D7A6C13}"/>
    <cellStyle name="Normal 5 3 4 6 2 5" xfId="29305" xr:uid="{F2799DF0-442D-4471-959A-740D4E4AAA6C}"/>
    <cellStyle name="Normal 5 3 4 6 3" xfId="6061" xr:uid="{00000000-0005-0000-0000-00005C1A0000}"/>
    <cellStyle name="Normal 5 3 4 6 3 2" xfId="14503" xr:uid="{9089E9C1-4C6B-403F-8B88-605D83EB08D3}"/>
    <cellStyle name="Normal 5 3 4 6 3 3" xfId="22940" xr:uid="{CF2189AB-638A-483E-AC08-0A98A9548A66}"/>
    <cellStyle name="Normal 5 3 4 6 3 4" xfId="31377" xr:uid="{D879D994-8F3C-4290-A9CE-14B0D86032BD}"/>
    <cellStyle name="Normal 5 3 4 6 4" xfId="10285" xr:uid="{C55DF48F-D723-49A2-81DC-E54230160B16}"/>
    <cellStyle name="Normal 5 3 4 6 5" xfId="18723" xr:uid="{563B365F-12E5-4B66-9071-3ECF1BE4C906}"/>
    <cellStyle name="Normal 5 3 4 6 6" xfId="27160" xr:uid="{BA08CB08-9541-44F2-86CB-FB5909D4BEDE}"/>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D7399F53-B20C-4384-8553-CF2B7A590198}"/>
    <cellStyle name="Normal 5 3 4 7 2 2 3" xfId="25498" xr:uid="{6004C193-26EA-4FD6-852C-140E6CD477BE}"/>
    <cellStyle name="Normal 5 3 4 7 2 2 4" xfId="33935" xr:uid="{6CEFED35-9495-4FC9-97BD-3FF66A695FB2}"/>
    <cellStyle name="Normal 5 3 4 7 2 3" xfId="12843" xr:uid="{15F5025A-8E59-46C8-8CD1-9DE450574310}"/>
    <cellStyle name="Normal 5 3 4 7 2 4" xfId="21281" xr:uid="{69FEB225-D92C-4A24-A8FE-9A619EA0A31E}"/>
    <cellStyle name="Normal 5 3 4 7 2 5" xfId="29718" xr:uid="{29F6CF9E-4EF2-456A-BE75-85E549F0CBE0}"/>
    <cellStyle name="Normal 5 3 4 7 3" xfId="6474" xr:uid="{00000000-0005-0000-0000-0000601A0000}"/>
    <cellStyle name="Normal 5 3 4 7 3 2" xfId="14916" xr:uid="{BCE03A7C-BD68-48E3-8716-1D6D3E3D3D95}"/>
    <cellStyle name="Normal 5 3 4 7 3 3" xfId="23353" xr:uid="{BD8C16EC-575D-4B2D-B3B1-1981F36DBC66}"/>
    <cellStyle name="Normal 5 3 4 7 3 4" xfId="31790" xr:uid="{6062599C-F101-4663-82B9-A245361C1AA5}"/>
    <cellStyle name="Normal 5 3 4 7 4" xfId="10698" xr:uid="{E1C67BEA-5631-4F5F-8707-64F3F4B0B3A1}"/>
    <cellStyle name="Normal 5 3 4 7 5" xfId="19136" xr:uid="{6591C313-ED32-45AD-846D-A7CE6179FA9D}"/>
    <cellStyle name="Normal 5 3 4 7 6" xfId="27573" xr:uid="{A7263E9A-A401-437B-B769-E4CCFA1F66FA}"/>
    <cellStyle name="Normal 5 3 4 8" xfId="2603" xr:uid="{00000000-0005-0000-0000-0000611A0000}"/>
    <cellStyle name="Normal 5 3 4 8 2" xfId="6887" xr:uid="{00000000-0005-0000-0000-0000621A0000}"/>
    <cellStyle name="Normal 5 3 4 8 2 2" xfId="15329" xr:uid="{51867D27-7C45-407D-9633-8BA077B6DF8A}"/>
    <cellStyle name="Normal 5 3 4 8 2 3" xfId="23766" xr:uid="{5646F237-2F0F-4576-8DA2-A423211692A9}"/>
    <cellStyle name="Normal 5 3 4 8 2 4" xfId="32203" xr:uid="{263213E2-70AE-4660-A86A-18B04559F2E5}"/>
    <cellStyle name="Normal 5 3 4 8 3" xfId="11111" xr:uid="{A13B47D9-9946-478E-B1DD-8F19751562F9}"/>
    <cellStyle name="Normal 5 3 4 8 4" xfId="19549" xr:uid="{FC1EAD87-B48E-4B4D-92D9-0DECD1E86F60}"/>
    <cellStyle name="Normal 5 3 4 8 5" xfId="27986" xr:uid="{8E9A42FC-1003-4C19-BF2E-049B206DF14A}"/>
    <cellStyle name="Normal 5 3 4 9" xfId="4822" xr:uid="{00000000-0005-0000-0000-0000631A0000}"/>
    <cellStyle name="Normal 5 3 4 9 2" xfId="13264" xr:uid="{081A13B2-58BD-4352-BA82-FB3BB21B4685}"/>
    <cellStyle name="Normal 5 3 4 9 3" xfId="21701" xr:uid="{73A511C3-C01C-42F8-B07D-3A550EACC141}"/>
    <cellStyle name="Normal 5 3 4 9 4" xfId="30138" xr:uid="{649A1DFD-8A87-4121-86B4-1AEE10543E46}"/>
    <cellStyle name="Normal 5 3 5" xfId="453" xr:uid="{00000000-0005-0000-0000-0000641A0000}"/>
    <cellStyle name="Normal 5 3 5 10" xfId="17488" xr:uid="{B0C64998-0761-4DFB-BEA7-6C2E32E241B7}"/>
    <cellStyle name="Normal 5 3 5 11" xfId="25925" xr:uid="{D35A61F4-7A3F-4591-8053-9A1C56F55253}"/>
    <cellStyle name="Normal 5 3 5 2" xfId="454" xr:uid="{00000000-0005-0000-0000-0000651A0000}"/>
    <cellStyle name="Normal 5 3 5 2 10" xfId="25926" xr:uid="{AEB1F792-E2A1-4681-969B-6C1F9DE283FF}"/>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0FCB2008-63E0-440C-B336-826F3AD8AF9B}"/>
    <cellStyle name="Normal 5 3 5 2 2 2 2 3" xfId="24264" xr:uid="{D87259A3-3E82-4480-89E1-57F409003369}"/>
    <cellStyle name="Normal 5 3 5 2 2 2 2 4" xfId="32701" xr:uid="{709C0BD8-51CD-4971-BD30-D14903FE8628}"/>
    <cellStyle name="Normal 5 3 5 2 2 2 3" xfId="11609" xr:uid="{17AB10C2-8F55-4435-96BF-1FB50C3F78A7}"/>
    <cellStyle name="Normal 5 3 5 2 2 2 4" xfId="20047" xr:uid="{79D94610-2355-4629-A68C-B003C56067C7}"/>
    <cellStyle name="Normal 5 3 5 2 2 2 5" xfId="28484" xr:uid="{74388F0F-D381-4B51-B31C-D253D14C1831}"/>
    <cellStyle name="Normal 5 3 5 2 2 3" xfId="5240" xr:uid="{00000000-0005-0000-0000-0000691A0000}"/>
    <cellStyle name="Normal 5 3 5 2 2 3 2" xfId="13682" xr:uid="{E406AEDC-780A-4670-A826-A81D0A8C4B5F}"/>
    <cellStyle name="Normal 5 3 5 2 2 3 3" xfId="22119" xr:uid="{DBC115B3-935C-4615-90D7-B72DD593F439}"/>
    <cellStyle name="Normal 5 3 5 2 2 3 4" xfId="30556" xr:uid="{CFF7E44D-2BD8-4E24-BF27-65EBB22425EF}"/>
    <cellStyle name="Normal 5 3 5 2 2 4" xfId="9464" xr:uid="{63F82083-72D6-4753-A832-B066494B28E9}"/>
    <cellStyle name="Normal 5 3 5 2 2 5" xfId="17902" xr:uid="{E0296D43-746C-47E3-A893-17FA003FDDB6}"/>
    <cellStyle name="Normal 5 3 5 2 2 6" xfId="26339" xr:uid="{2E9F9E9A-CC48-45B0-B2F8-03732E9908C6}"/>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B179ADC0-6ED5-4C21-95F5-3ACD8361EE45}"/>
    <cellStyle name="Normal 5 3 5 2 3 2 2 3" xfId="24677" xr:uid="{4BCB63D5-C80E-4D10-BED1-74337B0CD5BC}"/>
    <cellStyle name="Normal 5 3 5 2 3 2 2 4" xfId="33114" xr:uid="{A09F7C0E-F094-44CD-B1CE-B8F55C10080E}"/>
    <cellStyle name="Normal 5 3 5 2 3 2 3" xfId="12022" xr:uid="{8398645C-FF1A-4B1C-A935-F1A0B7B0F9D1}"/>
    <cellStyle name="Normal 5 3 5 2 3 2 4" xfId="20460" xr:uid="{84AE2335-846E-421B-9134-C871A9D108B0}"/>
    <cellStyle name="Normal 5 3 5 2 3 2 5" xfId="28897" xr:uid="{EBAABB97-879F-4E6E-B862-009F539B46E9}"/>
    <cellStyle name="Normal 5 3 5 2 3 3" xfId="5653" xr:uid="{00000000-0005-0000-0000-00006D1A0000}"/>
    <cellStyle name="Normal 5 3 5 2 3 3 2" xfId="14095" xr:uid="{185F1CFC-CA54-413B-9E94-D1CC59EF0DD1}"/>
    <cellStyle name="Normal 5 3 5 2 3 3 3" xfId="22532" xr:uid="{61612711-6ED1-4510-B613-50C93080693E}"/>
    <cellStyle name="Normal 5 3 5 2 3 3 4" xfId="30969" xr:uid="{F76FCB97-EF99-4856-93BB-428AA74E6909}"/>
    <cellStyle name="Normal 5 3 5 2 3 4" xfId="9877" xr:uid="{5ACB358C-1EF8-4CD9-A742-6BEAE698DA3D}"/>
    <cellStyle name="Normal 5 3 5 2 3 5" xfId="18315" xr:uid="{510FEA16-425A-4215-9805-2A2D31278733}"/>
    <cellStyle name="Normal 5 3 5 2 3 6" xfId="26752" xr:uid="{DCFA728B-8FD5-4963-8030-434B46A4E514}"/>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80C1BC18-5A92-4F4A-AB24-9BC4B0FD3EFA}"/>
    <cellStyle name="Normal 5 3 5 2 4 2 2 3" xfId="25090" xr:uid="{89FBCBD4-FA63-4EAE-AC5A-90D4E74A034E}"/>
    <cellStyle name="Normal 5 3 5 2 4 2 2 4" xfId="33527" xr:uid="{BEA62ED1-7F47-44B9-992A-AD427AA21422}"/>
    <cellStyle name="Normal 5 3 5 2 4 2 3" xfId="12435" xr:uid="{BCCBC815-28DE-4DFF-946B-1E9C167C1FC1}"/>
    <cellStyle name="Normal 5 3 5 2 4 2 4" xfId="20873" xr:uid="{DE8E32BC-6BA4-4B70-A7E4-BA633A02FA1C}"/>
    <cellStyle name="Normal 5 3 5 2 4 2 5" xfId="29310" xr:uid="{8B871174-32F2-4BEB-BFA7-742D3D739D1C}"/>
    <cellStyle name="Normal 5 3 5 2 4 3" xfId="6066" xr:uid="{00000000-0005-0000-0000-0000711A0000}"/>
    <cellStyle name="Normal 5 3 5 2 4 3 2" xfId="14508" xr:uid="{913600CC-4208-48DC-8CEE-2AC5D3BAB358}"/>
    <cellStyle name="Normal 5 3 5 2 4 3 3" xfId="22945" xr:uid="{EC165746-55D9-4B97-A93F-FC7F0BBC5009}"/>
    <cellStyle name="Normal 5 3 5 2 4 3 4" xfId="31382" xr:uid="{45F28587-D01F-454C-A2FC-CFB94FD6A46C}"/>
    <cellStyle name="Normal 5 3 5 2 4 4" xfId="10290" xr:uid="{72238B98-C148-4AF4-8021-F6A133A847A2}"/>
    <cellStyle name="Normal 5 3 5 2 4 5" xfId="18728" xr:uid="{793F76F2-317E-4108-9F74-8AE3FB16E177}"/>
    <cellStyle name="Normal 5 3 5 2 4 6" xfId="27165" xr:uid="{8D268C8F-0504-4446-B4BB-8A55AF76F2C7}"/>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10B3FFCE-6844-4CBE-8443-D0DE9365336A}"/>
    <cellStyle name="Normal 5 3 5 2 5 2 2 3" xfId="25503" xr:uid="{1A538AA0-4ECD-46FE-9A7B-C7077E543802}"/>
    <cellStyle name="Normal 5 3 5 2 5 2 2 4" xfId="33940" xr:uid="{0D488CF5-4A68-4A7A-82A0-B8ADFC4044F2}"/>
    <cellStyle name="Normal 5 3 5 2 5 2 3" xfId="12848" xr:uid="{21E87BBB-89D2-471A-AB8D-EDBDA3BF7EED}"/>
    <cellStyle name="Normal 5 3 5 2 5 2 4" xfId="21286" xr:uid="{E3E84B68-7428-4D49-8885-9B7F62FD8B40}"/>
    <cellStyle name="Normal 5 3 5 2 5 2 5" xfId="29723" xr:uid="{9450ED0F-D33B-4C2C-AAA6-FFDB82426238}"/>
    <cellStyle name="Normal 5 3 5 2 5 3" xfId="6479" xr:uid="{00000000-0005-0000-0000-0000751A0000}"/>
    <cellStyle name="Normal 5 3 5 2 5 3 2" xfId="14921" xr:uid="{DA17D588-123A-4A6C-95EF-6F94C5371CAA}"/>
    <cellStyle name="Normal 5 3 5 2 5 3 3" xfId="23358" xr:uid="{5B82ED68-AEC2-4814-8F76-5DAB5FD2EF6F}"/>
    <cellStyle name="Normal 5 3 5 2 5 3 4" xfId="31795" xr:uid="{FD66C1F7-B5F7-43C3-B2EA-669282B053E4}"/>
    <cellStyle name="Normal 5 3 5 2 5 4" xfId="10703" xr:uid="{A1822D98-4357-4718-9E9C-0D07516EB393}"/>
    <cellStyle name="Normal 5 3 5 2 5 5" xfId="19141" xr:uid="{C2D23936-78EB-4BD8-A274-8DD41B880E86}"/>
    <cellStyle name="Normal 5 3 5 2 5 6" xfId="27578" xr:uid="{16624401-41DF-4F53-9FCC-EF0B91FF6AE1}"/>
    <cellStyle name="Normal 5 3 5 2 6" xfId="2608" xr:uid="{00000000-0005-0000-0000-0000761A0000}"/>
    <cellStyle name="Normal 5 3 5 2 6 2" xfId="6892" xr:uid="{00000000-0005-0000-0000-0000771A0000}"/>
    <cellStyle name="Normal 5 3 5 2 6 2 2" xfId="15334" xr:uid="{AA9FE60D-C795-4C26-A2A9-3B1B2A3C8315}"/>
    <cellStyle name="Normal 5 3 5 2 6 2 3" xfId="23771" xr:uid="{7FF72B2B-DE36-4067-AB8B-DACAC5FE9B7D}"/>
    <cellStyle name="Normal 5 3 5 2 6 2 4" xfId="32208" xr:uid="{DA6FC50A-FCDF-4A01-A139-75AC87F9D9AC}"/>
    <cellStyle name="Normal 5 3 5 2 6 3" xfId="11116" xr:uid="{2003BB8E-CB8A-4393-BD8B-E2C91D32C7F2}"/>
    <cellStyle name="Normal 5 3 5 2 6 4" xfId="19554" xr:uid="{72F50CBE-27CA-48EB-AD16-1C5DC981B5C4}"/>
    <cellStyle name="Normal 5 3 5 2 6 5" xfId="27991" xr:uid="{357695CB-27D2-4E03-9FCA-73EB963B161F}"/>
    <cellStyle name="Normal 5 3 5 2 7" xfId="4827" xr:uid="{00000000-0005-0000-0000-0000781A0000}"/>
    <cellStyle name="Normal 5 3 5 2 7 2" xfId="13269" xr:uid="{9A6C1647-27D5-4EA8-BF25-21322E45BCF8}"/>
    <cellStyle name="Normal 5 3 5 2 7 3" xfId="21706" xr:uid="{F2D3A5A3-8C48-4160-A695-AD7A2DD79045}"/>
    <cellStyle name="Normal 5 3 5 2 7 4" xfId="30143" xr:uid="{DD45476B-A5A0-4734-82AC-4498F9128274}"/>
    <cellStyle name="Normal 5 3 5 2 8" xfId="9051" xr:uid="{3F5648AE-1593-4699-97FD-B49AB5BB2B19}"/>
    <cellStyle name="Normal 5 3 5 2 9" xfId="17489" xr:uid="{477911BF-7D92-4248-9BB9-3E8D2FB584DE}"/>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8F632636-B8F6-4CAB-B2C0-94FD75EBA7E2}"/>
    <cellStyle name="Normal 5 3 5 3 2 2 3" xfId="24263" xr:uid="{4B651570-E5C1-45E3-9073-FC5FD1E8030E}"/>
    <cellStyle name="Normal 5 3 5 3 2 2 4" xfId="32700" xr:uid="{E753CD87-900C-4E97-B7B9-E5E3E756E263}"/>
    <cellStyle name="Normal 5 3 5 3 2 3" xfId="11608" xr:uid="{C6972936-D2BE-404B-BB06-19F3A054EB0D}"/>
    <cellStyle name="Normal 5 3 5 3 2 4" xfId="20046" xr:uid="{0EA3D7A7-868A-4B9C-BC81-3D3B729B8157}"/>
    <cellStyle name="Normal 5 3 5 3 2 5" xfId="28483" xr:uid="{740E6C9A-D890-41DC-AF18-81EE7587A9CC}"/>
    <cellStyle name="Normal 5 3 5 3 3" xfId="5239" xr:uid="{00000000-0005-0000-0000-00007C1A0000}"/>
    <cellStyle name="Normal 5 3 5 3 3 2" xfId="13681" xr:uid="{5B8924D1-D54C-45DA-B516-F0419195484D}"/>
    <cellStyle name="Normal 5 3 5 3 3 3" xfId="22118" xr:uid="{7EDEA29B-DF53-486A-8A15-9932ECAAA849}"/>
    <cellStyle name="Normal 5 3 5 3 3 4" xfId="30555" xr:uid="{48DA92EB-B3DF-4BC2-A8F2-C4D2A0A57D04}"/>
    <cellStyle name="Normal 5 3 5 3 4" xfId="9463" xr:uid="{AFBF72F2-3939-4525-9382-1B67A8D6D110}"/>
    <cellStyle name="Normal 5 3 5 3 5" xfId="17901" xr:uid="{2F9DC797-66E6-44E3-A698-7685D5E6B7A8}"/>
    <cellStyle name="Normal 5 3 5 3 6" xfId="26338" xr:uid="{AC4E9624-BD79-4C10-8B2B-857BBD779768}"/>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2F9CF2BB-48E1-4C17-8E13-83A3899AD6C8}"/>
    <cellStyle name="Normal 5 3 5 4 2 2 3" xfId="24676" xr:uid="{65FB6052-03C1-4AF7-BEA3-B449338013C9}"/>
    <cellStyle name="Normal 5 3 5 4 2 2 4" xfId="33113" xr:uid="{EA974F4A-132C-4146-ADD3-1098ACD4AB7A}"/>
    <cellStyle name="Normal 5 3 5 4 2 3" xfId="12021" xr:uid="{C6FAD0C5-1E08-4F43-9627-078A0FCD737D}"/>
    <cellStyle name="Normal 5 3 5 4 2 4" xfId="20459" xr:uid="{DD9AE68F-D04E-4DB8-9C19-82F16C6FE87A}"/>
    <cellStyle name="Normal 5 3 5 4 2 5" xfId="28896" xr:uid="{296B65BF-A556-42A1-9193-83D859604580}"/>
    <cellStyle name="Normal 5 3 5 4 3" xfId="5652" xr:uid="{00000000-0005-0000-0000-0000801A0000}"/>
    <cellStyle name="Normal 5 3 5 4 3 2" xfId="14094" xr:uid="{49DEBD62-F149-4E6F-8233-36FD3BAC28D6}"/>
    <cellStyle name="Normal 5 3 5 4 3 3" xfId="22531" xr:uid="{D0B46956-3C7C-4A41-AD1C-177E1601DE0F}"/>
    <cellStyle name="Normal 5 3 5 4 3 4" xfId="30968" xr:uid="{A479D4DF-6BC3-4481-91A2-0D6E222818DC}"/>
    <cellStyle name="Normal 5 3 5 4 4" xfId="9876" xr:uid="{7EFBB608-0DB1-49ED-9AF7-F09B0890BC26}"/>
    <cellStyle name="Normal 5 3 5 4 5" xfId="18314" xr:uid="{3006EDC2-87FA-44F0-B36D-FF182F247006}"/>
    <cellStyle name="Normal 5 3 5 4 6" xfId="26751" xr:uid="{40854081-D42A-4D09-A5DE-ADDC69B6C844}"/>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487C2C60-9F2E-4993-AE54-EF551D0E7A45}"/>
    <cellStyle name="Normal 5 3 5 5 2 2 3" xfId="25089" xr:uid="{45075C90-8DAA-42F7-BEA6-D3CC11C2330C}"/>
    <cellStyle name="Normal 5 3 5 5 2 2 4" xfId="33526" xr:uid="{478CFD81-D90A-4F11-B678-9217E86894D8}"/>
    <cellStyle name="Normal 5 3 5 5 2 3" xfId="12434" xr:uid="{2437E962-61AB-488C-9D6D-44D3AB46CC85}"/>
    <cellStyle name="Normal 5 3 5 5 2 4" xfId="20872" xr:uid="{894F6A5E-3D2A-4851-AD8A-2ED1ECB07085}"/>
    <cellStyle name="Normal 5 3 5 5 2 5" xfId="29309" xr:uid="{B1DCB92C-F12D-49E3-9AE2-E6500E5065A6}"/>
    <cellStyle name="Normal 5 3 5 5 3" xfId="6065" xr:uid="{00000000-0005-0000-0000-0000841A0000}"/>
    <cellStyle name="Normal 5 3 5 5 3 2" xfId="14507" xr:uid="{08BFF8C6-CB62-4112-B645-07BDFA1CAE9B}"/>
    <cellStyle name="Normal 5 3 5 5 3 3" xfId="22944" xr:uid="{1D9189EE-F686-4E04-8CBB-6CF54B6F00D2}"/>
    <cellStyle name="Normal 5 3 5 5 3 4" xfId="31381" xr:uid="{95A1CCA9-BC55-4CA4-9692-3CC13C9EC079}"/>
    <cellStyle name="Normal 5 3 5 5 4" xfId="10289" xr:uid="{BD4CE320-AFED-4075-B7A3-AD86AABBE9CC}"/>
    <cellStyle name="Normal 5 3 5 5 5" xfId="18727" xr:uid="{C865F716-4B9D-476E-85B7-6961443CC00A}"/>
    <cellStyle name="Normal 5 3 5 5 6" xfId="27164" xr:uid="{734C4DEE-5B0E-429B-9126-6DAD05F1021A}"/>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8C5713D0-40F7-47A5-B62A-4F0E07015571}"/>
    <cellStyle name="Normal 5 3 5 6 2 2 3" xfId="25502" xr:uid="{4479FF5D-3EB2-46F0-953D-83487ED6B052}"/>
    <cellStyle name="Normal 5 3 5 6 2 2 4" xfId="33939" xr:uid="{9DFC32C4-B9E6-49FB-9882-606449844BBC}"/>
    <cellStyle name="Normal 5 3 5 6 2 3" xfId="12847" xr:uid="{70E943B2-6161-4EE7-9737-C34F2DB2AB64}"/>
    <cellStyle name="Normal 5 3 5 6 2 4" xfId="21285" xr:uid="{668EA700-567E-40ED-948F-37FC1FD7A65B}"/>
    <cellStyle name="Normal 5 3 5 6 2 5" xfId="29722" xr:uid="{1FC93DB7-DC52-4BDE-BA67-71960310DED0}"/>
    <cellStyle name="Normal 5 3 5 6 3" xfId="6478" xr:uid="{00000000-0005-0000-0000-0000881A0000}"/>
    <cellStyle name="Normal 5 3 5 6 3 2" xfId="14920" xr:uid="{55FAD74F-F1E0-4D1E-BDE7-5D59F45CE493}"/>
    <cellStyle name="Normal 5 3 5 6 3 3" xfId="23357" xr:uid="{A687C29A-ED1A-46C9-B84D-89AF9C665EDE}"/>
    <cellStyle name="Normal 5 3 5 6 3 4" xfId="31794" xr:uid="{2B760D69-1F7D-4932-85E3-6F8384B42486}"/>
    <cellStyle name="Normal 5 3 5 6 4" xfId="10702" xr:uid="{4E773F44-3BFB-4A45-A8A2-7A04E9C1046B}"/>
    <cellStyle name="Normal 5 3 5 6 5" xfId="19140" xr:uid="{131C6662-07FB-47B4-B512-A85949998F2F}"/>
    <cellStyle name="Normal 5 3 5 6 6" xfId="27577" xr:uid="{5AC8F1AC-4427-48B8-9BE5-2CFA931E0D07}"/>
    <cellStyle name="Normal 5 3 5 7" xfId="2607" xr:uid="{00000000-0005-0000-0000-0000891A0000}"/>
    <cellStyle name="Normal 5 3 5 7 2" xfId="6891" xr:uid="{00000000-0005-0000-0000-00008A1A0000}"/>
    <cellStyle name="Normal 5 3 5 7 2 2" xfId="15333" xr:uid="{F18E847C-DB95-455C-B42C-BFE4AEE7E80D}"/>
    <cellStyle name="Normal 5 3 5 7 2 3" xfId="23770" xr:uid="{89A6C044-B821-4B72-88EA-81D9F5A4BAD9}"/>
    <cellStyle name="Normal 5 3 5 7 2 4" xfId="32207" xr:uid="{BC2C5F3F-092B-436E-B4D4-8F313D2F2AE0}"/>
    <cellStyle name="Normal 5 3 5 7 3" xfId="11115" xr:uid="{E53C9F57-A75A-48E9-84D5-9BBC3B1F2041}"/>
    <cellStyle name="Normal 5 3 5 7 4" xfId="19553" xr:uid="{A1E675AA-74D8-475F-B7E6-F77979207574}"/>
    <cellStyle name="Normal 5 3 5 7 5" xfId="27990" xr:uid="{25208149-8934-44CD-98D1-B1EABF7288A5}"/>
    <cellStyle name="Normal 5 3 5 8" xfId="4826" xr:uid="{00000000-0005-0000-0000-00008B1A0000}"/>
    <cellStyle name="Normal 5 3 5 8 2" xfId="13268" xr:uid="{337260E7-3D55-4ED2-8617-441E8B280980}"/>
    <cellStyle name="Normal 5 3 5 8 3" xfId="21705" xr:uid="{E097EC6F-07A1-4C1E-A26B-791A4175032D}"/>
    <cellStyle name="Normal 5 3 5 8 4" xfId="30142" xr:uid="{00E76727-C508-4907-A9AD-D21454F76DA1}"/>
    <cellStyle name="Normal 5 3 5 9" xfId="9050" xr:uid="{B3C8FD2C-0740-4F7D-8E24-E2750339B280}"/>
    <cellStyle name="Normal 5 3 6" xfId="455" xr:uid="{00000000-0005-0000-0000-00008C1A0000}"/>
    <cellStyle name="Normal 5 3 6 10" xfId="25927" xr:uid="{BA9FD526-2CA5-4D46-A5A2-3CCA3E1D42C3}"/>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22690BF9-FE51-45F1-8377-821C707B2076}"/>
    <cellStyle name="Normal 5 3 6 2 2 2 3" xfId="24265" xr:uid="{20D5E6C7-2549-4B20-84EC-2F00D7B8B380}"/>
    <cellStyle name="Normal 5 3 6 2 2 2 4" xfId="32702" xr:uid="{2EC8C7D4-3827-43D5-9DFE-8E918B1483A3}"/>
    <cellStyle name="Normal 5 3 6 2 2 3" xfId="11610" xr:uid="{BA4FAB08-3476-4190-9821-D0878ACFB4D6}"/>
    <cellStyle name="Normal 5 3 6 2 2 4" xfId="20048" xr:uid="{C5F7C517-57D9-4FFF-8F26-68AA19048278}"/>
    <cellStyle name="Normal 5 3 6 2 2 5" xfId="28485" xr:uid="{54BAC77D-401A-4167-95CB-274DFC024A36}"/>
    <cellStyle name="Normal 5 3 6 2 3" xfId="5241" xr:uid="{00000000-0005-0000-0000-0000901A0000}"/>
    <cellStyle name="Normal 5 3 6 2 3 2" xfId="13683" xr:uid="{2FD5A1C9-45A4-4C0B-A1E5-A1349586F2EF}"/>
    <cellStyle name="Normal 5 3 6 2 3 3" xfId="22120" xr:uid="{29210E09-615F-42AB-9DAE-FABF4ABBC14D}"/>
    <cellStyle name="Normal 5 3 6 2 3 4" xfId="30557" xr:uid="{CCAA8801-04DF-4ECE-B285-A599C1C23AD3}"/>
    <cellStyle name="Normal 5 3 6 2 4" xfId="9465" xr:uid="{25107F82-FD61-4C13-B32C-A1D537C010A7}"/>
    <cellStyle name="Normal 5 3 6 2 5" xfId="17903" xr:uid="{050F6813-907A-4895-B2C6-7B003AC9D5B4}"/>
    <cellStyle name="Normal 5 3 6 2 6" xfId="26340" xr:uid="{356BBCB7-80A4-414D-A40A-C93D541F0205}"/>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9265C2DA-A030-4BBC-91A6-DC0BC21DD89F}"/>
    <cellStyle name="Normal 5 3 6 3 2 2 3" xfId="24678" xr:uid="{16508BFF-B227-4FA2-A63C-E493A41D969C}"/>
    <cellStyle name="Normal 5 3 6 3 2 2 4" xfId="33115" xr:uid="{42C6EB52-AA9F-4AF1-922F-FF0F43DE388C}"/>
    <cellStyle name="Normal 5 3 6 3 2 3" xfId="12023" xr:uid="{2AB6B045-B35F-41AE-8200-1209EADD128A}"/>
    <cellStyle name="Normal 5 3 6 3 2 4" xfId="20461" xr:uid="{4880719D-DF26-4731-BCBB-766CB130DFC8}"/>
    <cellStyle name="Normal 5 3 6 3 2 5" xfId="28898" xr:uid="{6B827774-39EA-4E18-9772-00B48C9DD2AC}"/>
    <cellStyle name="Normal 5 3 6 3 3" xfId="5654" xr:uid="{00000000-0005-0000-0000-0000941A0000}"/>
    <cellStyle name="Normal 5 3 6 3 3 2" xfId="14096" xr:uid="{33E51191-EB97-4E2E-8E7E-8E47B2BF041C}"/>
    <cellStyle name="Normal 5 3 6 3 3 3" xfId="22533" xr:uid="{CBA9B413-AEE0-4F42-951B-4F4B28D27AE1}"/>
    <cellStyle name="Normal 5 3 6 3 3 4" xfId="30970" xr:uid="{D5A40C31-E3B9-4611-AF1C-EA42DF911C87}"/>
    <cellStyle name="Normal 5 3 6 3 4" xfId="9878" xr:uid="{288A2993-E2AC-499D-929C-51A92DC80CC2}"/>
    <cellStyle name="Normal 5 3 6 3 5" xfId="18316" xr:uid="{FEA3082F-DA9C-47F6-9340-2AD50E7C1C4A}"/>
    <cellStyle name="Normal 5 3 6 3 6" xfId="26753" xr:uid="{9EC7BE01-619E-4D1B-B636-293992083743}"/>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FFB1221D-1A9F-4873-9D74-63066253D50D}"/>
    <cellStyle name="Normal 5 3 6 4 2 2 3" xfId="25091" xr:uid="{FA89E460-109D-478F-BBA8-8A5F3D1B62B7}"/>
    <cellStyle name="Normal 5 3 6 4 2 2 4" xfId="33528" xr:uid="{C39A059F-C599-48EE-8163-1111DFC4ADF2}"/>
    <cellStyle name="Normal 5 3 6 4 2 3" xfId="12436" xr:uid="{1555AF18-CE70-4510-95DC-173071733A22}"/>
    <cellStyle name="Normal 5 3 6 4 2 4" xfId="20874" xr:uid="{4615EE69-4120-4EAF-B0D0-E2C00D33C179}"/>
    <cellStyle name="Normal 5 3 6 4 2 5" xfId="29311" xr:uid="{0DEB8465-EA03-4A15-A86A-42803F7A5A39}"/>
    <cellStyle name="Normal 5 3 6 4 3" xfId="6067" xr:uid="{00000000-0005-0000-0000-0000981A0000}"/>
    <cellStyle name="Normal 5 3 6 4 3 2" xfId="14509" xr:uid="{8D65E0E8-6893-44A0-9008-C1B250C546FE}"/>
    <cellStyle name="Normal 5 3 6 4 3 3" xfId="22946" xr:uid="{FED75CD1-ED4A-4A94-9CD7-E6DED3FC6C35}"/>
    <cellStyle name="Normal 5 3 6 4 3 4" xfId="31383" xr:uid="{E4267E74-D912-447B-A3AD-A43A9EFC61A6}"/>
    <cellStyle name="Normal 5 3 6 4 4" xfId="10291" xr:uid="{45585274-23D5-45E5-A5A3-BDD4DB25B298}"/>
    <cellStyle name="Normal 5 3 6 4 5" xfId="18729" xr:uid="{842B5A27-F2AC-478C-9B06-85789993AB93}"/>
    <cellStyle name="Normal 5 3 6 4 6" xfId="27166" xr:uid="{AE3BF3DF-325B-4E9B-B8AB-237CAEEFF18B}"/>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5FFE7E1B-1307-4835-89CA-F0B3FE03320B}"/>
    <cellStyle name="Normal 5 3 6 5 2 2 3" xfId="25504" xr:uid="{D9E3D844-31B3-4356-A44C-6742723B1F4A}"/>
    <cellStyle name="Normal 5 3 6 5 2 2 4" xfId="33941" xr:uid="{396D48D0-B8DF-4B1F-AD5C-0208BE5DED0B}"/>
    <cellStyle name="Normal 5 3 6 5 2 3" xfId="12849" xr:uid="{FDE5A276-91DE-48CF-9999-11D62C269930}"/>
    <cellStyle name="Normal 5 3 6 5 2 4" xfId="21287" xr:uid="{1B2D319E-C0CF-4198-AF95-0AF64E02D21B}"/>
    <cellStyle name="Normal 5 3 6 5 2 5" xfId="29724" xr:uid="{B402FA6C-B70D-4211-B87D-A0BDC350D3BF}"/>
    <cellStyle name="Normal 5 3 6 5 3" xfId="6480" xr:uid="{00000000-0005-0000-0000-00009C1A0000}"/>
    <cellStyle name="Normal 5 3 6 5 3 2" xfId="14922" xr:uid="{C9A3ADC0-790B-4DFC-911C-6CD96B6FBD64}"/>
    <cellStyle name="Normal 5 3 6 5 3 3" xfId="23359" xr:uid="{3E1FC91E-96BC-4BB1-9F8B-4EC27645BCC6}"/>
    <cellStyle name="Normal 5 3 6 5 3 4" xfId="31796" xr:uid="{75345C14-BAA0-40D7-A105-DA4F0DCADE3C}"/>
    <cellStyle name="Normal 5 3 6 5 4" xfId="10704" xr:uid="{0FA2A2D8-BC42-430F-AB4A-EB424993CCCA}"/>
    <cellStyle name="Normal 5 3 6 5 5" xfId="19142" xr:uid="{2F4C896A-2E2D-436F-A66A-8A973EB9ED2F}"/>
    <cellStyle name="Normal 5 3 6 5 6" xfId="27579" xr:uid="{383938B8-D064-4C2D-A049-7A47ADFF2956}"/>
    <cellStyle name="Normal 5 3 6 6" xfId="2609" xr:uid="{00000000-0005-0000-0000-00009D1A0000}"/>
    <cellStyle name="Normal 5 3 6 6 2" xfId="6893" xr:uid="{00000000-0005-0000-0000-00009E1A0000}"/>
    <cellStyle name="Normal 5 3 6 6 2 2" xfId="15335" xr:uid="{8AC26289-E253-41F3-B37B-7C5589685543}"/>
    <cellStyle name="Normal 5 3 6 6 2 3" xfId="23772" xr:uid="{53D0250E-2FB5-4BB7-9D9E-9F1A8C3C53AF}"/>
    <cellStyle name="Normal 5 3 6 6 2 4" xfId="32209" xr:uid="{F67151D0-7074-4DAB-ADB2-134A9043F2F5}"/>
    <cellStyle name="Normal 5 3 6 6 3" xfId="11117" xr:uid="{C261374A-0B68-4DF1-815C-80F53BEBB293}"/>
    <cellStyle name="Normal 5 3 6 6 4" xfId="19555" xr:uid="{009DDD20-0791-4FF7-BFB3-171E6AA38AAE}"/>
    <cellStyle name="Normal 5 3 6 6 5" xfId="27992" xr:uid="{DE6EA637-056D-4AC2-B2DA-CE8CEF07004D}"/>
    <cellStyle name="Normal 5 3 6 7" xfId="4828" xr:uid="{00000000-0005-0000-0000-00009F1A0000}"/>
    <cellStyle name="Normal 5 3 6 7 2" xfId="13270" xr:uid="{328C1647-CA90-4F9F-8E5E-5D794874F2FD}"/>
    <cellStyle name="Normal 5 3 6 7 3" xfId="21707" xr:uid="{689FFCD5-A10B-45BB-BFBC-E984D454D222}"/>
    <cellStyle name="Normal 5 3 6 7 4" xfId="30144" xr:uid="{DD05593E-910B-4E92-B5D1-2F834403F589}"/>
    <cellStyle name="Normal 5 3 6 8" xfId="9052" xr:uid="{5A8361EB-E678-4E44-A1B2-8C0CD5366719}"/>
    <cellStyle name="Normal 5 3 6 9" xfId="17490" xr:uid="{AE4EFBE1-A985-4477-9C78-0F9EE121C26A}"/>
    <cellStyle name="Normal 5 3 7" xfId="913" xr:uid="{00000000-0005-0000-0000-0000A01A0000}"/>
    <cellStyle name="Normal 5 3 7 2" xfId="3148" xr:uid="{00000000-0005-0000-0000-0000A11A0000}"/>
    <cellStyle name="Normal 5 3 7 2 2" xfId="7371" xr:uid="{00000000-0005-0000-0000-0000A21A0000}"/>
    <cellStyle name="Normal 5 3 7 2 2 2" xfId="15813" xr:uid="{07DCE58F-8B75-4956-B4BA-2A665649BBE4}"/>
    <cellStyle name="Normal 5 3 7 2 2 3" xfId="24250" xr:uid="{055190A7-8DA9-47F5-BF7D-0DEC8266B92B}"/>
    <cellStyle name="Normal 5 3 7 2 2 4" xfId="32687" xr:uid="{7821235E-C81D-455B-A1AF-EF5C11F85E8B}"/>
    <cellStyle name="Normal 5 3 7 2 3" xfId="11595" xr:uid="{43D5D6CC-D130-4C03-B652-244BE1A6FECD}"/>
    <cellStyle name="Normal 5 3 7 2 4" xfId="20033" xr:uid="{203416CB-F77D-4638-BF3D-08B401DBB2EE}"/>
    <cellStyle name="Normal 5 3 7 2 5" xfId="28470" xr:uid="{0835E705-FB5A-41B0-8D1C-D115EB6DBC41}"/>
    <cellStyle name="Normal 5 3 7 3" xfId="5226" xr:uid="{00000000-0005-0000-0000-0000A31A0000}"/>
    <cellStyle name="Normal 5 3 7 3 2" xfId="13668" xr:uid="{8EDABD76-0EEE-4E4B-BC34-9C4BF20CCA54}"/>
    <cellStyle name="Normal 5 3 7 3 3" xfId="22105" xr:uid="{059D8F01-DF33-4B9B-93B4-323300B93757}"/>
    <cellStyle name="Normal 5 3 7 3 4" xfId="30542" xr:uid="{B0238F85-F3AE-4231-B263-209A344A0522}"/>
    <cellStyle name="Normal 5 3 7 4" xfId="9450" xr:uid="{52703D0A-05D3-43C7-BDE1-DB06FC9B12A7}"/>
    <cellStyle name="Normal 5 3 7 5" xfId="17888" xr:uid="{A5DFF07B-1783-4DE0-BDEA-28B481858C70}"/>
    <cellStyle name="Normal 5 3 7 6" xfId="26325" xr:uid="{E11528B7-D2E4-4FC7-AF47-68123F5BD938}"/>
    <cellStyle name="Normal 5 3 8" xfId="1331" xr:uid="{00000000-0005-0000-0000-0000A41A0000}"/>
    <cellStyle name="Normal 5 3 8 2" xfId="3561" xr:uid="{00000000-0005-0000-0000-0000A51A0000}"/>
    <cellStyle name="Normal 5 3 8 2 2" xfId="7784" xr:uid="{00000000-0005-0000-0000-0000A61A0000}"/>
    <cellStyle name="Normal 5 3 8 2 2 2" xfId="16226" xr:uid="{3C33FAF7-9E45-4A47-8633-D9A99A1A51DD}"/>
    <cellStyle name="Normal 5 3 8 2 2 3" xfId="24663" xr:uid="{4BFA03E8-441F-4BCB-BD8B-1DD28D290313}"/>
    <cellStyle name="Normal 5 3 8 2 2 4" xfId="33100" xr:uid="{300710A9-9A46-4819-8654-A33257C23212}"/>
    <cellStyle name="Normal 5 3 8 2 3" xfId="12008" xr:uid="{5E7F384A-B542-4890-93BE-2A33B145E91F}"/>
    <cellStyle name="Normal 5 3 8 2 4" xfId="20446" xr:uid="{67867BC1-AE93-47D6-952F-83FA402BAB68}"/>
    <cellStyle name="Normal 5 3 8 2 5" xfId="28883" xr:uid="{18459B1B-C273-4803-AF7E-8AF6BD946B7D}"/>
    <cellStyle name="Normal 5 3 8 3" xfId="5639" xr:uid="{00000000-0005-0000-0000-0000A71A0000}"/>
    <cellStyle name="Normal 5 3 8 3 2" xfId="14081" xr:uid="{DC21D49A-1677-4EB7-8F8F-A8D9FA219603}"/>
    <cellStyle name="Normal 5 3 8 3 3" xfId="22518" xr:uid="{96A198E4-4D95-4E6A-ABC9-8A086315A3D3}"/>
    <cellStyle name="Normal 5 3 8 3 4" xfId="30955" xr:uid="{50ADECD7-F826-420D-B684-3DCFB6836471}"/>
    <cellStyle name="Normal 5 3 8 4" xfId="9863" xr:uid="{B2F931C2-B31B-4087-A201-127F0607027C}"/>
    <cellStyle name="Normal 5 3 8 5" xfId="18301" xr:uid="{1751B34D-D263-418D-A730-51D2346CB53F}"/>
    <cellStyle name="Normal 5 3 8 6" xfId="26738" xr:uid="{39F430D0-6881-4C2F-A5AE-6F21D2C25157}"/>
    <cellStyle name="Normal 5 3 9" xfId="1744" xr:uid="{00000000-0005-0000-0000-0000A81A0000}"/>
    <cellStyle name="Normal 5 3 9 2" xfId="3974" xr:uid="{00000000-0005-0000-0000-0000A91A0000}"/>
    <cellStyle name="Normal 5 3 9 2 2" xfId="8197" xr:uid="{00000000-0005-0000-0000-0000AA1A0000}"/>
    <cellStyle name="Normal 5 3 9 2 2 2" xfId="16639" xr:uid="{BC4C8E52-10B8-4A96-A9E3-B21F35681C77}"/>
    <cellStyle name="Normal 5 3 9 2 2 3" xfId="25076" xr:uid="{3335E7E6-1E96-4161-84C6-BC21B64A338B}"/>
    <cellStyle name="Normal 5 3 9 2 2 4" xfId="33513" xr:uid="{F1D6DB10-A52A-49B1-AA02-71A4EF70E49F}"/>
    <cellStyle name="Normal 5 3 9 2 3" xfId="12421" xr:uid="{6BC1CBAB-3E33-4087-A7C3-5844473CAF20}"/>
    <cellStyle name="Normal 5 3 9 2 4" xfId="20859" xr:uid="{CE651C24-F669-4CB7-B7BC-C7CC7267BB6F}"/>
    <cellStyle name="Normal 5 3 9 2 5" xfId="29296" xr:uid="{12B3DE04-4B30-41EC-ACA6-2AD9E77F2D90}"/>
    <cellStyle name="Normal 5 3 9 3" xfId="6052" xr:uid="{00000000-0005-0000-0000-0000AB1A0000}"/>
    <cellStyle name="Normal 5 3 9 3 2" xfId="14494" xr:uid="{FF5BE30C-4E0B-4924-877B-CA6884752C5C}"/>
    <cellStyle name="Normal 5 3 9 3 3" xfId="22931" xr:uid="{6A5898D1-156C-45B4-82C5-3E2FBDDDC780}"/>
    <cellStyle name="Normal 5 3 9 3 4" xfId="31368" xr:uid="{07209B72-C3CE-4FAE-841F-8625266B4863}"/>
    <cellStyle name="Normal 5 3 9 4" xfId="10276" xr:uid="{0A9E9950-058A-498E-B07A-F6BBB35BA5AC}"/>
    <cellStyle name="Normal 5 3 9 5" xfId="18714" xr:uid="{FA1661C0-32A9-4323-8805-315E15E8CD7E}"/>
    <cellStyle name="Normal 5 3 9 6" xfId="27151" xr:uid="{D54A8A36-B5A7-45F9-B1FC-316952599B81}"/>
    <cellStyle name="Normal 5 4" xfId="456" xr:uid="{00000000-0005-0000-0000-0000AC1A0000}"/>
    <cellStyle name="Normal 5 4 10" xfId="4829" xr:uid="{00000000-0005-0000-0000-0000AD1A0000}"/>
    <cellStyle name="Normal 5 4 10 2" xfId="13271" xr:uid="{CA5C4A86-A079-459F-BCB5-81FFB10F1274}"/>
    <cellStyle name="Normal 5 4 10 3" xfId="21708" xr:uid="{E57F2EC3-A45B-404C-A19E-4D10C7CBFEA7}"/>
    <cellStyle name="Normal 5 4 10 4" xfId="30145" xr:uid="{7951D0B5-D2C1-43D7-9FC2-5E644EB9D88F}"/>
    <cellStyle name="Normal 5 4 11" xfId="9053" xr:uid="{0E6EA14B-3FE4-49BF-A97D-44E9202410FD}"/>
    <cellStyle name="Normal 5 4 12" xfId="17491" xr:uid="{CCCD2D12-CEA4-4089-B4CC-C0EB71C14DD0}"/>
    <cellStyle name="Normal 5 4 13" xfId="25928" xr:uid="{C8B58181-59DE-4E93-B6BC-50185BF50628}"/>
    <cellStyle name="Normal 5 4 2" xfId="457" xr:uid="{00000000-0005-0000-0000-0000AE1A0000}"/>
    <cellStyle name="Normal 5 4 2 10" xfId="9054" xr:uid="{50A144A0-D2CB-49FB-8D3A-CFD82EFAC3BE}"/>
    <cellStyle name="Normal 5 4 2 11" xfId="17492" xr:uid="{E8ACCF86-4F95-4338-B642-B23DFE4E6271}"/>
    <cellStyle name="Normal 5 4 2 12" xfId="25929" xr:uid="{AA19B19A-96D6-4D4E-A7E4-C615884D4F3F}"/>
    <cellStyle name="Normal 5 4 2 2" xfId="458" xr:uid="{00000000-0005-0000-0000-0000AF1A0000}"/>
    <cellStyle name="Normal 5 4 2 2 10" xfId="17493" xr:uid="{FE099E07-9350-40D7-AE08-8902BC9BF4F8}"/>
    <cellStyle name="Normal 5 4 2 2 11" xfId="25930" xr:uid="{B1F67579-9405-4F3F-AB26-702147AF8285}"/>
    <cellStyle name="Normal 5 4 2 2 2" xfId="459" xr:uid="{00000000-0005-0000-0000-0000B01A0000}"/>
    <cellStyle name="Normal 5 4 2 2 2 10" xfId="25931" xr:uid="{154941B3-32BC-437F-8541-709B609D8FB5}"/>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8B58EAB7-66A5-4635-88F3-6B15939BDA25}"/>
    <cellStyle name="Normal 5 4 2 2 2 2 2 2 3" xfId="24269" xr:uid="{3A1FCA31-123F-46A8-A5C4-BD3A9E6AED2F}"/>
    <cellStyle name="Normal 5 4 2 2 2 2 2 2 4" xfId="32706" xr:uid="{E8921C63-B43B-4326-B216-2A396DF11EF2}"/>
    <cellStyle name="Normal 5 4 2 2 2 2 2 3" xfId="11614" xr:uid="{025863E8-B6BF-405B-A976-E8564F68C41B}"/>
    <cellStyle name="Normal 5 4 2 2 2 2 2 4" xfId="20052" xr:uid="{DC7287A7-30B7-4AB5-8C4F-98CEDDDB5C0F}"/>
    <cellStyle name="Normal 5 4 2 2 2 2 2 5" xfId="28489" xr:uid="{113C425D-E9F7-460C-A038-EC17AD66236C}"/>
    <cellStyle name="Normal 5 4 2 2 2 2 3" xfId="5245" xr:uid="{00000000-0005-0000-0000-0000B41A0000}"/>
    <cellStyle name="Normal 5 4 2 2 2 2 3 2" xfId="13687" xr:uid="{6C086E23-57E6-4023-977D-73C555E2471D}"/>
    <cellStyle name="Normal 5 4 2 2 2 2 3 3" xfId="22124" xr:uid="{A0EBAEAA-5AAD-4296-8A1C-22F46A6802EA}"/>
    <cellStyle name="Normal 5 4 2 2 2 2 3 4" xfId="30561" xr:uid="{B39286ED-97DF-4755-9B4C-A3CA4312CC76}"/>
    <cellStyle name="Normal 5 4 2 2 2 2 4" xfId="9469" xr:uid="{AF524F01-1A23-450C-86F9-9DED54543A9F}"/>
    <cellStyle name="Normal 5 4 2 2 2 2 5" xfId="17907" xr:uid="{F543F8F3-F29F-43B0-92AE-4DB5210A8DAA}"/>
    <cellStyle name="Normal 5 4 2 2 2 2 6" xfId="26344" xr:uid="{641A04C4-A7B1-4F3A-BD60-4E748CD71B6C}"/>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F9502215-4C4F-463A-939C-CA8E3DDE0EDD}"/>
    <cellStyle name="Normal 5 4 2 2 2 3 2 2 3" xfId="24682" xr:uid="{F340F63D-ADDD-4498-ACE7-4908DE4B348A}"/>
    <cellStyle name="Normal 5 4 2 2 2 3 2 2 4" xfId="33119" xr:uid="{0D8B8AD9-9544-4BE6-9DDD-850B8A7E3CC7}"/>
    <cellStyle name="Normal 5 4 2 2 2 3 2 3" xfId="12027" xr:uid="{5E78E059-EA70-4892-8ED2-19554AA34580}"/>
    <cellStyle name="Normal 5 4 2 2 2 3 2 4" xfId="20465" xr:uid="{A67FFAF8-72CA-4686-B096-9DCBF0429624}"/>
    <cellStyle name="Normal 5 4 2 2 2 3 2 5" xfId="28902" xr:uid="{73F7ED2D-69F9-4B80-BA59-26A397925EC4}"/>
    <cellStyle name="Normal 5 4 2 2 2 3 3" xfId="5658" xr:uid="{00000000-0005-0000-0000-0000B81A0000}"/>
    <cellStyle name="Normal 5 4 2 2 2 3 3 2" xfId="14100" xr:uid="{E0D5DEF5-E713-493B-9D5C-44294D68B997}"/>
    <cellStyle name="Normal 5 4 2 2 2 3 3 3" xfId="22537" xr:uid="{E269A8CE-563D-4DC3-9F42-5E930CA9CD98}"/>
    <cellStyle name="Normal 5 4 2 2 2 3 3 4" xfId="30974" xr:uid="{563BA5DC-EA7B-49BE-8989-3502BD8A2D20}"/>
    <cellStyle name="Normal 5 4 2 2 2 3 4" xfId="9882" xr:uid="{C46F1C87-1C26-4EA5-82FE-5DFD4A89C2A5}"/>
    <cellStyle name="Normal 5 4 2 2 2 3 5" xfId="18320" xr:uid="{BFABA993-DDBB-4815-B041-02244F76149F}"/>
    <cellStyle name="Normal 5 4 2 2 2 3 6" xfId="26757" xr:uid="{4A074381-8F6E-4C44-8060-3C532E828176}"/>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92DB236A-5321-47C7-BAA3-62546563C020}"/>
    <cellStyle name="Normal 5 4 2 2 2 4 2 2 3" xfId="25095" xr:uid="{8CB7DD5F-A257-4982-B1C4-C8885A61B400}"/>
    <cellStyle name="Normal 5 4 2 2 2 4 2 2 4" xfId="33532" xr:uid="{6A4091D7-2642-4EE8-897C-068D9ABDCCAC}"/>
    <cellStyle name="Normal 5 4 2 2 2 4 2 3" xfId="12440" xr:uid="{7FA44223-485C-4399-B813-CF05BE009551}"/>
    <cellStyle name="Normal 5 4 2 2 2 4 2 4" xfId="20878" xr:uid="{0CEE8960-AA74-434D-B3F2-9BA2226DD716}"/>
    <cellStyle name="Normal 5 4 2 2 2 4 2 5" xfId="29315" xr:uid="{DDA15EB0-69A9-4A25-AE2C-244574CBAE03}"/>
    <cellStyle name="Normal 5 4 2 2 2 4 3" xfId="6071" xr:uid="{00000000-0005-0000-0000-0000BC1A0000}"/>
    <cellStyle name="Normal 5 4 2 2 2 4 3 2" xfId="14513" xr:uid="{A0DEB42C-E914-45BD-8BAB-2D2578F3B53A}"/>
    <cellStyle name="Normal 5 4 2 2 2 4 3 3" xfId="22950" xr:uid="{382F3B5F-D1A4-4E7A-9D51-663021119763}"/>
    <cellStyle name="Normal 5 4 2 2 2 4 3 4" xfId="31387" xr:uid="{D37838E5-C786-4EF6-89F8-1DEDF1F19CDF}"/>
    <cellStyle name="Normal 5 4 2 2 2 4 4" xfId="10295" xr:uid="{2FAEE130-620A-47D0-AF28-4FF2B2FEE1C6}"/>
    <cellStyle name="Normal 5 4 2 2 2 4 5" xfId="18733" xr:uid="{5209024E-2FD4-4B61-A984-8251AB3259BA}"/>
    <cellStyle name="Normal 5 4 2 2 2 4 6" xfId="27170" xr:uid="{58A400D1-0457-45DB-8195-80D21CF729F3}"/>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BD7BD37E-E02B-4FB4-B8AD-BDBF25710DAA}"/>
    <cellStyle name="Normal 5 4 2 2 2 5 2 2 3" xfId="25508" xr:uid="{2E792DBA-9261-41DD-8E09-DC8E041405D5}"/>
    <cellStyle name="Normal 5 4 2 2 2 5 2 2 4" xfId="33945" xr:uid="{2D2C7A6C-F874-4F99-96C5-EF1C9D84055A}"/>
    <cellStyle name="Normal 5 4 2 2 2 5 2 3" xfId="12853" xr:uid="{AAB41820-0D06-412B-A24D-F3928A03A554}"/>
    <cellStyle name="Normal 5 4 2 2 2 5 2 4" xfId="21291" xr:uid="{30BDFF18-9FB7-440A-B41B-C08904A45F5E}"/>
    <cellStyle name="Normal 5 4 2 2 2 5 2 5" xfId="29728" xr:uid="{DB3891FF-5EE5-432A-90A1-52F2180968DD}"/>
    <cellStyle name="Normal 5 4 2 2 2 5 3" xfId="6484" xr:uid="{00000000-0005-0000-0000-0000C01A0000}"/>
    <cellStyle name="Normal 5 4 2 2 2 5 3 2" xfId="14926" xr:uid="{66FD9453-901D-4070-AF91-57CD18EF5007}"/>
    <cellStyle name="Normal 5 4 2 2 2 5 3 3" xfId="23363" xr:uid="{0675DDA9-27D6-4CD1-B85C-4AFA84091666}"/>
    <cellStyle name="Normal 5 4 2 2 2 5 3 4" xfId="31800" xr:uid="{D3312C99-E90A-4488-9021-F21B0AEBE6E8}"/>
    <cellStyle name="Normal 5 4 2 2 2 5 4" xfId="10708" xr:uid="{C654A9F8-FBBC-4C60-8381-100534B84CDF}"/>
    <cellStyle name="Normal 5 4 2 2 2 5 5" xfId="19146" xr:uid="{F83CDEAE-EB48-42E7-BA9E-61BF6587160B}"/>
    <cellStyle name="Normal 5 4 2 2 2 5 6" xfId="27583" xr:uid="{42BC7D9A-2D4F-43B9-9088-64C9FA6AB4ED}"/>
    <cellStyle name="Normal 5 4 2 2 2 6" xfId="2613" xr:uid="{00000000-0005-0000-0000-0000C11A0000}"/>
    <cellStyle name="Normal 5 4 2 2 2 6 2" xfId="6897" xr:uid="{00000000-0005-0000-0000-0000C21A0000}"/>
    <cellStyle name="Normal 5 4 2 2 2 6 2 2" xfId="15339" xr:uid="{FE88AC2B-54FE-47CB-AD5E-6A952DEB210A}"/>
    <cellStyle name="Normal 5 4 2 2 2 6 2 3" xfId="23776" xr:uid="{6681359B-7DFA-4E1F-8C2A-C79E04B7DD1F}"/>
    <cellStyle name="Normal 5 4 2 2 2 6 2 4" xfId="32213" xr:uid="{70F2A1C3-9DA9-467B-BCF3-F4959B513FAE}"/>
    <cellStyle name="Normal 5 4 2 2 2 6 3" xfId="11121" xr:uid="{55F5DFCC-FDC6-4C1F-8C69-6421474C2950}"/>
    <cellStyle name="Normal 5 4 2 2 2 6 4" xfId="19559" xr:uid="{3188F2D0-5158-4288-9BED-D9A1B8EBD804}"/>
    <cellStyle name="Normal 5 4 2 2 2 6 5" xfId="27996" xr:uid="{B73952FE-C2EB-48AF-AD1A-646FF09CBB8F}"/>
    <cellStyle name="Normal 5 4 2 2 2 7" xfId="4832" xr:uid="{00000000-0005-0000-0000-0000C31A0000}"/>
    <cellStyle name="Normal 5 4 2 2 2 7 2" xfId="13274" xr:uid="{D681C7D1-F222-4F4A-9436-DE990D920D34}"/>
    <cellStyle name="Normal 5 4 2 2 2 7 3" xfId="21711" xr:uid="{55F9E96F-05EF-458D-842F-22DE25E05D38}"/>
    <cellStyle name="Normal 5 4 2 2 2 7 4" xfId="30148" xr:uid="{F5323C69-B679-4DEA-A705-A01552584061}"/>
    <cellStyle name="Normal 5 4 2 2 2 8" xfId="9056" xr:uid="{84EBACBF-8C86-4783-BFA9-9ED951DC2722}"/>
    <cellStyle name="Normal 5 4 2 2 2 9" xfId="17494" xr:uid="{30116678-C5F2-486E-BE28-9AEFDE9561ED}"/>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53CE9358-C60B-4D57-9C28-15571767FE07}"/>
    <cellStyle name="Normal 5 4 2 2 3 2 2 3" xfId="24268" xr:uid="{7433C9E9-BDF0-48D6-9F6D-4135EDB55786}"/>
    <cellStyle name="Normal 5 4 2 2 3 2 2 4" xfId="32705" xr:uid="{FB1709F4-6320-43CF-9484-08945E2359D2}"/>
    <cellStyle name="Normal 5 4 2 2 3 2 3" xfId="11613" xr:uid="{3DD75017-1EC2-4CC3-A291-EC5234B94B2F}"/>
    <cellStyle name="Normal 5 4 2 2 3 2 4" xfId="20051" xr:uid="{50784E7F-FEDD-450F-AC88-3CCFEBD73E95}"/>
    <cellStyle name="Normal 5 4 2 2 3 2 5" xfId="28488" xr:uid="{48C2F3BC-BDE2-4105-B038-B01AE8BB77A9}"/>
    <cellStyle name="Normal 5 4 2 2 3 3" xfId="5244" xr:uid="{00000000-0005-0000-0000-0000C71A0000}"/>
    <cellStyle name="Normal 5 4 2 2 3 3 2" xfId="13686" xr:uid="{BAB27CE6-1156-425B-A0D1-E2FA0A72FF44}"/>
    <cellStyle name="Normal 5 4 2 2 3 3 3" xfId="22123" xr:uid="{503FC43F-F9E1-4035-AE9E-360D858847CA}"/>
    <cellStyle name="Normal 5 4 2 2 3 3 4" xfId="30560" xr:uid="{D6FF30CC-5718-4FBE-A439-1BD1000D8FCE}"/>
    <cellStyle name="Normal 5 4 2 2 3 4" xfId="9468" xr:uid="{027DD37B-8558-4859-AA11-EA4C3A9D183D}"/>
    <cellStyle name="Normal 5 4 2 2 3 5" xfId="17906" xr:uid="{6087D868-3C75-4B6D-805F-5029005376DC}"/>
    <cellStyle name="Normal 5 4 2 2 3 6" xfId="26343" xr:uid="{33261F87-DAD0-4CAD-909C-6785AE787CA5}"/>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C8E56541-295D-416C-9AD8-39DD546BD86A}"/>
    <cellStyle name="Normal 5 4 2 2 4 2 2 3" xfId="24681" xr:uid="{EA36B116-A29F-4513-BA58-B110A680B2A1}"/>
    <cellStyle name="Normal 5 4 2 2 4 2 2 4" xfId="33118" xr:uid="{87385F61-6AF7-41C9-86F6-312492D4C620}"/>
    <cellStyle name="Normal 5 4 2 2 4 2 3" xfId="12026" xr:uid="{A1D33AA1-918A-4BFE-9475-57B9E23C7DEA}"/>
    <cellStyle name="Normal 5 4 2 2 4 2 4" xfId="20464" xr:uid="{DF1B37EF-ED76-443A-B2C4-360C6F93A8B8}"/>
    <cellStyle name="Normal 5 4 2 2 4 2 5" xfId="28901" xr:uid="{311B4401-96C8-450F-8A49-299CF6AE57C0}"/>
    <cellStyle name="Normal 5 4 2 2 4 3" xfId="5657" xr:uid="{00000000-0005-0000-0000-0000CB1A0000}"/>
    <cellStyle name="Normal 5 4 2 2 4 3 2" xfId="14099" xr:uid="{8B759BE1-2433-4017-BCA7-5FCFE53E58FF}"/>
    <cellStyle name="Normal 5 4 2 2 4 3 3" xfId="22536" xr:uid="{A29AC2B7-C519-4A92-8565-02716A7F84FF}"/>
    <cellStyle name="Normal 5 4 2 2 4 3 4" xfId="30973" xr:uid="{C2473C9B-9E57-4095-A53F-2B23E7B07453}"/>
    <cellStyle name="Normal 5 4 2 2 4 4" xfId="9881" xr:uid="{51B0D4DC-CB6B-47E8-8D24-F0028FE78E7D}"/>
    <cellStyle name="Normal 5 4 2 2 4 5" xfId="18319" xr:uid="{1735BDE2-7394-49E5-A3F1-4B072F8E80FB}"/>
    <cellStyle name="Normal 5 4 2 2 4 6" xfId="26756" xr:uid="{29062341-2430-451F-B0DA-6D56F09B65AB}"/>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E227B578-C429-4F8F-B530-B4EB7712E1A0}"/>
    <cellStyle name="Normal 5 4 2 2 5 2 2 3" xfId="25094" xr:uid="{D753F227-3BEB-401A-85F3-EDC9114017F7}"/>
    <cellStyle name="Normal 5 4 2 2 5 2 2 4" xfId="33531" xr:uid="{7CED7218-9FB4-4A7D-93B3-401070BFE20E}"/>
    <cellStyle name="Normal 5 4 2 2 5 2 3" xfId="12439" xr:uid="{A306F227-1421-400F-9F76-377701F7B653}"/>
    <cellStyle name="Normal 5 4 2 2 5 2 4" xfId="20877" xr:uid="{5E6949CC-5E76-43D1-B4A7-275C81C3E375}"/>
    <cellStyle name="Normal 5 4 2 2 5 2 5" xfId="29314" xr:uid="{E9C4B0EE-D10B-426C-B08A-1D4D11252536}"/>
    <cellStyle name="Normal 5 4 2 2 5 3" xfId="6070" xr:uid="{00000000-0005-0000-0000-0000CF1A0000}"/>
    <cellStyle name="Normal 5 4 2 2 5 3 2" xfId="14512" xr:uid="{E6C52685-9603-4C43-8629-534E4086A5D7}"/>
    <cellStyle name="Normal 5 4 2 2 5 3 3" xfId="22949" xr:uid="{60B0DF04-D670-447D-80BE-8D3E347F1762}"/>
    <cellStyle name="Normal 5 4 2 2 5 3 4" xfId="31386" xr:uid="{7777D0B7-FB38-4DBA-9AA1-D378FD355877}"/>
    <cellStyle name="Normal 5 4 2 2 5 4" xfId="10294" xr:uid="{9CB82C5B-B129-4116-BDEC-EB5988084A64}"/>
    <cellStyle name="Normal 5 4 2 2 5 5" xfId="18732" xr:uid="{DEBDA42B-C474-4C7E-B7FE-443E905C3807}"/>
    <cellStyle name="Normal 5 4 2 2 5 6" xfId="27169" xr:uid="{D2A06678-E075-4BBD-9CBE-7504BFCB4BF8}"/>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2D6E73B3-33AA-425F-B955-17C631B9D061}"/>
    <cellStyle name="Normal 5 4 2 2 6 2 2 3" xfId="25507" xr:uid="{621F8377-97DA-4D4F-B741-B4BDCFA5C9DD}"/>
    <cellStyle name="Normal 5 4 2 2 6 2 2 4" xfId="33944" xr:uid="{00F34177-6CD5-4653-8994-AA1C1A27920E}"/>
    <cellStyle name="Normal 5 4 2 2 6 2 3" xfId="12852" xr:uid="{D65D5F1D-0B00-4554-8D55-EF343F88D3A4}"/>
    <cellStyle name="Normal 5 4 2 2 6 2 4" xfId="21290" xr:uid="{8B95B95B-68D3-43C3-A444-476A253C812A}"/>
    <cellStyle name="Normal 5 4 2 2 6 2 5" xfId="29727" xr:uid="{C43764D4-FF8C-443C-A1CE-6DBD89E8BEC8}"/>
    <cellStyle name="Normal 5 4 2 2 6 3" xfId="6483" xr:uid="{00000000-0005-0000-0000-0000D31A0000}"/>
    <cellStyle name="Normal 5 4 2 2 6 3 2" xfId="14925" xr:uid="{8CB4F31F-904A-41CF-8DB5-F6D090D4DE12}"/>
    <cellStyle name="Normal 5 4 2 2 6 3 3" xfId="23362" xr:uid="{45E46E5D-6617-42CE-9E1C-33D12C3CDE50}"/>
    <cellStyle name="Normal 5 4 2 2 6 3 4" xfId="31799" xr:uid="{74046F3C-8BAD-49FC-8F6C-A2FF3891C8C9}"/>
    <cellStyle name="Normal 5 4 2 2 6 4" xfId="10707" xr:uid="{82C17488-4FA7-4940-A2CB-AA8D21898462}"/>
    <cellStyle name="Normal 5 4 2 2 6 5" xfId="19145" xr:uid="{9ABBF781-EF18-4E50-88ED-3894FAAA70A7}"/>
    <cellStyle name="Normal 5 4 2 2 6 6" xfId="27582" xr:uid="{DC32F116-64DB-4687-9B88-D985D0C8FDFA}"/>
    <cellStyle name="Normal 5 4 2 2 7" xfId="2612" xr:uid="{00000000-0005-0000-0000-0000D41A0000}"/>
    <cellStyle name="Normal 5 4 2 2 7 2" xfId="6896" xr:uid="{00000000-0005-0000-0000-0000D51A0000}"/>
    <cellStyle name="Normal 5 4 2 2 7 2 2" xfId="15338" xr:uid="{106F9026-95F2-4227-A1D2-E879926829DD}"/>
    <cellStyle name="Normal 5 4 2 2 7 2 3" xfId="23775" xr:uid="{AF837AF7-BF36-4796-9EDD-DA3F8D003559}"/>
    <cellStyle name="Normal 5 4 2 2 7 2 4" xfId="32212" xr:uid="{271E4FD9-D6B5-49CD-97AC-CE6A356CFFBF}"/>
    <cellStyle name="Normal 5 4 2 2 7 3" xfId="11120" xr:uid="{8DAB4423-C1F4-4AA9-B37B-93F3F8059FE7}"/>
    <cellStyle name="Normal 5 4 2 2 7 4" xfId="19558" xr:uid="{8F78231F-E57F-4B4E-B46A-31C7EE239CC4}"/>
    <cellStyle name="Normal 5 4 2 2 7 5" xfId="27995" xr:uid="{68F0E05E-75E7-464B-94CE-61BA0053DBEC}"/>
    <cellStyle name="Normal 5 4 2 2 8" xfId="4831" xr:uid="{00000000-0005-0000-0000-0000D61A0000}"/>
    <cellStyle name="Normal 5 4 2 2 8 2" xfId="13273" xr:uid="{1D8175D1-82E9-4546-8C9E-8B990B231975}"/>
    <cellStyle name="Normal 5 4 2 2 8 3" xfId="21710" xr:uid="{2478EB2A-E16B-4509-AC41-F84CAD2CD3A9}"/>
    <cellStyle name="Normal 5 4 2 2 8 4" xfId="30147" xr:uid="{4E8650B5-E602-419D-8DA8-4F68D62E0728}"/>
    <cellStyle name="Normal 5 4 2 2 9" xfId="9055" xr:uid="{31AAE57B-72D9-49FF-8BDD-148C0958568F}"/>
    <cellStyle name="Normal 5 4 2 3" xfId="460" xr:uid="{00000000-0005-0000-0000-0000D71A0000}"/>
    <cellStyle name="Normal 5 4 2 3 10" xfId="25932" xr:uid="{F12AD154-0889-4129-A034-D565A0616D74}"/>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851F3F33-7FCE-4F26-B63B-3EEEC0C97F0A}"/>
    <cellStyle name="Normal 5 4 2 3 2 2 2 3" xfId="24270" xr:uid="{DF40D009-FD81-4574-AD4B-DECB5ED6EFA6}"/>
    <cellStyle name="Normal 5 4 2 3 2 2 2 4" xfId="32707" xr:uid="{AFF98579-6370-4F62-B9CA-592B6CE72FFA}"/>
    <cellStyle name="Normal 5 4 2 3 2 2 3" xfId="11615" xr:uid="{0A246A0C-2A73-46D0-A386-816BD91ED634}"/>
    <cellStyle name="Normal 5 4 2 3 2 2 4" xfId="20053" xr:uid="{C69CB0F8-09A2-4548-AE89-9F37CEDDC16C}"/>
    <cellStyle name="Normal 5 4 2 3 2 2 5" xfId="28490" xr:uid="{65D5AC78-EACF-4C27-83A5-55018402CA20}"/>
    <cellStyle name="Normal 5 4 2 3 2 3" xfId="5246" xr:uid="{00000000-0005-0000-0000-0000DB1A0000}"/>
    <cellStyle name="Normal 5 4 2 3 2 3 2" xfId="13688" xr:uid="{C5E96222-1CF4-479D-97B3-D736473606DA}"/>
    <cellStyle name="Normal 5 4 2 3 2 3 3" xfId="22125" xr:uid="{FCCF8FE1-4DD5-4501-A6DB-14AB418343E0}"/>
    <cellStyle name="Normal 5 4 2 3 2 3 4" xfId="30562" xr:uid="{901D452A-EF32-4991-A694-F3A9B3E4F0DF}"/>
    <cellStyle name="Normal 5 4 2 3 2 4" xfId="9470" xr:uid="{3C5E85E0-1B55-4C06-9906-6D7B17E4164D}"/>
    <cellStyle name="Normal 5 4 2 3 2 5" xfId="17908" xr:uid="{874480A4-E022-4A7C-A896-E6A9B4973819}"/>
    <cellStyle name="Normal 5 4 2 3 2 6" xfId="26345" xr:uid="{1018767B-4064-422D-B9C7-EFAE824BE324}"/>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0B490A56-DF40-4909-8C9C-FE801FBE0CCE}"/>
    <cellStyle name="Normal 5 4 2 3 3 2 2 3" xfId="24683" xr:uid="{66DB6611-ECA3-4C3D-AE4B-DEEFEAD5ACAB}"/>
    <cellStyle name="Normal 5 4 2 3 3 2 2 4" xfId="33120" xr:uid="{EEE533FC-FBC6-442A-B0F4-4EB496993A7A}"/>
    <cellStyle name="Normal 5 4 2 3 3 2 3" xfId="12028" xr:uid="{A3B6D7C6-FE5D-4512-A086-5670A6038572}"/>
    <cellStyle name="Normal 5 4 2 3 3 2 4" xfId="20466" xr:uid="{D4E40198-6CAC-4D96-B362-0501EEB19A30}"/>
    <cellStyle name="Normal 5 4 2 3 3 2 5" xfId="28903" xr:uid="{51C83EFF-143A-4BDD-9426-48376232BF3C}"/>
    <cellStyle name="Normal 5 4 2 3 3 3" xfId="5659" xr:uid="{00000000-0005-0000-0000-0000DF1A0000}"/>
    <cellStyle name="Normal 5 4 2 3 3 3 2" xfId="14101" xr:uid="{269BBE05-7B8D-46D4-BE70-D7BB764ECC2B}"/>
    <cellStyle name="Normal 5 4 2 3 3 3 3" xfId="22538" xr:uid="{730F1944-72C9-4B36-9A02-CFC4BD43657B}"/>
    <cellStyle name="Normal 5 4 2 3 3 3 4" xfId="30975" xr:uid="{B5CD44B5-0590-4E11-9178-A8FFD0200435}"/>
    <cellStyle name="Normal 5 4 2 3 3 4" xfId="9883" xr:uid="{ACA99D97-44E8-41B4-8A9E-D7444EA2F0AE}"/>
    <cellStyle name="Normal 5 4 2 3 3 5" xfId="18321" xr:uid="{7897BB96-BBFF-469A-B040-EBC3FE270447}"/>
    <cellStyle name="Normal 5 4 2 3 3 6" xfId="26758" xr:uid="{FCDFF6F1-E3A6-4DFE-B071-20F4EEEF33A7}"/>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2B66B93A-2578-4D57-8D48-A88083DA1EF3}"/>
    <cellStyle name="Normal 5 4 2 3 4 2 2 3" xfId="25096" xr:uid="{B9823204-3C72-47FD-B8B3-F5A52478177B}"/>
    <cellStyle name="Normal 5 4 2 3 4 2 2 4" xfId="33533" xr:uid="{46C6502C-8CC1-4FE0-BFCD-820C9F49E4D7}"/>
    <cellStyle name="Normal 5 4 2 3 4 2 3" xfId="12441" xr:uid="{DE0F73A6-DA73-4455-B7D6-7E47D8679A93}"/>
    <cellStyle name="Normal 5 4 2 3 4 2 4" xfId="20879" xr:uid="{01E7CAA3-CA82-4C9C-A41B-D80E0A3EE792}"/>
    <cellStyle name="Normal 5 4 2 3 4 2 5" xfId="29316" xr:uid="{E15F9AB4-BD4E-43FE-B02B-EB2FA53154C1}"/>
    <cellStyle name="Normal 5 4 2 3 4 3" xfId="6072" xr:uid="{00000000-0005-0000-0000-0000E31A0000}"/>
    <cellStyle name="Normal 5 4 2 3 4 3 2" xfId="14514" xr:uid="{BB48E1C3-E36B-48F4-9CEF-B0442A4733FA}"/>
    <cellStyle name="Normal 5 4 2 3 4 3 3" xfId="22951" xr:uid="{FECD819E-8F79-40CF-B777-C788432CFCAB}"/>
    <cellStyle name="Normal 5 4 2 3 4 3 4" xfId="31388" xr:uid="{F0028093-A276-4257-882D-BA5071713D1A}"/>
    <cellStyle name="Normal 5 4 2 3 4 4" xfId="10296" xr:uid="{3415F85A-92AC-4B44-AFBC-29E8230EF258}"/>
    <cellStyle name="Normal 5 4 2 3 4 5" xfId="18734" xr:uid="{960FE500-61AF-431B-A4FB-4A428A6E9463}"/>
    <cellStyle name="Normal 5 4 2 3 4 6" xfId="27171" xr:uid="{CA38C693-F007-4273-BBF1-699137A4B23F}"/>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E4180587-3DFF-483D-BAD9-8F3B677D3BDD}"/>
    <cellStyle name="Normal 5 4 2 3 5 2 2 3" xfId="25509" xr:uid="{E0F48154-613E-4C39-88CB-1888DAC5E446}"/>
    <cellStyle name="Normal 5 4 2 3 5 2 2 4" xfId="33946" xr:uid="{E1085286-37E5-4BB1-86E6-DEDE685F7B08}"/>
    <cellStyle name="Normal 5 4 2 3 5 2 3" xfId="12854" xr:uid="{95FC73E9-09B9-4C9A-968E-B48A12C62D31}"/>
    <cellStyle name="Normal 5 4 2 3 5 2 4" xfId="21292" xr:uid="{41CBCC13-4F4A-40C0-A1A3-C929BE0C3399}"/>
    <cellStyle name="Normal 5 4 2 3 5 2 5" xfId="29729" xr:uid="{A33F4843-6FF4-40E7-A2BE-ABE194B1DA2A}"/>
    <cellStyle name="Normal 5 4 2 3 5 3" xfId="6485" xr:uid="{00000000-0005-0000-0000-0000E71A0000}"/>
    <cellStyle name="Normal 5 4 2 3 5 3 2" xfId="14927" xr:uid="{582FB4D2-20FC-498C-92F3-FAFB3F42D2EC}"/>
    <cellStyle name="Normal 5 4 2 3 5 3 3" xfId="23364" xr:uid="{E7A0BA3F-E955-4507-90EE-F129D6B6A161}"/>
    <cellStyle name="Normal 5 4 2 3 5 3 4" xfId="31801" xr:uid="{B47201AF-3F20-4A60-8B46-45751604D445}"/>
    <cellStyle name="Normal 5 4 2 3 5 4" xfId="10709" xr:uid="{D053A66F-B96E-4C50-BE0B-C8259BC7A6D7}"/>
    <cellStyle name="Normal 5 4 2 3 5 5" xfId="19147" xr:uid="{4C5EA647-CC6C-4D87-8EBE-6981E43CE03B}"/>
    <cellStyle name="Normal 5 4 2 3 5 6" xfId="27584" xr:uid="{FB1F3A34-C7B1-4AA3-B5DB-0491F9D48C47}"/>
    <cellStyle name="Normal 5 4 2 3 6" xfId="2614" xr:uid="{00000000-0005-0000-0000-0000E81A0000}"/>
    <cellStyle name="Normal 5 4 2 3 6 2" xfId="6898" xr:uid="{00000000-0005-0000-0000-0000E91A0000}"/>
    <cellStyle name="Normal 5 4 2 3 6 2 2" xfId="15340" xr:uid="{C776BB13-815D-4E79-A0BB-FF1D3BB67703}"/>
    <cellStyle name="Normal 5 4 2 3 6 2 3" xfId="23777" xr:uid="{FA3E106D-D6A4-4273-B676-34605EFBB2A7}"/>
    <cellStyle name="Normal 5 4 2 3 6 2 4" xfId="32214" xr:uid="{B25FDC8C-9A95-4043-9656-11CA81923111}"/>
    <cellStyle name="Normal 5 4 2 3 6 3" xfId="11122" xr:uid="{2F03A482-BF97-41EF-9D44-0F2C8B4A792C}"/>
    <cellStyle name="Normal 5 4 2 3 6 4" xfId="19560" xr:uid="{B56853E7-451E-4454-A022-0E4B964571DB}"/>
    <cellStyle name="Normal 5 4 2 3 6 5" xfId="27997" xr:uid="{E14B4D3C-E253-400E-8357-0AD8A2DD3111}"/>
    <cellStyle name="Normal 5 4 2 3 7" xfId="4833" xr:uid="{00000000-0005-0000-0000-0000EA1A0000}"/>
    <cellStyle name="Normal 5 4 2 3 7 2" xfId="13275" xr:uid="{430F690E-1335-4AAB-A93B-CFA16C22FD2B}"/>
    <cellStyle name="Normal 5 4 2 3 7 3" xfId="21712" xr:uid="{E38005F3-7602-4736-ADBA-A2B6E18527E4}"/>
    <cellStyle name="Normal 5 4 2 3 7 4" xfId="30149" xr:uid="{60A42365-A057-405D-B02D-8DD09F2D3F48}"/>
    <cellStyle name="Normal 5 4 2 3 8" xfId="9057" xr:uid="{62257A51-85EA-4DFF-95CD-E96AABEFEBF9}"/>
    <cellStyle name="Normal 5 4 2 3 9" xfId="17495" xr:uid="{89FA02E9-E87B-4E41-B518-9BDDD4F777F6}"/>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F280D597-3408-4AEE-9A63-6A137AE79374}"/>
    <cellStyle name="Normal 5 4 2 4 2 2 3" xfId="24267" xr:uid="{33D47831-0ED3-424C-9ABE-5346710F7E9E}"/>
    <cellStyle name="Normal 5 4 2 4 2 2 4" xfId="32704" xr:uid="{09809461-473A-4A91-9228-A5D872EF2943}"/>
    <cellStyle name="Normal 5 4 2 4 2 3" xfId="11612" xr:uid="{F57013F3-52CD-4CB8-A8D4-49F4D013023C}"/>
    <cellStyle name="Normal 5 4 2 4 2 4" xfId="20050" xr:uid="{3A2423A8-6527-4B80-8C5D-9CA40AED8064}"/>
    <cellStyle name="Normal 5 4 2 4 2 5" xfId="28487" xr:uid="{713DD3CE-FEA5-4CC1-8575-CCAEBA5F88C1}"/>
    <cellStyle name="Normal 5 4 2 4 3" xfId="5243" xr:uid="{00000000-0005-0000-0000-0000EE1A0000}"/>
    <cellStyle name="Normal 5 4 2 4 3 2" xfId="13685" xr:uid="{6DFDA47F-1131-4C27-84EA-98F8EB843CCD}"/>
    <cellStyle name="Normal 5 4 2 4 3 3" xfId="22122" xr:uid="{84E8A032-7D2F-45FA-9513-067982FC9A2C}"/>
    <cellStyle name="Normal 5 4 2 4 3 4" xfId="30559" xr:uid="{BD017E65-A00C-43D5-8286-904FEF5E9B3C}"/>
    <cellStyle name="Normal 5 4 2 4 4" xfId="9467" xr:uid="{19B30C1A-E87A-4983-9AB9-DBC0A70D1B52}"/>
    <cellStyle name="Normal 5 4 2 4 5" xfId="17905" xr:uid="{9C7B910E-AAC0-4582-A7B0-1B87DC5E285A}"/>
    <cellStyle name="Normal 5 4 2 4 6" xfId="26342" xr:uid="{FF662105-D798-40FC-969B-10207528080E}"/>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EC965C0A-5B45-4EF7-8A25-AE81B03BE33F}"/>
    <cellStyle name="Normal 5 4 2 5 2 2 3" xfId="24680" xr:uid="{C842275B-2E90-4FCD-9163-DA992D6FE165}"/>
    <cellStyle name="Normal 5 4 2 5 2 2 4" xfId="33117" xr:uid="{5FEE0E77-E685-4B71-84DC-1952738DA534}"/>
    <cellStyle name="Normal 5 4 2 5 2 3" xfId="12025" xr:uid="{54BD58B4-87CB-4E17-B59D-A51CAFDD8841}"/>
    <cellStyle name="Normal 5 4 2 5 2 4" xfId="20463" xr:uid="{4F0968CD-9511-434A-AF96-3DC449D4188C}"/>
    <cellStyle name="Normal 5 4 2 5 2 5" xfId="28900" xr:uid="{54C1B32E-0E54-4D7A-80F8-93B47F45F876}"/>
    <cellStyle name="Normal 5 4 2 5 3" xfId="5656" xr:uid="{00000000-0005-0000-0000-0000F21A0000}"/>
    <cellStyle name="Normal 5 4 2 5 3 2" xfId="14098" xr:uid="{9F38B744-1DB2-48EE-B6B2-1D221D7D529E}"/>
    <cellStyle name="Normal 5 4 2 5 3 3" xfId="22535" xr:uid="{34094C7B-0A5C-4B00-8F12-03ADB0A93451}"/>
    <cellStyle name="Normal 5 4 2 5 3 4" xfId="30972" xr:uid="{1A1FF7C0-52AA-45DD-8840-B788B4D8DF42}"/>
    <cellStyle name="Normal 5 4 2 5 4" xfId="9880" xr:uid="{86799778-1E2D-4BE3-A729-C7DFA30403CA}"/>
    <cellStyle name="Normal 5 4 2 5 5" xfId="18318" xr:uid="{3A95C669-2700-462E-92A2-8F125689D70C}"/>
    <cellStyle name="Normal 5 4 2 5 6" xfId="26755" xr:uid="{5CB3D7BF-F4F7-40A7-AC0F-77BB59FE5FDD}"/>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860B5A42-C490-4A58-BE66-213A59A09A9D}"/>
    <cellStyle name="Normal 5 4 2 6 2 2 3" xfId="25093" xr:uid="{3E5ADD38-FA38-49D1-AA09-71BFF25F4D48}"/>
    <cellStyle name="Normal 5 4 2 6 2 2 4" xfId="33530" xr:uid="{C82C3D94-EE6B-4938-A060-848F605E46E5}"/>
    <cellStyle name="Normal 5 4 2 6 2 3" xfId="12438" xr:uid="{1062F8BF-953D-45E7-8C66-F1EC047321ED}"/>
    <cellStyle name="Normal 5 4 2 6 2 4" xfId="20876" xr:uid="{FB51F29D-AF65-4581-AE49-EEF781D12381}"/>
    <cellStyle name="Normal 5 4 2 6 2 5" xfId="29313" xr:uid="{3BD6033D-8272-48EB-8CB8-372C98B77718}"/>
    <cellStyle name="Normal 5 4 2 6 3" xfId="6069" xr:uid="{00000000-0005-0000-0000-0000F61A0000}"/>
    <cellStyle name="Normal 5 4 2 6 3 2" xfId="14511" xr:uid="{2D286DE6-BEDD-4167-811C-C0CC08661B6C}"/>
    <cellStyle name="Normal 5 4 2 6 3 3" xfId="22948" xr:uid="{521DF461-DE31-4A63-BE15-B512A7935FA9}"/>
    <cellStyle name="Normal 5 4 2 6 3 4" xfId="31385" xr:uid="{D10696A5-FFF9-4228-ABE1-5EBFE394DC40}"/>
    <cellStyle name="Normal 5 4 2 6 4" xfId="10293" xr:uid="{833F0C08-565C-4E13-9EFE-1C8724A08333}"/>
    <cellStyle name="Normal 5 4 2 6 5" xfId="18731" xr:uid="{0BE0864E-BAFE-4357-9CC0-153AC00CE69C}"/>
    <cellStyle name="Normal 5 4 2 6 6" xfId="27168" xr:uid="{251147CF-485D-4F10-A29F-E259AEE96BAD}"/>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C9800925-4155-43C4-98C9-7F4030E5B0BE}"/>
    <cellStyle name="Normal 5 4 2 7 2 2 3" xfId="25506" xr:uid="{85FDA7F6-0D79-4FDC-9D65-ED89432073C4}"/>
    <cellStyle name="Normal 5 4 2 7 2 2 4" xfId="33943" xr:uid="{9B3E31FA-22E5-4BDF-8654-F5652D5DD5DD}"/>
    <cellStyle name="Normal 5 4 2 7 2 3" xfId="12851" xr:uid="{5BB2F310-698E-44D6-8BA6-290946DD18AF}"/>
    <cellStyle name="Normal 5 4 2 7 2 4" xfId="21289" xr:uid="{4F2251B7-2925-4854-A700-59D151325D00}"/>
    <cellStyle name="Normal 5 4 2 7 2 5" xfId="29726" xr:uid="{B719FDB7-B137-440C-A91A-1FA79B4B0B9F}"/>
    <cellStyle name="Normal 5 4 2 7 3" xfId="6482" xr:uid="{00000000-0005-0000-0000-0000FA1A0000}"/>
    <cellStyle name="Normal 5 4 2 7 3 2" xfId="14924" xr:uid="{FC8BB497-773F-4E62-8F8D-0F96B695B221}"/>
    <cellStyle name="Normal 5 4 2 7 3 3" xfId="23361" xr:uid="{4AB0BC83-A317-4026-97F2-97B68FA44FC9}"/>
    <cellStyle name="Normal 5 4 2 7 3 4" xfId="31798" xr:uid="{D95790B9-3103-4A34-8AA6-6CCB28F80D96}"/>
    <cellStyle name="Normal 5 4 2 7 4" xfId="10706" xr:uid="{AD985CFC-7363-4125-8337-F6EE7DDAA3FD}"/>
    <cellStyle name="Normal 5 4 2 7 5" xfId="19144" xr:uid="{3EDBB5C2-A93E-4F34-8FBD-74BA0FB38286}"/>
    <cellStyle name="Normal 5 4 2 7 6" xfId="27581" xr:uid="{053DDDD4-2EBE-4D2C-AA08-8689D8992E3E}"/>
    <cellStyle name="Normal 5 4 2 8" xfId="2611" xr:uid="{00000000-0005-0000-0000-0000FB1A0000}"/>
    <cellStyle name="Normal 5 4 2 8 2" xfId="6895" xr:uid="{00000000-0005-0000-0000-0000FC1A0000}"/>
    <cellStyle name="Normal 5 4 2 8 2 2" xfId="15337" xr:uid="{D8692ABC-ED2A-47EA-90AA-54B49DC1693F}"/>
    <cellStyle name="Normal 5 4 2 8 2 3" xfId="23774" xr:uid="{113ED595-9DC1-4B5A-B8D9-62D31CBE603B}"/>
    <cellStyle name="Normal 5 4 2 8 2 4" xfId="32211" xr:uid="{48D992DF-4E74-426D-A494-765E49C9F247}"/>
    <cellStyle name="Normal 5 4 2 8 3" xfId="11119" xr:uid="{269BD6BC-B68A-421A-A5D6-A74992D8ACAA}"/>
    <cellStyle name="Normal 5 4 2 8 4" xfId="19557" xr:uid="{38B3C8A1-6664-4D47-A319-C05A565BC183}"/>
    <cellStyle name="Normal 5 4 2 8 5" xfId="27994" xr:uid="{591C2F71-424E-49BB-86DC-A49310C21121}"/>
    <cellStyle name="Normal 5 4 2 9" xfId="4830" xr:uid="{00000000-0005-0000-0000-0000FD1A0000}"/>
    <cellStyle name="Normal 5 4 2 9 2" xfId="13272" xr:uid="{B5757BE9-5117-4B34-94BD-DED72DEBBB72}"/>
    <cellStyle name="Normal 5 4 2 9 3" xfId="21709" xr:uid="{2C8EC0CC-2EB0-4F82-A9EA-A3A1E2A51A61}"/>
    <cellStyle name="Normal 5 4 2 9 4" xfId="30146" xr:uid="{B9ED5B52-505C-48EE-9319-9A81E36206E6}"/>
    <cellStyle name="Normal 5 4 3" xfId="461" xr:uid="{00000000-0005-0000-0000-0000FE1A0000}"/>
    <cellStyle name="Normal 5 4 3 10" xfId="17496" xr:uid="{CF7DBFC9-C1AF-4513-A5A0-CCDD4F31413A}"/>
    <cellStyle name="Normal 5 4 3 11" xfId="25933" xr:uid="{4B93E8A3-9F88-4953-8A88-14775E103329}"/>
    <cellStyle name="Normal 5 4 3 2" xfId="462" xr:uid="{00000000-0005-0000-0000-0000FF1A0000}"/>
    <cellStyle name="Normal 5 4 3 2 10" xfId="25934" xr:uid="{C88F2BF5-2877-4128-B3C4-F4EDE8D7FDEC}"/>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BF4B0F13-9C0D-4279-96F2-A338B24C7592}"/>
    <cellStyle name="Normal 5 4 3 2 2 2 2 3" xfId="24272" xr:uid="{049D1134-3979-4855-9817-0531EC34E832}"/>
    <cellStyle name="Normal 5 4 3 2 2 2 2 4" xfId="32709" xr:uid="{3AD4A245-6760-4101-9ABA-10EAA6ADDB2F}"/>
    <cellStyle name="Normal 5 4 3 2 2 2 3" xfId="11617" xr:uid="{916E8F76-2F93-452A-B545-559388A8B16D}"/>
    <cellStyle name="Normal 5 4 3 2 2 2 4" xfId="20055" xr:uid="{3243A9CD-DF1B-401C-949B-043447BA1598}"/>
    <cellStyle name="Normal 5 4 3 2 2 2 5" xfId="28492" xr:uid="{2DC4F320-829F-4237-AA1D-DD9321924CFC}"/>
    <cellStyle name="Normal 5 4 3 2 2 3" xfId="5248" xr:uid="{00000000-0005-0000-0000-0000031B0000}"/>
    <cellStyle name="Normal 5 4 3 2 2 3 2" xfId="13690" xr:uid="{DB96FFDC-E98C-483B-859D-9B91E9AD8E30}"/>
    <cellStyle name="Normal 5 4 3 2 2 3 3" xfId="22127" xr:uid="{B9590EE5-F9F3-4263-8ABE-A22F2B707E67}"/>
    <cellStyle name="Normal 5 4 3 2 2 3 4" xfId="30564" xr:uid="{18819C02-2F54-41DE-A464-7350D23FC542}"/>
    <cellStyle name="Normal 5 4 3 2 2 4" xfId="9472" xr:uid="{C4A4F3AE-2B59-471C-8CEA-CA799A399482}"/>
    <cellStyle name="Normal 5 4 3 2 2 5" xfId="17910" xr:uid="{E4A7D4D7-5E04-48BF-8E5C-2C87345FB52A}"/>
    <cellStyle name="Normal 5 4 3 2 2 6" xfId="26347" xr:uid="{F7466C03-2015-40AD-AD20-81A8473F58BA}"/>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4A8EE1CA-A2E9-4CCD-A625-363A15009790}"/>
    <cellStyle name="Normal 5 4 3 2 3 2 2 3" xfId="24685" xr:uid="{185DA457-355F-4C97-85DD-426182940E99}"/>
    <cellStyle name="Normal 5 4 3 2 3 2 2 4" xfId="33122" xr:uid="{9257AACF-8791-4D90-BB7F-D3ED61BB5BDF}"/>
    <cellStyle name="Normal 5 4 3 2 3 2 3" xfId="12030" xr:uid="{DEF3B074-77B2-4B67-B3B1-9A1F7D0C0541}"/>
    <cellStyle name="Normal 5 4 3 2 3 2 4" xfId="20468" xr:uid="{E77F14A1-63E6-4AB6-9DB6-2A525159C082}"/>
    <cellStyle name="Normal 5 4 3 2 3 2 5" xfId="28905" xr:uid="{A99EBE70-DA96-4430-955C-B2C1D0FB7E8D}"/>
    <cellStyle name="Normal 5 4 3 2 3 3" xfId="5661" xr:uid="{00000000-0005-0000-0000-0000071B0000}"/>
    <cellStyle name="Normal 5 4 3 2 3 3 2" xfId="14103" xr:uid="{1074B73A-CF45-40E2-91A9-F2AEF3A85737}"/>
    <cellStyle name="Normal 5 4 3 2 3 3 3" xfId="22540" xr:uid="{2D44CBB8-1D6F-446A-819A-83663B3D4768}"/>
    <cellStyle name="Normal 5 4 3 2 3 3 4" xfId="30977" xr:uid="{E26E42EF-F646-4EB0-9E21-9D12804135C7}"/>
    <cellStyle name="Normal 5 4 3 2 3 4" xfId="9885" xr:uid="{7E4F74F6-FBFE-46DB-84A8-77D7B717B704}"/>
    <cellStyle name="Normal 5 4 3 2 3 5" xfId="18323" xr:uid="{E1FD996B-1507-4AA8-A87C-E6CF3BF6A66F}"/>
    <cellStyle name="Normal 5 4 3 2 3 6" xfId="26760" xr:uid="{0342919B-DBAA-4B0A-859D-7F40401C48D9}"/>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2EF039EF-5FA4-46C5-9930-D980814F8F6F}"/>
    <cellStyle name="Normal 5 4 3 2 4 2 2 3" xfId="25098" xr:uid="{E99E7DEB-9E28-451B-8E55-25C0A3A2E931}"/>
    <cellStyle name="Normal 5 4 3 2 4 2 2 4" xfId="33535" xr:uid="{1D8C7813-915E-4FF3-8C63-A7B7E3ABCF60}"/>
    <cellStyle name="Normal 5 4 3 2 4 2 3" xfId="12443" xr:uid="{0BC608B5-5B41-4805-9BC2-1C2F632A2F7F}"/>
    <cellStyle name="Normal 5 4 3 2 4 2 4" xfId="20881" xr:uid="{DAC61DAC-FFDD-48EE-8A4D-E63590398066}"/>
    <cellStyle name="Normal 5 4 3 2 4 2 5" xfId="29318" xr:uid="{9270F3DA-5049-42B8-9EF1-AD67E2D4ACCA}"/>
    <cellStyle name="Normal 5 4 3 2 4 3" xfId="6074" xr:uid="{00000000-0005-0000-0000-00000B1B0000}"/>
    <cellStyle name="Normal 5 4 3 2 4 3 2" xfId="14516" xr:uid="{AC152984-E7A7-4585-8DF5-3CDF70A60D55}"/>
    <cellStyle name="Normal 5 4 3 2 4 3 3" xfId="22953" xr:uid="{D12E5F86-2C09-4370-84F4-3CC544F944BE}"/>
    <cellStyle name="Normal 5 4 3 2 4 3 4" xfId="31390" xr:uid="{4331ED50-B974-49C7-B2A0-41D5E983E704}"/>
    <cellStyle name="Normal 5 4 3 2 4 4" xfId="10298" xr:uid="{3AF6CC4D-2DA6-4E5E-B114-838E14BC5B9D}"/>
    <cellStyle name="Normal 5 4 3 2 4 5" xfId="18736" xr:uid="{F660F5CC-1A04-4667-89D3-1787C7F41503}"/>
    <cellStyle name="Normal 5 4 3 2 4 6" xfId="27173" xr:uid="{FC2DFE10-252E-44B1-BEAA-D854925103C9}"/>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45BC8122-4F9A-494F-A37D-8539BFB6DA81}"/>
    <cellStyle name="Normal 5 4 3 2 5 2 2 3" xfId="25511" xr:uid="{1DCC5D39-8086-4749-94EB-9C31DDE16BF6}"/>
    <cellStyle name="Normal 5 4 3 2 5 2 2 4" xfId="33948" xr:uid="{3516BADA-4F85-420D-AFCB-C9A2BFEA98AC}"/>
    <cellStyle name="Normal 5 4 3 2 5 2 3" xfId="12856" xr:uid="{4600B826-FC4B-48E3-9090-7FBF3DD46BA4}"/>
    <cellStyle name="Normal 5 4 3 2 5 2 4" xfId="21294" xr:uid="{9789CFE8-3D8B-424E-B636-3778FF16126F}"/>
    <cellStyle name="Normal 5 4 3 2 5 2 5" xfId="29731" xr:uid="{E005641B-2B2A-4C49-9AE6-B12306AF2DCF}"/>
    <cellStyle name="Normal 5 4 3 2 5 3" xfId="6487" xr:uid="{00000000-0005-0000-0000-00000F1B0000}"/>
    <cellStyle name="Normal 5 4 3 2 5 3 2" xfId="14929" xr:uid="{7B553643-B12D-4979-89FD-865CE501A44E}"/>
    <cellStyle name="Normal 5 4 3 2 5 3 3" xfId="23366" xr:uid="{AFA17056-1B31-4715-BE54-B46E63C332B0}"/>
    <cellStyle name="Normal 5 4 3 2 5 3 4" xfId="31803" xr:uid="{5FDF14CF-425E-4647-9F39-A926547E9197}"/>
    <cellStyle name="Normal 5 4 3 2 5 4" xfId="10711" xr:uid="{D947C176-000B-41E5-B210-5D7038379860}"/>
    <cellStyle name="Normal 5 4 3 2 5 5" xfId="19149" xr:uid="{54A84120-A778-44C0-9555-05D9DE392E53}"/>
    <cellStyle name="Normal 5 4 3 2 5 6" xfId="27586" xr:uid="{44B5D330-DAB5-4350-9B6B-1BB737E5C74E}"/>
    <cellStyle name="Normal 5 4 3 2 6" xfId="2616" xr:uid="{00000000-0005-0000-0000-0000101B0000}"/>
    <cellStyle name="Normal 5 4 3 2 6 2" xfId="6900" xr:uid="{00000000-0005-0000-0000-0000111B0000}"/>
    <cellStyle name="Normal 5 4 3 2 6 2 2" xfId="15342" xr:uid="{B874C2E5-30A2-4329-9122-CED522632AAC}"/>
    <cellStyle name="Normal 5 4 3 2 6 2 3" xfId="23779" xr:uid="{579D8D18-6CE2-4AED-BDF0-CD3AA7C1E817}"/>
    <cellStyle name="Normal 5 4 3 2 6 2 4" xfId="32216" xr:uid="{0B29C0B5-17E2-4A41-B594-0F67CC239746}"/>
    <cellStyle name="Normal 5 4 3 2 6 3" xfId="11124" xr:uid="{54D6364C-4A55-4020-AD4A-A622A89063D9}"/>
    <cellStyle name="Normal 5 4 3 2 6 4" xfId="19562" xr:uid="{5A9367C5-DFDF-47C4-9A50-2EC2BE795A62}"/>
    <cellStyle name="Normal 5 4 3 2 6 5" xfId="27999" xr:uid="{8CD6D66E-08AD-4732-B57B-41D5CAAA8F45}"/>
    <cellStyle name="Normal 5 4 3 2 7" xfId="4835" xr:uid="{00000000-0005-0000-0000-0000121B0000}"/>
    <cellStyle name="Normal 5 4 3 2 7 2" xfId="13277" xr:uid="{3386E88E-93CE-4BA2-B0B2-2FDCAAF23434}"/>
    <cellStyle name="Normal 5 4 3 2 7 3" xfId="21714" xr:uid="{8213C119-FF5F-45EF-83A6-B3722EBABD31}"/>
    <cellStyle name="Normal 5 4 3 2 7 4" xfId="30151" xr:uid="{D4A799DA-8115-40E3-908C-1C03B76D70DE}"/>
    <cellStyle name="Normal 5 4 3 2 8" xfId="9059" xr:uid="{4A690AEE-F630-429B-9464-27E3A514921E}"/>
    <cellStyle name="Normal 5 4 3 2 9" xfId="17497" xr:uid="{793657E4-B601-407F-A5A2-DFEECE9AA5E6}"/>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C8638CF5-9639-440E-82F1-09A1FBD88AF9}"/>
    <cellStyle name="Normal 5 4 3 3 2 2 3" xfId="24271" xr:uid="{69D5D86B-75BC-4B6F-85A0-E2D25F97BC4B}"/>
    <cellStyle name="Normal 5 4 3 3 2 2 4" xfId="32708" xr:uid="{B149820C-3CBC-4021-BB36-3F8762B7C34A}"/>
    <cellStyle name="Normal 5 4 3 3 2 3" xfId="11616" xr:uid="{5585CDBB-A6D2-4747-A8DB-2E82D6BEBE58}"/>
    <cellStyle name="Normal 5 4 3 3 2 4" xfId="20054" xr:uid="{15DB1194-02A5-471E-AD96-7BB8DCE54899}"/>
    <cellStyle name="Normal 5 4 3 3 2 5" xfId="28491" xr:uid="{02CA61B6-B354-4668-9616-D9073B0B7D39}"/>
    <cellStyle name="Normal 5 4 3 3 3" xfId="5247" xr:uid="{00000000-0005-0000-0000-0000161B0000}"/>
    <cellStyle name="Normal 5 4 3 3 3 2" xfId="13689" xr:uid="{5694FE77-E47B-48D0-A1FB-D8E09FAF1B4E}"/>
    <cellStyle name="Normal 5 4 3 3 3 3" xfId="22126" xr:uid="{9A87F5DC-97FD-47AF-BDC4-901C32172FEE}"/>
    <cellStyle name="Normal 5 4 3 3 3 4" xfId="30563" xr:uid="{BC1312EF-055B-4DE8-829D-BC1143E1063E}"/>
    <cellStyle name="Normal 5 4 3 3 4" xfId="9471" xr:uid="{EDBB0EC4-512B-4860-9064-E20F40ED4C11}"/>
    <cellStyle name="Normal 5 4 3 3 5" xfId="17909" xr:uid="{DFD8EE91-70F0-45F7-A161-8DE93E457AD2}"/>
    <cellStyle name="Normal 5 4 3 3 6" xfId="26346" xr:uid="{03462ABB-6A92-40FA-8D50-2B4FC84258D2}"/>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1A7A624E-56C7-40BB-AAFA-49D671CCF20B}"/>
    <cellStyle name="Normal 5 4 3 4 2 2 3" xfId="24684" xr:uid="{BE76F58B-5418-4A24-8B89-4379246ABC73}"/>
    <cellStyle name="Normal 5 4 3 4 2 2 4" xfId="33121" xr:uid="{85C0FA1C-2C91-4067-8F42-62B7982459C4}"/>
    <cellStyle name="Normal 5 4 3 4 2 3" xfId="12029" xr:uid="{733A9DE2-160E-441F-BCCC-7D46E0066F80}"/>
    <cellStyle name="Normal 5 4 3 4 2 4" xfId="20467" xr:uid="{F5906E46-E3DF-47F1-9D3A-1D7FFE91F241}"/>
    <cellStyle name="Normal 5 4 3 4 2 5" xfId="28904" xr:uid="{B59D6E25-9513-429E-B36F-6F0B80CA2573}"/>
    <cellStyle name="Normal 5 4 3 4 3" xfId="5660" xr:uid="{00000000-0005-0000-0000-00001A1B0000}"/>
    <cellStyle name="Normal 5 4 3 4 3 2" xfId="14102" xr:uid="{EC4F4CE8-5227-4441-88AC-CF20A223DC34}"/>
    <cellStyle name="Normal 5 4 3 4 3 3" xfId="22539" xr:uid="{6D1E0E41-46EE-4CDD-BD79-1EEE968204E9}"/>
    <cellStyle name="Normal 5 4 3 4 3 4" xfId="30976" xr:uid="{BCBB5C82-C157-454E-82D3-73ACAE1C8E2F}"/>
    <cellStyle name="Normal 5 4 3 4 4" xfId="9884" xr:uid="{6D7BC3B2-C900-467C-9B76-5E706DC9798F}"/>
    <cellStyle name="Normal 5 4 3 4 5" xfId="18322" xr:uid="{F34E2A8F-88CB-4EAE-AD66-6D430DDB36E7}"/>
    <cellStyle name="Normal 5 4 3 4 6" xfId="26759" xr:uid="{D9EEB438-5978-434B-9C0C-D2576D17B414}"/>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DD1F9D82-E7B4-4C0C-B2AF-82C559A1B353}"/>
    <cellStyle name="Normal 5 4 3 5 2 2 3" xfId="25097" xr:uid="{F1F926AE-5BEF-49C5-A1D7-67399110A25B}"/>
    <cellStyle name="Normal 5 4 3 5 2 2 4" xfId="33534" xr:uid="{7322BDC8-B39A-4482-9C9B-3608F1B7B9C1}"/>
    <cellStyle name="Normal 5 4 3 5 2 3" xfId="12442" xr:uid="{091F5981-462D-46EC-8FCB-45C1A14D55A2}"/>
    <cellStyle name="Normal 5 4 3 5 2 4" xfId="20880" xr:uid="{F555F20C-47FC-4E97-A5FF-ECCAEC5FAECC}"/>
    <cellStyle name="Normal 5 4 3 5 2 5" xfId="29317" xr:uid="{9153E489-73B1-4348-9E7E-A11508A4BFD4}"/>
    <cellStyle name="Normal 5 4 3 5 3" xfId="6073" xr:uid="{00000000-0005-0000-0000-00001E1B0000}"/>
    <cellStyle name="Normal 5 4 3 5 3 2" xfId="14515" xr:uid="{18FAF4ED-CAC5-4C2C-9A9A-7833EE76EDC0}"/>
    <cellStyle name="Normal 5 4 3 5 3 3" xfId="22952" xr:uid="{BD85F0E3-0E44-457E-AF63-126A2F3CA90D}"/>
    <cellStyle name="Normal 5 4 3 5 3 4" xfId="31389" xr:uid="{3C366803-F1B7-45F2-BE1B-814B25386E24}"/>
    <cellStyle name="Normal 5 4 3 5 4" xfId="10297" xr:uid="{9F55ECFC-6FE9-4B1E-A631-FC310E3F1AA1}"/>
    <cellStyle name="Normal 5 4 3 5 5" xfId="18735" xr:uid="{9AB7091D-EB1C-4B7C-B1B3-216A33BF918A}"/>
    <cellStyle name="Normal 5 4 3 5 6" xfId="27172" xr:uid="{936CA282-DA66-4EF0-BB5F-529907FDDD9B}"/>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B1FD2FF0-5781-478A-8C6D-BBBE8F83B3D3}"/>
    <cellStyle name="Normal 5 4 3 6 2 2 3" xfId="25510" xr:uid="{94F4B9EF-50C8-42E4-BF3A-3D1974E2923B}"/>
    <cellStyle name="Normal 5 4 3 6 2 2 4" xfId="33947" xr:uid="{376488A9-4FDF-4C51-B770-6DF7CAC6992F}"/>
    <cellStyle name="Normal 5 4 3 6 2 3" xfId="12855" xr:uid="{1A79F0A8-AD51-486F-9643-14EB5030B2E7}"/>
    <cellStyle name="Normal 5 4 3 6 2 4" xfId="21293" xr:uid="{D8F404A8-E8E5-429C-AED4-9FABE1A490B9}"/>
    <cellStyle name="Normal 5 4 3 6 2 5" xfId="29730" xr:uid="{9E93E106-ED8C-4595-8994-69DFF3F03901}"/>
    <cellStyle name="Normal 5 4 3 6 3" xfId="6486" xr:uid="{00000000-0005-0000-0000-0000221B0000}"/>
    <cellStyle name="Normal 5 4 3 6 3 2" xfId="14928" xr:uid="{22D85885-B139-4A7B-AF79-A658A1A2D20B}"/>
    <cellStyle name="Normal 5 4 3 6 3 3" xfId="23365" xr:uid="{F0CD530D-7B88-4548-B080-01018B9BCDA0}"/>
    <cellStyle name="Normal 5 4 3 6 3 4" xfId="31802" xr:uid="{E9A61C62-8698-430A-961F-F5677F884B86}"/>
    <cellStyle name="Normal 5 4 3 6 4" xfId="10710" xr:uid="{6280F9B1-F9CC-4D6C-BDD3-E71DB7F1CCAA}"/>
    <cellStyle name="Normal 5 4 3 6 5" xfId="19148" xr:uid="{AEADDF09-EF1B-4C47-A19C-89099AF486D1}"/>
    <cellStyle name="Normal 5 4 3 6 6" xfId="27585" xr:uid="{19D301D4-F242-446A-A71F-40A14BC0B0A0}"/>
    <cellStyle name="Normal 5 4 3 7" xfId="2615" xr:uid="{00000000-0005-0000-0000-0000231B0000}"/>
    <cellStyle name="Normal 5 4 3 7 2" xfId="6899" xr:uid="{00000000-0005-0000-0000-0000241B0000}"/>
    <cellStyle name="Normal 5 4 3 7 2 2" xfId="15341" xr:uid="{26B9DC7E-7E1C-46C7-BD2C-14D729B7358D}"/>
    <cellStyle name="Normal 5 4 3 7 2 3" xfId="23778" xr:uid="{D399E1BA-0317-4A12-BE82-67014788E004}"/>
    <cellStyle name="Normal 5 4 3 7 2 4" xfId="32215" xr:uid="{7C2FBF3D-0F1B-47E6-AE62-30A90C0A1190}"/>
    <cellStyle name="Normal 5 4 3 7 3" xfId="11123" xr:uid="{04E7C0CA-305C-4BC1-BBC3-04E0A5DBCF21}"/>
    <cellStyle name="Normal 5 4 3 7 4" xfId="19561" xr:uid="{17F03042-26FF-4719-8D3A-61B85415DF68}"/>
    <cellStyle name="Normal 5 4 3 7 5" xfId="27998" xr:uid="{FDA33904-C57C-4AF3-9501-F96E7EAB5CD1}"/>
    <cellStyle name="Normal 5 4 3 8" xfId="4834" xr:uid="{00000000-0005-0000-0000-0000251B0000}"/>
    <cellStyle name="Normal 5 4 3 8 2" xfId="13276" xr:uid="{7E02EDAD-6297-4F6D-9229-272F25DFBD57}"/>
    <cellStyle name="Normal 5 4 3 8 3" xfId="21713" xr:uid="{4CA93D95-075A-4394-94FC-9CE0062B58D7}"/>
    <cellStyle name="Normal 5 4 3 8 4" xfId="30150" xr:uid="{0D2B9589-E54C-4F2A-929C-D306AE749511}"/>
    <cellStyle name="Normal 5 4 3 9" xfId="9058" xr:uid="{1B12BEAC-E872-4958-9260-D561DD072663}"/>
    <cellStyle name="Normal 5 4 4" xfId="463" xr:uid="{00000000-0005-0000-0000-0000261B0000}"/>
    <cellStyle name="Normal 5 4 4 10" xfId="25935" xr:uid="{921C8B37-C996-436A-BE95-3096F4073E53}"/>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CED3B6F7-E597-43CE-9B9B-8198DD110437}"/>
    <cellStyle name="Normal 5 4 4 2 2 2 3" xfId="24273" xr:uid="{3A2F9C77-91A7-4430-A0D6-F88792ABA9AD}"/>
    <cellStyle name="Normal 5 4 4 2 2 2 4" xfId="32710" xr:uid="{7B63D73E-B79D-40B5-A1FF-FF108F89FBF7}"/>
    <cellStyle name="Normal 5 4 4 2 2 3" xfId="11618" xr:uid="{B81605E6-0EFE-4386-AFBE-1380338D2ED3}"/>
    <cellStyle name="Normal 5 4 4 2 2 4" xfId="20056" xr:uid="{0A33E89E-FEEA-4905-8196-F41FE6832C79}"/>
    <cellStyle name="Normal 5 4 4 2 2 5" xfId="28493" xr:uid="{B0AC2419-7AAE-492C-9D02-DF83DEECAEDD}"/>
    <cellStyle name="Normal 5 4 4 2 3" xfId="5249" xr:uid="{00000000-0005-0000-0000-00002A1B0000}"/>
    <cellStyle name="Normal 5 4 4 2 3 2" xfId="13691" xr:uid="{2EBBC9F0-3591-4A8D-B6FD-F635901DAB05}"/>
    <cellStyle name="Normal 5 4 4 2 3 3" xfId="22128" xr:uid="{AC71794A-F685-4226-90AE-913ECFF20BF9}"/>
    <cellStyle name="Normal 5 4 4 2 3 4" xfId="30565" xr:uid="{27598F2D-273D-47D8-AAD4-FC4730C4FF18}"/>
    <cellStyle name="Normal 5 4 4 2 4" xfId="9473" xr:uid="{7972A8BE-C130-4B13-A5BE-5307E8E2B7C5}"/>
    <cellStyle name="Normal 5 4 4 2 5" xfId="17911" xr:uid="{4C70028A-C12E-4DDB-ABBF-28452D07EBC0}"/>
    <cellStyle name="Normal 5 4 4 2 6" xfId="26348" xr:uid="{D6A4E386-5224-4AC4-8F5D-E1D5D487D23E}"/>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6262E8E2-7F8C-40E7-92D4-73D26F9AEC2C}"/>
    <cellStyle name="Normal 5 4 4 3 2 2 3" xfId="24686" xr:uid="{5908AA0D-FFA2-41B7-90E7-62FE4BF3EA77}"/>
    <cellStyle name="Normal 5 4 4 3 2 2 4" xfId="33123" xr:uid="{1D8B4A7A-2CAB-46C4-94FF-4F466592219F}"/>
    <cellStyle name="Normal 5 4 4 3 2 3" xfId="12031" xr:uid="{ADEC6932-3796-4F68-9B3F-6C2069E4866F}"/>
    <cellStyle name="Normal 5 4 4 3 2 4" xfId="20469" xr:uid="{B667CCCE-2AED-4A99-B92C-692945D7EFDD}"/>
    <cellStyle name="Normal 5 4 4 3 2 5" xfId="28906" xr:uid="{DF603F6D-0034-4CA8-A69E-879194550A54}"/>
    <cellStyle name="Normal 5 4 4 3 3" xfId="5662" xr:uid="{00000000-0005-0000-0000-00002E1B0000}"/>
    <cellStyle name="Normal 5 4 4 3 3 2" xfId="14104" xr:uid="{6DE81A55-567A-44F2-B39B-3AB7DC99F249}"/>
    <cellStyle name="Normal 5 4 4 3 3 3" xfId="22541" xr:uid="{D4A738CD-1B92-4815-B3B0-6A62774FEB67}"/>
    <cellStyle name="Normal 5 4 4 3 3 4" xfId="30978" xr:uid="{A3F2EF64-611F-46F3-A722-62EE27A4D8ED}"/>
    <cellStyle name="Normal 5 4 4 3 4" xfId="9886" xr:uid="{7043F78C-6EA6-4D39-8DF7-FEEBD15A235D}"/>
    <cellStyle name="Normal 5 4 4 3 5" xfId="18324" xr:uid="{D428BA69-D8AC-4CD0-9957-AD2A18E44667}"/>
    <cellStyle name="Normal 5 4 4 3 6" xfId="26761" xr:uid="{9CA2563B-C655-47F0-9625-A42B56A4CEC0}"/>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1A75942C-DA54-4488-9B66-16DBB852CFB0}"/>
    <cellStyle name="Normal 5 4 4 4 2 2 3" xfId="25099" xr:uid="{CBC16C57-BA87-4B6C-8735-A4124EA97238}"/>
    <cellStyle name="Normal 5 4 4 4 2 2 4" xfId="33536" xr:uid="{9EDF2418-BF8F-4FF0-A2DA-13075B15DE8F}"/>
    <cellStyle name="Normal 5 4 4 4 2 3" xfId="12444" xr:uid="{8E8E2EC3-9173-4252-9C09-4734912C6479}"/>
    <cellStyle name="Normal 5 4 4 4 2 4" xfId="20882" xr:uid="{A045E2F2-C252-41CB-B2C2-6FE11A00637F}"/>
    <cellStyle name="Normal 5 4 4 4 2 5" xfId="29319" xr:uid="{6B3D2AC3-27F8-4139-99DA-95265B95280E}"/>
    <cellStyle name="Normal 5 4 4 4 3" xfId="6075" xr:uid="{00000000-0005-0000-0000-0000321B0000}"/>
    <cellStyle name="Normal 5 4 4 4 3 2" xfId="14517" xr:uid="{FB198DA9-4F45-4903-B97C-5E7CB8B3FF4D}"/>
    <cellStyle name="Normal 5 4 4 4 3 3" xfId="22954" xr:uid="{606B4B5A-F26C-410E-899B-C0B7CC76254E}"/>
    <cellStyle name="Normal 5 4 4 4 3 4" xfId="31391" xr:uid="{6C9EC83F-7CD5-4F69-8B5D-30753B06E5A7}"/>
    <cellStyle name="Normal 5 4 4 4 4" xfId="10299" xr:uid="{D636B6DC-E96E-43F8-A6D6-61BB1AE7EE00}"/>
    <cellStyle name="Normal 5 4 4 4 5" xfId="18737" xr:uid="{C2363C61-8CE5-4197-B796-4794953BA73F}"/>
    <cellStyle name="Normal 5 4 4 4 6" xfId="27174" xr:uid="{FDCACAEE-B8E7-455D-A597-BDAEBAF9E8E5}"/>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536DB904-3503-460D-AEE0-851CF10C6F46}"/>
    <cellStyle name="Normal 5 4 4 5 2 2 3" xfId="25512" xr:uid="{1493725F-8047-4EB0-B869-6EA11AF2101D}"/>
    <cellStyle name="Normal 5 4 4 5 2 2 4" xfId="33949" xr:uid="{B95D2A2E-0AA3-4065-9BA5-CDD59E3F4F08}"/>
    <cellStyle name="Normal 5 4 4 5 2 3" xfId="12857" xr:uid="{8671BB77-4D3C-4B06-8517-8E60A890CAE7}"/>
    <cellStyle name="Normal 5 4 4 5 2 4" xfId="21295" xr:uid="{9B3866C6-EA9E-4A70-86C2-7FE7A7F3DC68}"/>
    <cellStyle name="Normal 5 4 4 5 2 5" xfId="29732" xr:uid="{912E58F8-40BE-48E4-85ED-E8CC4CEA89CE}"/>
    <cellStyle name="Normal 5 4 4 5 3" xfId="6488" xr:uid="{00000000-0005-0000-0000-0000361B0000}"/>
    <cellStyle name="Normal 5 4 4 5 3 2" xfId="14930" xr:uid="{780501FF-E240-4B30-B72D-5FDBB5A74D2E}"/>
    <cellStyle name="Normal 5 4 4 5 3 3" xfId="23367" xr:uid="{8AB7AF52-8D1C-4062-959C-633D68116F45}"/>
    <cellStyle name="Normal 5 4 4 5 3 4" xfId="31804" xr:uid="{F6663E7D-689C-40FA-AB65-A45B18827C49}"/>
    <cellStyle name="Normal 5 4 4 5 4" xfId="10712" xr:uid="{37999A9E-D12E-4B0C-A631-F846FF476B63}"/>
    <cellStyle name="Normal 5 4 4 5 5" xfId="19150" xr:uid="{DB2506F7-9EFE-451C-8536-1158C7F7665F}"/>
    <cellStyle name="Normal 5 4 4 5 6" xfId="27587" xr:uid="{ED93E6D9-CD2B-466D-BA0F-291C12F5681D}"/>
    <cellStyle name="Normal 5 4 4 6" xfId="2617" xr:uid="{00000000-0005-0000-0000-0000371B0000}"/>
    <cellStyle name="Normal 5 4 4 6 2" xfId="6901" xr:uid="{00000000-0005-0000-0000-0000381B0000}"/>
    <cellStyle name="Normal 5 4 4 6 2 2" xfId="15343" xr:uid="{314063D9-A530-4357-B954-99D4C65B0D44}"/>
    <cellStyle name="Normal 5 4 4 6 2 3" xfId="23780" xr:uid="{53A6C0B6-5A8E-45E7-B1D1-8E2B38EE35B3}"/>
    <cellStyle name="Normal 5 4 4 6 2 4" xfId="32217" xr:uid="{2D04029E-7E30-47D7-A01C-BF00978FE6F4}"/>
    <cellStyle name="Normal 5 4 4 6 3" xfId="11125" xr:uid="{2C9C1AFE-271C-4EB3-9946-88B27888B012}"/>
    <cellStyle name="Normal 5 4 4 6 4" xfId="19563" xr:uid="{D8979F05-64C6-4A3D-BF21-386FD0A0B772}"/>
    <cellStyle name="Normal 5 4 4 6 5" xfId="28000" xr:uid="{2B040D55-60C5-4931-BCFD-E5E1F443A588}"/>
    <cellStyle name="Normal 5 4 4 7" xfId="4836" xr:uid="{00000000-0005-0000-0000-0000391B0000}"/>
    <cellStyle name="Normal 5 4 4 7 2" xfId="13278" xr:uid="{6A83B11B-1367-475F-8F77-89192F12F199}"/>
    <cellStyle name="Normal 5 4 4 7 3" xfId="21715" xr:uid="{338E3763-02E9-4872-AC80-E133609FCC24}"/>
    <cellStyle name="Normal 5 4 4 7 4" xfId="30152" xr:uid="{78F7936F-F69E-452A-971A-FF5D631713A2}"/>
    <cellStyle name="Normal 5 4 4 8" xfId="9060" xr:uid="{853E46A0-1D9C-48BA-BD0A-256D93EFC279}"/>
    <cellStyle name="Normal 5 4 4 9" xfId="17498" xr:uid="{2EC1049D-4DEE-4EE7-8A2F-67B379EB7ABB}"/>
    <cellStyle name="Normal 5 4 5" xfId="930" xr:uid="{00000000-0005-0000-0000-00003A1B0000}"/>
    <cellStyle name="Normal 5 4 5 2" xfId="3164" xr:uid="{00000000-0005-0000-0000-00003B1B0000}"/>
    <cellStyle name="Normal 5 4 5 2 2" xfId="7387" xr:uid="{00000000-0005-0000-0000-00003C1B0000}"/>
    <cellStyle name="Normal 5 4 5 2 2 2" xfId="15829" xr:uid="{388A5E37-8D3A-4000-9D76-2A27AAB3D317}"/>
    <cellStyle name="Normal 5 4 5 2 2 3" xfId="24266" xr:uid="{1B9CBC4D-CE1A-4143-B6EA-F6359883AC87}"/>
    <cellStyle name="Normal 5 4 5 2 2 4" xfId="32703" xr:uid="{B5F28801-3428-43E8-A688-C96EBE65B56A}"/>
    <cellStyle name="Normal 5 4 5 2 3" xfId="11611" xr:uid="{DC2608BA-18DA-494E-B286-EF0185439490}"/>
    <cellStyle name="Normal 5 4 5 2 4" xfId="20049" xr:uid="{B6AC5F5A-8527-4925-B384-ADE5140ECB52}"/>
    <cellStyle name="Normal 5 4 5 2 5" xfId="28486" xr:uid="{68853CF9-DBA9-4DCF-83EA-95FC18421D87}"/>
    <cellStyle name="Normal 5 4 5 3" xfId="5242" xr:uid="{00000000-0005-0000-0000-00003D1B0000}"/>
    <cellStyle name="Normal 5 4 5 3 2" xfId="13684" xr:uid="{B4844277-8548-40CD-911D-18933C877903}"/>
    <cellStyle name="Normal 5 4 5 3 3" xfId="22121" xr:uid="{09C6A6C1-91E5-4978-AF9E-1A5949D161CD}"/>
    <cellStyle name="Normal 5 4 5 3 4" xfId="30558" xr:uid="{A89F79FF-3E7B-4541-B146-2F62F6B9239E}"/>
    <cellStyle name="Normal 5 4 5 4" xfId="9466" xr:uid="{258EC3D7-9EB5-4464-B154-2CBD4B7868F8}"/>
    <cellStyle name="Normal 5 4 5 5" xfId="17904" xr:uid="{8DB12341-7A37-4185-A1C9-BFB792B8A370}"/>
    <cellStyle name="Normal 5 4 5 6" xfId="26341" xr:uid="{6B66BCD7-B707-4661-A69A-D1C9EB6E1DCF}"/>
    <cellStyle name="Normal 5 4 6" xfId="1347" xr:uid="{00000000-0005-0000-0000-00003E1B0000}"/>
    <cellStyle name="Normal 5 4 6 2" xfId="3577" xr:uid="{00000000-0005-0000-0000-00003F1B0000}"/>
    <cellStyle name="Normal 5 4 6 2 2" xfId="7800" xr:uid="{00000000-0005-0000-0000-0000401B0000}"/>
    <cellStyle name="Normal 5 4 6 2 2 2" xfId="16242" xr:uid="{B3563116-8853-4F10-9BB8-A2BD8F9C4FBE}"/>
    <cellStyle name="Normal 5 4 6 2 2 3" xfId="24679" xr:uid="{05F0C91E-3196-4537-905B-236627799E59}"/>
    <cellStyle name="Normal 5 4 6 2 2 4" xfId="33116" xr:uid="{1C254404-198B-4A8A-9AB4-34A54D24C249}"/>
    <cellStyle name="Normal 5 4 6 2 3" xfId="12024" xr:uid="{9E206589-85DC-4A08-9F90-12149321870A}"/>
    <cellStyle name="Normal 5 4 6 2 4" xfId="20462" xr:uid="{30335593-01A3-4972-9356-38EEF2876BD7}"/>
    <cellStyle name="Normal 5 4 6 2 5" xfId="28899" xr:uid="{984347C4-1F2D-4A63-A4FA-27C191810817}"/>
    <cellStyle name="Normal 5 4 6 3" xfId="5655" xr:uid="{00000000-0005-0000-0000-0000411B0000}"/>
    <cellStyle name="Normal 5 4 6 3 2" xfId="14097" xr:uid="{4044CF82-28A9-44D9-AA4A-227B7F6B5463}"/>
    <cellStyle name="Normal 5 4 6 3 3" xfId="22534" xr:uid="{3D2453DF-725A-4EDC-92A4-F6D18186CEF9}"/>
    <cellStyle name="Normal 5 4 6 3 4" xfId="30971" xr:uid="{CE1B44FF-AAAC-40E3-BB5D-FE245B1FBDB3}"/>
    <cellStyle name="Normal 5 4 6 4" xfId="9879" xr:uid="{FA74D0AB-55E8-4E51-B5FB-1D8074E4AF1A}"/>
    <cellStyle name="Normal 5 4 6 5" xfId="18317" xr:uid="{A5AE0DCE-AC67-49B6-BBDB-B01406E0943E}"/>
    <cellStyle name="Normal 5 4 6 6" xfId="26754" xr:uid="{0FC3ACF9-EA73-450F-B1FA-770889495246}"/>
    <cellStyle name="Normal 5 4 7" xfId="1760" xr:uid="{00000000-0005-0000-0000-0000421B0000}"/>
    <cellStyle name="Normal 5 4 7 2" xfId="3990" xr:uid="{00000000-0005-0000-0000-0000431B0000}"/>
    <cellStyle name="Normal 5 4 7 2 2" xfId="8213" xr:uid="{00000000-0005-0000-0000-0000441B0000}"/>
    <cellStyle name="Normal 5 4 7 2 2 2" xfId="16655" xr:uid="{40F0A92D-7C9D-4E77-9111-0A070197DA3B}"/>
    <cellStyle name="Normal 5 4 7 2 2 3" xfId="25092" xr:uid="{0767B12B-3D5C-4796-9842-E8F5FE775BC9}"/>
    <cellStyle name="Normal 5 4 7 2 2 4" xfId="33529" xr:uid="{E5BEE1E8-D8B5-41AB-AFE0-E0F7DCF841C3}"/>
    <cellStyle name="Normal 5 4 7 2 3" xfId="12437" xr:uid="{9A6E899F-C2FB-4BDE-A377-F4EB4520B527}"/>
    <cellStyle name="Normal 5 4 7 2 4" xfId="20875" xr:uid="{73EBD6A5-DC2F-477B-A02C-793F3419E59A}"/>
    <cellStyle name="Normal 5 4 7 2 5" xfId="29312" xr:uid="{97D64BFD-1E19-41D2-9C01-DFEC19EEB8A9}"/>
    <cellStyle name="Normal 5 4 7 3" xfId="6068" xr:uid="{00000000-0005-0000-0000-0000451B0000}"/>
    <cellStyle name="Normal 5 4 7 3 2" xfId="14510" xr:uid="{FDF68420-2BF4-4395-84CB-78E0F1B1087E}"/>
    <cellStyle name="Normal 5 4 7 3 3" xfId="22947" xr:uid="{97824BF6-7FCB-4643-9930-70F3EA524AB0}"/>
    <cellStyle name="Normal 5 4 7 3 4" xfId="31384" xr:uid="{80DFDA6C-9D32-4A97-8314-C5EF9CA20FD9}"/>
    <cellStyle name="Normal 5 4 7 4" xfId="10292" xr:uid="{4AE4D539-E62B-4FC7-BDD5-FD99E73572F9}"/>
    <cellStyle name="Normal 5 4 7 5" xfId="18730" xr:uid="{57A594BF-E768-41BA-8AFF-B088CCE29D02}"/>
    <cellStyle name="Normal 5 4 7 6" xfId="27167" xr:uid="{BCFFB2C4-C1D0-437C-9949-47929A19EB67}"/>
    <cellStyle name="Normal 5 4 8" xfId="2174" xr:uid="{00000000-0005-0000-0000-0000461B0000}"/>
    <cellStyle name="Normal 5 4 8 2" xfId="4403" xr:uid="{00000000-0005-0000-0000-0000471B0000}"/>
    <cellStyle name="Normal 5 4 8 2 2" xfId="8626" xr:uid="{00000000-0005-0000-0000-0000481B0000}"/>
    <cellStyle name="Normal 5 4 8 2 2 2" xfId="17068" xr:uid="{77E8F16E-C51D-4867-99FB-1D5369264202}"/>
    <cellStyle name="Normal 5 4 8 2 2 3" xfId="25505" xr:uid="{78172BE1-B9EB-41CF-903D-3B4D293E9351}"/>
    <cellStyle name="Normal 5 4 8 2 2 4" xfId="33942" xr:uid="{472B9BA9-5C8F-40C7-AB1D-E6E98017C628}"/>
    <cellStyle name="Normal 5 4 8 2 3" xfId="12850" xr:uid="{D59D089A-0AE3-412A-B478-8032B00CCCF0}"/>
    <cellStyle name="Normal 5 4 8 2 4" xfId="21288" xr:uid="{F81CB705-D0EA-40D8-8CC1-B7A64C29A7C7}"/>
    <cellStyle name="Normal 5 4 8 2 5" xfId="29725" xr:uid="{EE56748A-2ED9-4698-AAE9-58B2BB4CA2D2}"/>
    <cellStyle name="Normal 5 4 8 3" xfId="6481" xr:uid="{00000000-0005-0000-0000-0000491B0000}"/>
    <cellStyle name="Normal 5 4 8 3 2" xfId="14923" xr:uid="{5ECD0D95-6C6D-4CBF-955A-4FCD8438754F}"/>
    <cellStyle name="Normal 5 4 8 3 3" xfId="23360" xr:uid="{8BCFE297-5384-497D-ABF3-00E9CEB8D764}"/>
    <cellStyle name="Normal 5 4 8 3 4" xfId="31797" xr:uid="{25597789-0FE9-41B0-9508-EE83513FC354}"/>
    <cellStyle name="Normal 5 4 8 4" xfId="10705" xr:uid="{A528A803-8292-4BB6-A23C-004F5E9A8A4B}"/>
    <cellStyle name="Normal 5 4 8 5" xfId="19143" xr:uid="{BC0BB495-7B7E-482A-B3AA-6DD5867D74EE}"/>
    <cellStyle name="Normal 5 4 8 6" xfId="27580" xr:uid="{26A401B9-DAFF-478D-B846-CA10BDC2B7FF}"/>
    <cellStyle name="Normal 5 4 9" xfId="2610" xr:uid="{00000000-0005-0000-0000-00004A1B0000}"/>
    <cellStyle name="Normal 5 4 9 2" xfId="6894" xr:uid="{00000000-0005-0000-0000-00004B1B0000}"/>
    <cellStyle name="Normal 5 4 9 2 2" xfId="15336" xr:uid="{0BFFCFE0-1FEF-447E-8D62-E37790656DC7}"/>
    <cellStyle name="Normal 5 4 9 2 3" xfId="23773" xr:uid="{9E0F8A2C-7BE2-41E5-9C4C-27489F228072}"/>
    <cellStyle name="Normal 5 4 9 2 4" xfId="32210" xr:uid="{C002FD39-AAD0-48DE-B2BB-A4004DD0DB7A}"/>
    <cellStyle name="Normal 5 4 9 3" xfId="11118" xr:uid="{D9EAEE35-2E58-4978-8860-43E4B160414C}"/>
    <cellStyle name="Normal 5 4 9 4" xfId="19556" xr:uid="{6E06D01D-72A2-431A-A3BE-E9456930281B}"/>
    <cellStyle name="Normal 5 4 9 5" xfId="27993" xr:uid="{706A3A61-180E-48C3-BA84-A83A45BCED46}"/>
    <cellStyle name="Normal 5 5" xfId="464" xr:uid="{00000000-0005-0000-0000-00004C1B0000}"/>
    <cellStyle name="Normal 5 5 10" xfId="9061" xr:uid="{1B3FC065-9472-4031-A3CE-EE79177AF8E1}"/>
    <cellStyle name="Normal 5 5 11" xfId="17499" xr:uid="{51170414-9439-410E-BBB6-14807B2C2144}"/>
    <cellStyle name="Normal 5 5 12" xfId="25936" xr:uid="{2C815756-8868-401D-A2A8-6DEAE7062A24}"/>
    <cellStyle name="Normal 5 5 2" xfId="465" xr:uid="{00000000-0005-0000-0000-00004D1B0000}"/>
    <cellStyle name="Normal 5 5 2 10" xfId="17500" xr:uid="{44A8A223-7A1F-4F8E-901D-B2449274FE2F}"/>
    <cellStyle name="Normal 5 5 2 11" xfId="25937" xr:uid="{B100413A-73BF-40EE-8DDD-C513E6F4D308}"/>
    <cellStyle name="Normal 5 5 2 2" xfId="466" xr:uid="{00000000-0005-0000-0000-00004E1B0000}"/>
    <cellStyle name="Normal 5 5 2 2 10" xfId="25938" xr:uid="{A850F44D-41DD-44A3-979C-17CF999ECC6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424CE85D-DD31-4646-BFA6-953A77A08314}"/>
    <cellStyle name="Normal 5 5 2 2 2 2 2 3" xfId="24276" xr:uid="{063F17BB-4453-46F1-9451-FFC20C55086F}"/>
    <cellStyle name="Normal 5 5 2 2 2 2 2 4" xfId="32713" xr:uid="{A74A8279-B80A-4242-91FF-ED8B3260A38D}"/>
    <cellStyle name="Normal 5 5 2 2 2 2 3" xfId="11621" xr:uid="{33DD0DF8-94B1-479E-A9D4-D0AF91868495}"/>
    <cellStyle name="Normal 5 5 2 2 2 2 4" xfId="20059" xr:uid="{CAC7EFF3-16A7-459A-98A7-0FC82171A2FC}"/>
    <cellStyle name="Normal 5 5 2 2 2 2 5" xfId="28496" xr:uid="{6D3C0D6D-F2E9-4640-A09D-9EFE4CAC820E}"/>
    <cellStyle name="Normal 5 5 2 2 2 3" xfId="5252" xr:uid="{00000000-0005-0000-0000-0000521B0000}"/>
    <cellStyle name="Normal 5 5 2 2 2 3 2" xfId="13694" xr:uid="{20D8376A-2884-4B9F-BDFC-5D07DA219C8C}"/>
    <cellStyle name="Normal 5 5 2 2 2 3 3" xfId="22131" xr:uid="{C48F084B-86B6-41F5-8C03-CBFC6520D85B}"/>
    <cellStyle name="Normal 5 5 2 2 2 3 4" xfId="30568" xr:uid="{969E387B-2428-4897-BCA1-F7B6D0DB2462}"/>
    <cellStyle name="Normal 5 5 2 2 2 4" xfId="9476" xr:uid="{45449952-A25D-4154-80B2-AB5A4D3C328D}"/>
    <cellStyle name="Normal 5 5 2 2 2 5" xfId="17914" xr:uid="{1FB481B0-2670-4970-93F9-5C41DD14A7BE}"/>
    <cellStyle name="Normal 5 5 2 2 2 6" xfId="26351" xr:uid="{BF186C5B-7FCB-45CB-A556-1C6A9458C310}"/>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CABA0C9E-EA6E-46DC-845F-45935A02857A}"/>
    <cellStyle name="Normal 5 5 2 2 3 2 2 3" xfId="24689" xr:uid="{08631A0C-4F80-4BD3-89AB-58482A93E476}"/>
    <cellStyle name="Normal 5 5 2 2 3 2 2 4" xfId="33126" xr:uid="{FED77E64-B029-4340-958B-291D4D26D6E5}"/>
    <cellStyle name="Normal 5 5 2 2 3 2 3" xfId="12034" xr:uid="{593062C3-857F-4FBC-B7FF-14948D0750A5}"/>
    <cellStyle name="Normal 5 5 2 2 3 2 4" xfId="20472" xr:uid="{8DEAA1C1-2C25-483D-A21F-CD64393DC5D0}"/>
    <cellStyle name="Normal 5 5 2 2 3 2 5" xfId="28909" xr:uid="{FD1629F3-2DE6-4B88-88DA-08069230358E}"/>
    <cellStyle name="Normal 5 5 2 2 3 3" xfId="5665" xr:uid="{00000000-0005-0000-0000-0000561B0000}"/>
    <cellStyle name="Normal 5 5 2 2 3 3 2" xfId="14107" xr:uid="{F67DA83E-0B5C-4ECA-96D8-BB0C1E09D10D}"/>
    <cellStyle name="Normal 5 5 2 2 3 3 3" xfId="22544" xr:uid="{7454E20A-FB0E-4DC5-B15D-C5867552704D}"/>
    <cellStyle name="Normal 5 5 2 2 3 3 4" xfId="30981" xr:uid="{E9E37603-7563-467F-AB6D-0BD8DAE3DA6A}"/>
    <cellStyle name="Normal 5 5 2 2 3 4" xfId="9889" xr:uid="{337DAA32-27F0-4A73-925E-DAECAD3D9FF5}"/>
    <cellStyle name="Normal 5 5 2 2 3 5" xfId="18327" xr:uid="{D58BD61C-B8EC-4184-93C2-534E1B2BD926}"/>
    <cellStyle name="Normal 5 5 2 2 3 6" xfId="26764" xr:uid="{DE8309D9-1D45-4736-AFD3-CBEF06F93AA6}"/>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FD3F6080-0E34-45FB-8B40-9AA5FB027144}"/>
    <cellStyle name="Normal 5 5 2 2 4 2 2 3" xfId="25102" xr:uid="{2498FAEA-5A74-441E-85EA-FB50876CFD79}"/>
    <cellStyle name="Normal 5 5 2 2 4 2 2 4" xfId="33539" xr:uid="{9C0D2ED1-B303-4EF0-A48B-96A2197A0B49}"/>
    <cellStyle name="Normal 5 5 2 2 4 2 3" xfId="12447" xr:uid="{E59E932E-4EB8-4BC9-AE48-62653B6748C8}"/>
    <cellStyle name="Normal 5 5 2 2 4 2 4" xfId="20885" xr:uid="{0D2937C8-5844-4969-991E-6D97DB62484B}"/>
    <cellStyle name="Normal 5 5 2 2 4 2 5" xfId="29322" xr:uid="{0D006F59-6B7F-4D2F-9B45-014959A28D01}"/>
    <cellStyle name="Normal 5 5 2 2 4 3" xfId="6078" xr:uid="{00000000-0005-0000-0000-00005A1B0000}"/>
    <cellStyle name="Normal 5 5 2 2 4 3 2" xfId="14520" xr:uid="{405F64FA-D414-495A-8DE0-5120BF54FEDE}"/>
    <cellStyle name="Normal 5 5 2 2 4 3 3" xfId="22957" xr:uid="{10733890-F947-4D53-99FD-ADA01E22FD8B}"/>
    <cellStyle name="Normal 5 5 2 2 4 3 4" xfId="31394" xr:uid="{86F0185D-EEB6-4CE6-A5CF-7E4C58F83205}"/>
    <cellStyle name="Normal 5 5 2 2 4 4" xfId="10302" xr:uid="{CF3E1703-7B53-4DC9-B31F-84C2BACBD58C}"/>
    <cellStyle name="Normal 5 5 2 2 4 5" xfId="18740" xr:uid="{5E793F72-7FC4-4EE1-93E1-FB9012E889EA}"/>
    <cellStyle name="Normal 5 5 2 2 4 6" xfId="27177" xr:uid="{0AFB5951-7364-41E4-9746-01C5A5BBF834}"/>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8A2BDA65-0A8D-4FDC-B899-CAEDE5EF6D19}"/>
    <cellStyle name="Normal 5 5 2 2 5 2 2 3" xfId="25515" xr:uid="{96E0E11C-C4B7-4A56-91B6-0FB5D9A0DEAA}"/>
    <cellStyle name="Normal 5 5 2 2 5 2 2 4" xfId="33952" xr:uid="{921B643D-5677-4C4F-9010-012712FBAD65}"/>
    <cellStyle name="Normal 5 5 2 2 5 2 3" xfId="12860" xr:uid="{2BD4999E-6BDF-48F7-B05C-CF0E53CC0516}"/>
    <cellStyle name="Normal 5 5 2 2 5 2 4" xfId="21298" xr:uid="{1B75EF01-9A5D-4CDC-9825-B8950EDA62D3}"/>
    <cellStyle name="Normal 5 5 2 2 5 2 5" xfId="29735" xr:uid="{FA068F53-565B-4A20-8F15-A81273AC3EC8}"/>
    <cellStyle name="Normal 5 5 2 2 5 3" xfId="6491" xr:uid="{00000000-0005-0000-0000-00005E1B0000}"/>
    <cellStyle name="Normal 5 5 2 2 5 3 2" xfId="14933" xr:uid="{1BB75104-29CD-482C-A6C7-9FC24BBFB420}"/>
    <cellStyle name="Normal 5 5 2 2 5 3 3" xfId="23370" xr:uid="{8E09DDD1-17FD-4964-AD04-17A995D419EE}"/>
    <cellStyle name="Normal 5 5 2 2 5 3 4" xfId="31807" xr:uid="{7716FD51-A7E2-4906-A0F2-4C1288114483}"/>
    <cellStyle name="Normal 5 5 2 2 5 4" xfId="10715" xr:uid="{5497FC4A-ACBB-46BF-9279-03747A53E178}"/>
    <cellStyle name="Normal 5 5 2 2 5 5" xfId="19153" xr:uid="{58CFB3BB-8601-4DA4-88C5-F457CD0E7D06}"/>
    <cellStyle name="Normal 5 5 2 2 5 6" xfId="27590" xr:uid="{C6812203-647E-4C23-BC2E-21F006DEE0B5}"/>
    <cellStyle name="Normal 5 5 2 2 6" xfId="2620" xr:uid="{00000000-0005-0000-0000-00005F1B0000}"/>
    <cellStyle name="Normal 5 5 2 2 6 2" xfId="6904" xr:uid="{00000000-0005-0000-0000-0000601B0000}"/>
    <cellStyle name="Normal 5 5 2 2 6 2 2" xfId="15346" xr:uid="{EBDF901A-D38D-44DB-A945-0DF54A51833A}"/>
    <cellStyle name="Normal 5 5 2 2 6 2 3" xfId="23783" xr:uid="{A0929DF7-2940-4614-940B-D0382DEA4CA6}"/>
    <cellStyle name="Normal 5 5 2 2 6 2 4" xfId="32220" xr:uid="{7D315EBE-90DD-478A-9160-24DE4B5A3260}"/>
    <cellStyle name="Normal 5 5 2 2 6 3" xfId="11128" xr:uid="{62F5C091-8D31-4A13-9C13-13A4B041FDB2}"/>
    <cellStyle name="Normal 5 5 2 2 6 4" xfId="19566" xr:uid="{377AF152-014B-49EE-903D-7561060F966A}"/>
    <cellStyle name="Normal 5 5 2 2 6 5" xfId="28003" xr:uid="{792E804A-AA44-4D1D-BF83-9AA344CAAB6C}"/>
    <cellStyle name="Normal 5 5 2 2 7" xfId="4839" xr:uid="{00000000-0005-0000-0000-0000611B0000}"/>
    <cellStyle name="Normal 5 5 2 2 7 2" xfId="13281" xr:uid="{2837B678-4684-4651-8083-5EA14B3FB379}"/>
    <cellStyle name="Normal 5 5 2 2 7 3" xfId="21718" xr:uid="{F2ED4459-7F91-4916-9FEC-994951736B18}"/>
    <cellStyle name="Normal 5 5 2 2 7 4" xfId="30155" xr:uid="{A39F22B7-ADFB-412A-AD94-D80F79C2B141}"/>
    <cellStyle name="Normal 5 5 2 2 8" xfId="9063" xr:uid="{23C7EDB6-CA51-4ACE-8DFD-01BC50C5E38F}"/>
    <cellStyle name="Normal 5 5 2 2 9" xfId="17501" xr:uid="{5D3B4988-F716-437A-B945-6D5128623CF4}"/>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EBD93E8C-19E3-4ED4-ADCE-CF4413AECAE4}"/>
    <cellStyle name="Normal 5 5 2 3 2 2 3" xfId="24275" xr:uid="{27A164EC-EBCB-4583-881A-BB114B161D8C}"/>
    <cellStyle name="Normal 5 5 2 3 2 2 4" xfId="32712" xr:uid="{B9C3C48D-F9DA-46D9-A396-D0A8AFDB496A}"/>
    <cellStyle name="Normal 5 5 2 3 2 3" xfId="11620" xr:uid="{5AEAE9D6-7A20-4D1F-8061-7EA2472F57A1}"/>
    <cellStyle name="Normal 5 5 2 3 2 4" xfId="20058" xr:uid="{B6CD2571-DB53-4287-B1AF-F669026DDD08}"/>
    <cellStyle name="Normal 5 5 2 3 2 5" xfId="28495" xr:uid="{722BA4F3-62C6-4EB0-8D8D-F31DBAE8EDBC}"/>
    <cellStyle name="Normal 5 5 2 3 3" xfId="5251" xr:uid="{00000000-0005-0000-0000-0000651B0000}"/>
    <cellStyle name="Normal 5 5 2 3 3 2" xfId="13693" xr:uid="{EB65E8A3-E8E6-41FB-9F00-9D29C21823A0}"/>
    <cellStyle name="Normal 5 5 2 3 3 3" xfId="22130" xr:uid="{D2BB7B65-5419-4A92-AFEA-EE0EB81239A5}"/>
    <cellStyle name="Normal 5 5 2 3 3 4" xfId="30567" xr:uid="{B7BFEC01-6D94-4ACD-92DB-A67B0292624D}"/>
    <cellStyle name="Normal 5 5 2 3 4" xfId="9475" xr:uid="{12E29B6C-5E43-4D0E-AE35-86FDBDA34981}"/>
    <cellStyle name="Normal 5 5 2 3 5" xfId="17913" xr:uid="{1D2A6D91-84CF-49E3-B177-BBEE9DC121C6}"/>
    <cellStyle name="Normal 5 5 2 3 6" xfId="26350" xr:uid="{B2F24954-4005-4F88-ACB9-8D6E4FA1D447}"/>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37EB60E9-F9A2-43C3-B746-652F681E2BA9}"/>
    <cellStyle name="Normal 5 5 2 4 2 2 3" xfId="24688" xr:uid="{1B0D64CE-770E-4D8F-BEF1-7D6ED9067FE8}"/>
    <cellStyle name="Normal 5 5 2 4 2 2 4" xfId="33125" xr:uid="{AA422B4E-B85C-4033-B2C2-4743540CEC53}"/>
    <cellStyle name="Normal 5 5 2 4 2 3" xfId="12033" xr:uid="{FE7EAE4D-2962-4B41-A2CC-877A762CFA3B}"/>
    <cellStyle name="Normal 5 5 2 4 2 4" xfId="20471" xr:uid="{258385F0-FB92-4999-A715-BE365B25195E}"/>
    <cellStyle name="Normal 5 5 2 4 2 5" xfId="28908" xr:uid="{CC2ACE1C-5AF0-42C3-9142-47A9ED54EE7F}"/>
    <cellStyle name="Normal 5 5 2 4 3" xfId="5664" xr:uid="{00000000-0005-0000-0000-0000691B0000}"/>
    <cellStyle name="Normal 5 5 2 4 3 2" xfId="14106" xr:uid="{31A9AE56-FEDB-47A6-B9B1-BC94DB137BBA}"/>
    <cellStyle name="Normal 5 5 2 4 3 3" xfId="22543" xr:uid="{2A843691-543A-4A57-90DF-85690DD15772}"/>
    <cellStyle name="Normal 5 5 2 4 3 4" xfId="30980" xr:uid="{1107B709-E568-4DB7-B1DE-4784A8BE08CF}"/>
    <cellStyle name="Normal 5 5 2 4 4" xfId="9888" xr:uid="{061184BD-A10C-462E-9ED4-4D457936A97C}"/>
    <cellStyle name="Normal 5 5 2 4 5" xfId="18326" xr:uid="{9E081DA6-7C71-4080-9383-84592D7A69F6}"/>
    <cellStyle name="Normal 5 5 2 4 6" xfId="26763" xr:uid="{25A5394F-7F77-467D-B21F-5B7F95A52599}"/>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D257BE6D-AF91-4967-B90C-393F3748FD11}"/>
    <cellStyle name="Normal 5 5 2 5 2 2 3" xfId="25101" xr:uid="{3C390722-93BC-4C40-B4CB-BF4670F68A1D}"/>
    <cellStyle name="Normal 5 5 2 5 2 2 4" xfId="33538" xr:uid="{7FDE32B8-A29A-4097-AC32-DD81E072016D}"/>
    <cellStyle name="Normal 5 5 2 5 2 3" xfId="12446" xr:uid="{302BD2D0-6552-4642-BCC7-44E9F6CFCAE7}"/>
    <cellStyle name="Normal 5 5 2 5 2 4" xfId="20884" xr:uid="{992E5814-87D5-44F3-93AD-2DA01CBEB066}"/>
    <cellStyle name="Normal 5 5 2 5 2 5" xfId="29321" xr:uid="{F3D96327-A4F4-464A-ADD8-E6B0B3B1D676}"/>
    <cellStyle name="Normal 5 5 2 5 3" xfId="6077" xr:uid="{00000000-0005-0000-0000-00006D1B0000}"/>
    <cellStyle name="Normal 5 5 2 5 3 2" xfId="14519" xr:uid="{D28E0345-F3B2-456B-9D30-B0107E3590C6}"/>
    <cellStyle name="Normal 5 5 2 5 3 3" xfId="22956" xr:uid="{D77768DF-80FB-4389-A118-F2F527EEEB4C}"/>
    <cellStyle name="Normal 5 5 2 5 3 4" xfId="31393" xr:uid="{E0C5B24E-18ED-4285-8939-548EF2A7EE9D}"/>
    <cellStyle name="Normal 5 5 2 5 4" xfId="10301" xr:uid="{39B879BC-F271-4002-B7E0-9A23102D198C}"/>
    <cellStyle name="Normal 5 5 2 5 5" xfId="18739" xr:uid="{C4194FFF-290A-4FA6-AB1E-12159C785C70}"/>
    <cellStyle name="Normal 5 5 2 5 6" xfId="27176" xr:uid="{F60121E7-BD78-42C0-BF3F-DCF8A58D2777}"/>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7F945BC4-B768-4B6B-B43D-8645EE1A2BBA}"/>
    <cellStyle name="Normal 5 5 2 6 2 2 3" xfId="25514" xr:uid="{81127FB5-B3B7-4D1A-B2A7-64D3C61A7F27}"/>
    <cellStyle name="Normal 5 5 2 6 2 2 4" xfId="33951" xr:uid="{F918CB78-78E7-403D-8FFD-F1E057A835C0}"/>
    <cellStyle name="Normal 5 5 2 6 2 3" xfId="12859" xr:uid="{C7595F9F-7FE8-446E-8785-6D22E2AAB905}"/>
    <cellStyle name="Normal 5 5 2 6 2 4" xfId="21297" xr:uid="{0716E4CF-A387-4664-84F0-32D3CF1F16F6}"/>
    <cellStyle name="Normal 5 5 2 6 2 5" xfId="29734" xr:uid="{2E574ADA-7416-432B-95CD-94FE154781B2}"/>
    <cellStyle name="Normal 5 5 2 6 3" xfId="6490" xr:uid="{00000000-0005-0000-0000-0000711B0000}"/>
    <cellStyle name="Normal 5 5 2 6 3 2" xfId="14932" xr:uid="{9D40B425-5359-4424-90A9-D3C8644B9BDD}"/>
    <cellStyle name="Normal 5 5 2 6 3 3" xfId="23369" xr:uid="{C3E80344-F3E3-44E7-B9A2-37F19A7E0000}"/>
    <cellStyle name="Normal 5 5 2 6 3 4" xfId="31806" xr:uid="{72F77DE2-D9A0-4492-AE8A-1B3257201B16}"/>
    <cellStyle name="Normal 5 5 2 6 4" xfId="10714" xr:uid="{DAC95BD3-6060-4364-8AA8-7E8D1D9EE730}"/>
    <cellStyle name="Normal 5 5 2 6 5" xfId="19152" xr:uid="{9132F7D9-B289-47C4-AF02-A3F1FCD3B076}"/>
    <cellStyle name="Normal 5 5 2 6 6" xfId="27589" xr:uid="{37961ADE-9E7C-4D1E-BA65-2E469AA7F920}"/>
    <cellStyle name="Normal 5 5 2 7" xfId="2619" xr:uid="{00000000-0005-0000-0000-0000721B0000}"/>
    <cellStyle name="Normal 5 5 2 7 2" xfId="6903" xr:uid="{00000000-0005-0000-0000-0000731B0000}"/>
    <cellStyle name="Normal 5 5 2 7 2 2" xfId="15345" xr:uid="{0C8A92C5-1DE7-41B5-9D98-3EFC844D3A06}"/>
    <cellStyle name="Normal 5 5 2 7 2 3" xfId="23782" xr:uid="{BF9F87F6-F980-42DE-A9B4-3EF5F8990491}"/>
    <cellStyle name="Normal 5 5 2 7 2 4" xfId="32219" xr:uid="{FD8B27D3-9090-4D89-B15D-8F8C9E212E89}"/>
    <cellStyle name="Normal 5 5 2 7 3" xfId="11127" xr:uid="{B145A46B-963C-49CB-B326-25D812403AB7}"/>
    <cellStyle name="Normal 5 5 2 7 4" xfId="19565" xr:uid="{3D553C94-5A40-48FC-B2BC-CAE231D9707C}"/>
    <cellStyle name="Normal 5 5 2 7 5" xfId="28002" xr:uid="{63EC993B-5502-42D0-8AB5-D77BAB0878CA}"/>
    <cellStyle name="Normal 5 5 2 8" xfId="4838" xr:uid="{00000000-0005-0000-0000-0000741B0000}"/>
    <cellStyle name="Normal 5 5 2 8 2" xfId="13280" xr:uid="{2CA55E6D-1280-457D-8C58-645035A30656}"/>
    <cellStyle name="Normal 5 5 2 8 3" xfId="21717" xr:uid="{BF6AD318-E743-41C5-ADF6-086494160C3B}"/>
    <cellStyle name="Normal 5 5 2 8 4" xfId="30154" xr:uid="{8CC9996F-DC72-434D-95CC-20CF64F0B023}"/>
    <cellStyle name="Normal 5 5 2 9" xfId="9062" xr:uid="{E2616BBE-704D-4A0E-90C0-59F4D590948D}"/>
    <cellStyle name="Normal 5 5 3" xfId="467" xr:uid="{00000000-0005-0000-0000-0000751B0000}"/>
    <cellStyle name="Normal 5 5 3 10" xfId="25939" xr:uid="{7063C338-BC17-4987-BC42-500D9FFB4A21}"/>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3AC2F073-70B5-4D35-97D1-EDBFF71C1DD8}"/>
    <cellStyle name="Normal 5 5 3 2 2 2 3" xfId="24277" xr:uid="{7C1F515F-A1E3-453C-804B-5C6B6A3C6238}"/>
    <cellStyle name="Normal 5 5 3 2 2 2 4" xfId="32714" xr:uid="{4F4E212C-8624-4EBB-9E6C-8EC6B455519D}"/>
    <cellStyle name="Normal 5 5 3 2 2 3" xfId="11622" xr:uid="{594C646F-1532-49AC-B882-2DDB4A9AD6E6}"/>
    <cellStyle name="Normal 5 5 3 2 2 4" xfId="20060" xr:uid="{397D6A08-3945-499A-AF0F-909DDF2AFEA2}"/>
    <cellStyle name="Normal 5 5 3 2 2 5" xfId="28497" xr:uid="{A78CD5A0-6C88-4285-8541-BF488093551C}"/>
    <cellStyle name="Normal 5 5 3 2 3" xfId="5253" xr:uid="{00000000-0005-0000-0000-0000791B0000}"/>
    <cellStyle name="Normal 5 5 3 2 3 2" xfId="13695" xr:uid="{7DAB8748-8106-4B7F-8BFC-DC14CC7C7858}"/>
    <cellStyle name="Normal 5 5 3 2 3 3" xfId="22132" xr:uid="{5CF7C6F3-E0E9-44F2-BAA3-AE5F2428BCF3}"/>
    <cellStyle name="Normal 5 5 3 2 3 4" xfId="30569" xr:uid="{7BC79553-917C-4EB0-AB8F-C45A57CF2B52}"/>
    <cellStyle name="Normal 5 5 3 2 4" xfId="9477" xr:uid="{C94A4434-B45B-400F-8AA6-2E59ABE5621A}"/>
    <cellStyle name="Normal 5 5 3 2 5" xfId="17915" xr:uid="{B95A29F6-EEB3-4C36-9085-02763746C857}"/>
    <cellStyle name="Normal 5 5 3 2 6" xfId="26352" xr:uid="{A3A16473-F26D-4BFC-988E-1984FED24809}"/>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BE295D1B-888C-4D3A-B569-E25F213186B7}"/>
    <cellStyle name="Normal 5 5 3 3 2 2 3" xfId="24690" xr:uid="{DF0339EA-53B1-4D5B-A59D-F661877DBEDD}"/>
    <cellStyle name="Normal 5 5 3 3 2 2 4" xfId="33127" xr:uid="{5E3A101A-2831-4220-A6B2-26274D4DB6FF}"/>
    <cellStyle name="Normal 5 5 3 3 2 3" xfId="12035" xr:uid="{2594B1FE-B361-49C2-B850-A4AB865FA743}"/>
    <cellStyle name="Normal 5 5 3 3 2 4" xfId="20473" xr:uid="{25594ED0-628D-428F-864B-7BF45038C4B5}"/>
    <cellStyle name="Normal 5 5 3 3 2 5" xfId="28910" xr:uid="{A56A62CC-F912-4CE0-AA3F-185A09BFFA6B}"/>
    <cellStyle name="Normal 5 5 3 3 3" xfId="5666" xr:uid="{00000000-0005-0000-0000-00007D1B0000}"/>
    <cellStyle name="Normal 5 5 3 3 3 2" xfId="14108" xr:uid="{F236BB41-F636-447D-BEE9-BD3B4196E3C0}"/>
    <cellStyle name="Normal 5 5 3 3 3 3" xfId="22545" xr:uid="{7EEEE059-25DB-4F01-9E28-D4B217B59F18}"/>
    <cellStyle name="Normal 5 5 3 3 3 4" xfId="30982" xr:uid="{E0E02AAB-FA05-433B-9601-7FBD6F915D29}"/>
    <cellStyle name="Normal 5 5 3 3 4" xfId="9890" xr:uid="{F92BE495-2FED-4D63-9E8C-B5BCED596437}"/>
    <cellStyle name="Normal 5 5 3 3 5" xfId="18328" xr:uid="{E67F322D-CC49-4F8E-8021-E296B93FEC98}"/>
    <cellStyle name="Normal 5 5 3 3 6" xfId="26765" xr:uid="{A6248E20-4BA6-4099-9900-34F65E6C0FC2}"/>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DFD595AB-1943-4C13-8DFC-30F0CEA57DAC}"/>
    <cellStyle name="Normal 5 5 3 4 2 2 3" xfId="25103" xr:uid="{BEC18238-3D44-4930-B8FF-72ABFCA4AF75}"/>
    <cellStyle name="Normal 5 5 3 4 2 2 4" xfId="33540" xr:uid="{379E6A78-B41C-4AD2-8313-0C7FF4C319F3}"/>
    <cellStyle name="Normal 5 5 3 4 2 3" xfId="12448" xr:uid="{C37024D3-F02F-42AD-BB5C-F4ADBA6F192A}"/>
    <cellStyle name="Normal 5 5 3 4 2 4" xfId="20886" xr:uid="{9238C9CB-FE03-43FC-A4B3-CA32B018B71C}"/>
    <cellStyle name="Normal 5 5 3 4 2 5" xfId="29323" xr:uid="{1D3BBF53-D7E3-4DFC-8125-D5A1E3794ECC}"/>
    <cellStyle name="Normal 5 5 3 4 3" xfId="6079" xr:uid="{00000000-0005-0000-0000-0000811B0000}"/>
    <cellStyle name="Normal 5 5 3 4 3 2" xfId="14521" xr:uid="{AAB80A14-D6FD-4218-9E30-0CA0E3CDBC3B}"/>
    <cellStyle name="Normal 5 5 3 4 3 3" xfId="22958" xr:uid="{39FF9371-A847-40E9-8BFB-567F699BEF25}"/>
    <cellStyle name="Normal 5 5 3 4 3 4" xfId="31395" xr:uid="{6D40A7ED-340C-4ECE-A3B4-1D9D80401F07}"/>
    <cellStyle name="Normal 5 5 3 4 4" xfId="10303" xr:uid="{20677369-B161-48A7-AC60-B498DEC59E63}"/>
    <cellStyle name="Normal 5 5 3 4 5" xfId="18741" xr:uid="{4A8EB708-A32A-452D-9301-B52033151917}"/>
    <cellStyle name="Normal 5 5 3 4 6" xfId="27178" xr:uid="{8044EB65-7204-4E8B-A787-1063C6709514}"/>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2F298502-A377-4E1F-896C-C2DD865DCAF4}"/>
    <cellStyle name="Normal 5 5 3 5 2 2 3" xfId="25516" xr:uid="{4007D4B2-3B04-4AE4-B4B9-8851C3219F9F}"/>
    <cellStyle name="Normal 5 5 3 5 2 2 4" xfId="33953" xr:uid="{F2538118-F28C-495D-B6BF-53CB79C40C22}"/>
    <cellStyle name="Normal 5 5 3 5 2 3" xfId="12861" xr:uid="{FC1A3323-1286-4593-9C17-5A0DDBA5FAC7}"/>
    <cellStyle name="Normal 5 5 3 5 2 4" xfId="21299" xr:uid="{030D289A-78E2-4AEC-A865-6230E996B8A2}"/>
    <cellStyle name="Normal 5 5 3 5 2 5" xfId="29736" xr:uid="{F839B28F-242D-4563-AA27-5553809549D8}"/>
    <cellStyle name="Normal 5 5 3 5 3" xfId="6492" xr:uid="{00000000-0005-0000-0000-0000851B0000}"/>
    <cellStyle name="Normal 5 5 3 5 3 2" xfId="14934" xr:uid="{E5F449C1-8A2B-4942-B9C7-51876A43A0CF}"/>
    <cellStyle name="Normal 5 5 3 5 3 3" xfId="23371" xr:uid="{E058ED4C-D892-4565-9CF4-F0C0EDE6B843}"/>
    <cellStyle name="Normal 5 5 3 5 3 4" xfId="31808" xr:uid="{DAFC54B2-1834-4BCF-8807-D5232A248927}"/>
    <cellStyle name="Normal 5 5 3 5 4" xfId="10716" xr:uid="{E9BBEF3A-6FD3-48E1-BD6B-5C56317FD775}"/>
    <cellStyle name="Normal 5 5 3 5 5" xfId="19154" xr:uid="{5BAEA1CC-D3B9-4FAF-A229-2B9CDA06826A}"/>
    <cellStyle name="Normal 5 5 3 5 6" xfId="27591" xr:uid="{E1ECD30E-1B9E-4A58-B1C4-7F2F206A085D}"/>
    <cellStyle name="Normal 5 5 3 6" xfId="2621" xr:uid="{00000000-0005-0000-0000-0000861B0000}"/>
    <cellStyle name="Normal 5 5 3 6 2" xfId="6905" xr:uid="{00000000-0005-0000-0000-0000871B0000}"/>
    <cellStyle name="Normal 5 5 3 6 2 2" xfId="15347" xr:uid="{8C232DDB-835C-49CA-90A8-8AEEDE19F910}"/>
    <cellStyle name="Normal 5 5 3 6 2 3" xfId="23784" xr:uid="{41BC118F-C11C-4DC7-8A08-B15B63E7B53F}"/>
    <cellStyle name="Normal 5 5 3 6 2 4" xfId="32221" xr:uid="{126104EC-13C2-45E9-9826-B248755677A7}"/>
    <cellStyle name="Normal 5 5 3 6 3" xfId="11129" xr:uid="{AB301D4C-1BB6-4C62-BA0A-745C7E155943}"/>
    <cellStyle name="Normal 5 5 3 6 4" xfId="19567" xr:uid="{FACE7276-4CFD-45AA-9B60-2E0DB2BB0CA2}"/>
    <cellStyle name="Normal 5 5 3 6 5" xfId="28004" xr:uid="{FBB1AFB1-E926-48D6-908B-9C508F065B68}"/>
    <cellStyle name="Normal 5 5 3 7" xfId="4840" xr:uid="{00000000-0005-0000-0000-0000881B0000}"/>
    <cellStyle name="Normal 5 5 3 7 2" xfId="13282" xr:uid="{13BAEA9A-7081-4B08-9E3E-1AE23DAD4BB7}"/>
    <cellStyle name="Normal 5 5 3 7 3" xfId="21719" xr:uid="{332AC83D-C490-4296-B372-BBBC8DBF7DE2}"/>
    <cellStyle name="Normal 5 5 3 7 4" xfId="30156" xr:uid="{F28BCC50-583F-487B-8A56-16967BCD898C}"/>
    <cellStyle name="Normal 5 5 3 8" xfId="9064" xr:uid="{A82DDBB4-D058-458C-B733-E93F9CE1807A}"/>
    <cellStyle name="Normal 5 5 3 9" xfId="17502" xr:uid="{7993C177-56C5-4117-925B-75D2497EAB9B}"/>
    <cellStyle name="Normal 5 5 4" xfId="938" xr:uid="{00000000-0005-0000-0000-0000891B0000}"/>
    <cellStyle name="Normal 5 5 4 2" xfId="3172" xr:uid="{00000000-0005-0000-0000-00008A1B0000}"/>
    <cellStyle name="Normal 5 5 4 2 2" xfId="7395" xr:uid="{00000000-0005-0000-0000-00008B1B0000}"/>
    <cellStyle name="Normal 5 5 4 2 2 2" xfId="15837" xr:uid="{5328B568-EDAD-4276-B201-DF18A922161B}"/>
    <cellStyle name="Normal 5 5 4 2 2 3" xfId="24274" xr:uid="{82C7ED44-B27C-4015-BF5E-0618AE3AE789}"/>
    <cellStyle name="Normal 5 5 4 2 2 4" xfId="32711" xr:uid="{505892FB-D24C-42F8-8002-1CAF83CCB29C}"/>
    <cellStyle name="Normal 5 5 4 2 3" xfId="11619" xr:uid="{948BCF45-7909-42F3-A9A8-2A56055BA7F1}"/>
    <cellStyle name="Normal 5 5 4 2 4" xfId="20057" xr:uid="{D0F3CBEF-227E-4D33-8D19-2F6AAC23DECD}"/>
    <cellStyle name="Normal 5 5 4 2 5" xfId="28494" xr:uid="{D5683FF0-ECEF-4274-A4A6-A8A40E5CB129}"/>
    <cellStyle name="Normal 5 5 4 3" xfId="5250" xr:uid="{00000000-0005-0000-0000-00008C1B0000}"/>
    <cellStyle name="Normal 5 5 4 3 2" xfId="13692" xr:uid="{F872D599-AF0E-4F93-8FC0-E7A1017968C7}"/>
    <cellStyle name="Normal 5 5 4 3 3" xfId="22129" xr:uid="{C447D506-A012-4327-84CB-03F91B26FAD0}"/>
    <cellStyle name="Normal 5 5 4 3 4" xfId="30566" xr:uid="{E392FA68-8583-4A2A-B015-326C39E7B088}"/>
    <cellStyle name="Normal 5 5 4 4" xfId="9474" xr:uid="{53D78D23-8312-45D0-8451-19AEE5792450}"/>
    <cellStyle name="Normal 5 5 4 5" xfId="17912" xr:uid="{0C078B6A-F496-4789-99E1-36210C243307}"/>
    <cellStyle name="Normal 5 5 4 6" xfId="26349" xr:uid="{35AB37DA-1770-4526-9BA8-985F1416DDD1}"/>
    <cellStyle name="Normal 5 5 5" xfId="1355" xr:uid="{00000000-0005-0000-0000-00008D1B0000}"/>
    <cellStyle name="Normal 5 5 5 2" xfId="3585" xr:uid="{00000000-0005-0000-0000-00008E1B0000}"/>
    <cellStyle name="Normal 5 5 5 2 2" xfId="7808" xr:uid="{00000000-0005-0000-0000-00008F1B0000}"/>
    <cellStyle name="Normal 5 5 5 2 2 2" xfId="16250" xr:uid="{7CF2DBCC-D602-423D-83A6-2FF11B5890F1}"/>
    <cellStyle name="Normal 5 5 5 2 2 3" xfId="24687" xr:uid="{17B958B8-E4DC-4E2C-BEF3-621D7C6F48EB}"/>
    <cellStyle name="Normal 5 5 5 2 2 4" xfId="33124" xr:uid="{B934C9B7-44DA-4B88-B944-AD0F1D1DF580}"/>
    <cellStyle name="Normal 5 5 5 2 3" xfId="12032" xr:uid="{105DD61A-DBD2-43CD-B05C-78A09B6A6B92}"/>
    <cellStyle name="Normal 5 5 5 2 4" xfId="20470" xr:uid="{21A89CD8-32C0-4B87-835C-FFFE70A5F314}"/>
    <cellStyle name="Normal 5 5 5 2 5" xfId="28907" xr:uid="{46BB12A5-2D2E-4906-87C9-FC5A05E05DD2}"/>
    <cellStyle name="Normal 5 5 5 3" xfId="5663" xr:uid="{00000000-0005-0000-0000-0000901B0000}"/>
    <cellStyle name="Normal 5 5 5 3 2" xfId="14105" xr:uid="{F14DE07F-5CC0-4B6A-A01F-2D509A6F29B0}"/>
    <cellStyle name="Normal 5 5 5 3 3" xfId="22542" xr:uid="{CCB947B6-0410-43CA-BB93-FC6EAE03526A}"/>
    <cellStyle name="Normal 5 5 5 3 4" xfId="30979" xr:uid="{9BD925E1-27EC-4D2E-AD5C-A1AE02A67837}"/>
    <cellStyle name="Normal 5 5 5 4" xfId="9887" xr:uid="{1022BA60-DC2B-4DAC-BB1D-6BE5334FFCB4}"/>
    <cellStyle name="Normal 5 5 5 5" xfId="18325" xr:uid="{90EF2792-71D3-4095-A3B5-73D7961EF82D}"/>
    <cellStyle name="Normal 5 5 5 6" xfId="26762" xr:uid="{F8395101-4747-4B8D-B3D9-BBAEE9F1D988}"/>
    <cellStyle name="Normal 5 5 6" xfId="1768" xr:uid="{00000000-0005-0000-0000-0000911B0000}"/>
    <cellStyle name="Normal 5 5 6 2" xfId="3998" xr:uid="{00000000-0005-0000-0000-0000921B0000}"/>
    <cellStyle name="Normal 5 5 6 2 2" xfId="8221" xr:uid="{00000000-0005-0000-0000-0000931B0000}"/>
    <cellStyle name="Normal 5 5 6 2 2 2" xfId="16663" xr:uid="{DD88BC52-2EB3-407C-A47A-8D3B04227A7B}"/>
    <cellStyle name="Normal 5 5 6 2 2 3" xfId="25100" xr:uid="{8E0AAF2B-255F-40CF-BC1E-361006BD4EA1}"/>
    <cellStyle name="Normal 5 5 6 2 2 4" xfId="33537" xr:uid="{CE46555E-4A6A-40F6-A41D-14F7D1C74F05}"/>
    <cellStyle name="Normal 5 5 6 2 3" xfId="12445" xr:uid="{0C276CD5-9B38-4F31-BCE7-6C8E6D1B0BB8}"/>
    <cellStyle name="Normal 5 5 6 2 4" xfId="20883" xr:uid="{59184044-A59C-46D4-8F36-AA2AC75E72A0}"/>
    <cellStyle name="Normal 5 5 6 2 5" xfId="29320" xr:uid="{6D171CF2-6ACA-42F9-BB97-71092CAD138C}"/>
    <cellStyle name="Normal 5 5 6 3" xfId="6076" xr:uid="{00000000-0005-0000-0000-0000941B0000}"/>
    <cellStyle name="Normal 5 5 6 3 2" xfId="14518" xr:uid="{43755762-303C-4360-A8E7-FED83426EF13}"/>
    <cellStyle name="Normal 5 5 6 3 3" xfId="22955" xr:uid="{E48549A0-6E89-4E00-966D-F296AB5AECA4}"/>
    <cellStyle name="Normal 5 5 6 3 4" xfId="31392" xr:uid="{0B34EE0F-D760-4DBD-BEE7-0550C14FAB60}"/>
    <cellStyle name="Normal 5 5 6 4" xfId="10300" xr:uid="{44475AF0-4C17-46F2-8B9D-1AF49ADDC873}"/>
    <cellStyle name="Normal 5 5 6 5" xfId="18738" xr:uid="{15A1A78F-72AD-4253-AA48-F390D91BC89B}"/>
    <cellStyle name="Normal 5 5 6 6" xfId="27175" xr:uid="{785D8590-190E-4314-86FB-42FE9D02AA3B}"/>
    <cellStyle name="Normal 5 5 7" xfId="2182" xr:uid="{00000000-0005-0000-0000-0000951B0000}"/>
    <cellStyle name="Normal 5 5 7 2" xfId="4411" xr:uid="{00000000-0005-0000-0000-0000961B0000}"/>
    <cellStyle name="Normal 5 5 7 2 2" xfId="8634" xr:uid="{00000000-0005-0000-0000-0000971B0000}"/>
    <cellStyle name="Normal 5 5 7 2 2 2" xfId="17076" xr:uid="{B44D05DF-0CBE-405B-8DAF-AA48223EC81B}"/>
    <cellStyle name="Normal 5 5 7 2 2 3" xfId="25513" xr:uid="{AC923424-8396-4D06-9213-35962059B867}"/>
    <cellStyle name="Normal 5 5 7 2 2 4" xfId="33950" xr:uid="{32B8FFDB-E023-492A-B7AB-5E6845BB0CC3}"/>
    <cellStyle name="Normal 5 5 7 2 3" xfId="12858" xr:uid="{FCA12636-30F0-4A70-A988-E6F36678A19E}"/>
    <cellStyle name="Normal 5 5 7 2 4" xfId="21296" xr:uid="{32F93949-992A-4ACF-A138-03B5571628C0}"/>
    <cellStyle name="Normal 5 5 7 2 5" xfId="29733" xr:uid="{A4794374-4A4F-4406-9D4B-6B233558A9F0}"/>
    <cellStyle name="Normal 5 5 7 3" xfId="6489" xr:uid="{00000000-0005-0000-0000-0000981B0000}"/>
    <cellStyle name="Normal 5 5 7 3 2" xfId="14931" xr:uid="{B0854610-A92E-4E7B-BE03-F8EDC9919231}"/>
    <cellStyle name="Normal 5 5 7 3 3" xfId="23368" xr:uid="{F6363E18-60E0-4479-9A03-0AF4386AD0DB}"/>
    <cellStyle name="Normal 5 5 7 3 4" xfId="31805" xr:uid="{CED3B53E-B30C-4720-9920-B04E545A5612}"/>
    <cellStyle name="Normal 5 5 7 4" xfId="10713" xr:uid="{A4BFEE70-A4CE-483E-91D4-2D66BBA43479}"/>
    <cellStyle name="Normal 5 5 7 5" xfId="19151" xr:uid="{080423D7-D3B3-4892-8FA5-A69E5D24B329}"/>
    <cellStyle name="Normal 5 5 7 6" xfId="27588" xr:uid="{07F66472-5D0B-44B1-83A2-BBE946D9309E}"/>
    <cellStyle name="Normal 5 5 8" xfId="2618" xr:uid="{00000000-0005-0000-0000-0000991B0000}"/>
    <cellStyle name="Normal 5 5 8 2" xfId="6902" xr:uid="{00000000-0005-0000-0000-00009A1B0000}"/>
    <cellStyle name="Normal 5 5 8 2 2" xfId="15344" xr:uid="{752C6147-4268-4ACF-8DB2-B2B1BB1ECB22}"/>
    <cellStyle name="Normal 5 5 8 2 3" xfId="23781" xr:uid="{B989F509-2CDE-4288-9803-0355F9DB502C}"/>
    <cellStyle name="Normal 5 5 8 2 4" xfId="32218" xr:uid="{139E63FA-D1C8-466E-9C26-03FA6BB656C5}"/>
    <cellStyle name="Normal 5 5 8 3" xfId="11126" xr:uid="{19D1C385-4DE6-475D-A935-1B36C849DFB0}"/>
    <cellStyle name="Normal 5 5 8 4" xfId="19564" xr:uid="{8FA7BFA1-E079-4173-8F0C-A42F3606384D}"/>
    <cellStyle name="Normal 5 5 8 5" xfId="28001" xr:uid="{D92F95FA-951F-4541-A9C6-551FD6FB95E2}"/>
    <cellStyle name="Normal 5 5 9" xfId="4837" xr:uid="{00000000-0005-0000-0000-00009B1B0000}"/>
    <cellStyle name="Normal 5 5 9 2" xfId="13279" xr:uid="{558156B8-338E-4CDD-9018-7BE2E6C00EA9}"/>
    <cellStyle name="Normal 5 5 9 3" xfId="21716" xr:uid="{4EF11644-950F-4F9C-9921-BEEF1791E569}"/>
    <cellStyle name="Normal 5 5 9 4" xfId="30153" xr:uid="{F59C098D-AC64-4ED5-A5B5-288306AFD182}"/>
    <cellStyle name="Normal 5 6" xfId="468" xr:uid="{00000000-0005-0000-0000-00009C1B0000}"/>
    <cellStyle name="Normal 5 6 10" xfId="17503" xr:uid="{D643C67E-E980-4CD6-B9F2-6632B626A8A8}"/>
    <cellStyle name="Normal 5 6 11" xfId="25940" xr:uid="{C812314E-0E7A-4223-B88B-4D8F0448FB2B}"/>
    <cellStyle name="Normal 5 6 2" xfId="469" xr:uid="{00000000-0005-0000-0000-00009D1B0000}"/>
    <cellStyle name="Normal 5 6 2 10" xfId="25941" xr:uid="{7048A05F-3B51-4B2B-812D-F83BC9FD423C}"/>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7A73E842-836A-49A1-A280-4FF1EF483D41}"/>
    <cellStyle name="Normal 5 6 2 2 2 2 3" xfId="24279" xr:uid="{DC2F8BEF-449A-4B10-BBE8-FB844500B592}"/>
    <cellStyle name="Normal 5 6 2 2 2 2 4" xfId="32716" xr:uid="{708E59B9-1AC5-49AD-B592-FEB0CF1FC2CA}"/>
    <cellStyle name="Normal 5 6 2 2 2 3" xfId="11624" xr:uid="{0B2EB26B-911D-4AC5-B063-236573BF5919}"/>
    <cellStyle name="Normal 5 6 2 2 2 4" xfId="20062" xr:uid="{70C09B16-5446-4B70-921B-A3C2C85D751F}"/>
    <cellStyle name="Normal 5 6 2 2 2 5" xfId="28499" xr:uid="{8974B75F-8F90-4358-A24F-A922BA5E50AB}"/>
    <cellStyle name="Normal 5 6 2 2 3" xfId="5255" xr:uid="{00000000-0005-0000-0000-0000A11B0000}"/>
    <cellStyle name="Normal 5 6 2 2 3 2" xfId="13697" xr:uid="{B6D317BE-0E52-4713-BE12-A76B887D8627}"/>
    <cellStyle name="Normal 5 6 2 2 3 3" xfId="22134" xr:uid="{6CDE1981-2788-4652-BA82-0DD7A629C3D1}"/>
    <cellStyle name="Normal 5 6 2 2 3 4" xfId="30571" xr:uid="{F9C2FCFF-2175-4A2F-870C-46572ADC5372}"/>
    <cellStyle name="Normal 5 6 2 2 4" xfId="9479" xr:uid="{EA94FF6B-624D-4D76-913A-6492503268B6}"/>
    <cellStyle name="Normal 5 6 2 2 5" xfId="17917" xr:uid="{74379006-18FB-4F41-B1D2-54EE04A40FA2}"/>
    <cellStyle name="Normal 5 6 2 2 6" xfId="26354" xr:uid="{2BD3FF7C-D4BB-4133-8B57-64BA21D8833F}"/>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9EC6D921-F4B4-4D3C-B93A-9B0DCC29C07F}"/>
    <cellStyle name="Normal 5 6 2 3 2 2 3" xfId="24692" xr:uid="{3580F9AB-CDC1-4A1A-B1BA-7B1DDFFA7DE0}"/>
    <cellStyle name="Normal 5 6 2 3 2 2 4" xfId="33129" xr:uid="{3E92A646-264F-46F5-ADD9-E44CCB29577F}"/>
    <cellStyle name="Normal 5 6 2 3 2 3" xfId="12037" xr:uid="{0D01B92D-824C-4727-BB75-EB8D57403E09}"/>
    <cellStyle name="Normal 5 6 2 3 2 4" xfId="20475" xr:uid="{DF02DB7B-7E5C-4865-80BE-26B2740D9D15}"/>
    <cellStyle name="Normal 5 6 2 3 2 5" xfId="28912" xr:uid="{1499C0BD-6559-463D-B207-EE4674E7D29B}"/>
    <cellStyle name="Normal 5 6 2 3 3" xfId="5668" xr:uid="{00000000-0005-0000-0000-0000A51B0000}"/>
    <cellStyle name="Normal 5 6 2 3 3 2" xfId="14110" xr:uid="{8D2A5416-DE42-4630-99DD-4A50AC27C77A}"/>
    <cellStyle name="Normal 5 6 2 3 3 3" xfId="22547" xr:uid="{CE1A0F14-427F-4C9A-9332-DCF4DB7260DB}"/>
    <cellStyle name="Normal 5 6 2 3 3 4" xfId="30984" xr:uid="{D3BAF956-477C-44D9-A291-082DF0CAA962}"/>
    <cellStyle name="Normal 5 6 2 3 4" xfId="9892" xr:uid="{97BCF538-1E61-4079-98E1-BA993E521FC9}"/>
    <cellStyle name="Normal 5 6 2 3 5" xfId="18330" xr:uid="{0036B89E-C100-4852-96F6-CFD2955B419F}"/>
    <cellStyle name="Normal 5 6 2 3 6" xfId="26767" xr:uid="{5A625D74-3B81-4E1E-B2E0-8E1FA2407344}"/>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62211FED-9F6E-4C15-9486-1CC5C0F4D741}"/>
    <cellStyle name="Normal 5 6 2 4 2 2 3" xfId="25105" xr:uid="{2F50C375-3D47-4688-9A12-7B6929E62661}"/>
    <cellStyle name="Normal 5 6 2 4 2 2 4" xfId="33542" xr:uid="{2BE0560C-7E33-4B26-947F-EBF5B8C209E1}"/>
    <cellStyle name="Normal 5 6 2 4 2 3" xfId="12450" xr:uid="{D55BAA13-D5B8-4AD2-94B3-9D448B733A31}"/>
    <cellStyle name="Normal 5 6 2 4 2 4" xfId="20888" xr:uid="{9B30B514-07AC-474E-9881-6E6E794C0AEC}"/>
    <cellStyle name="Normal 5 6 2 4 2 5" xfId="29325" xr:uid="{1434A33A-EAF3-4A65-AFE3-29888C3D4C59}"/>
    <cellStyle name="Normal 5 6 2 4 3" xfId="6081" xr:uid="{00000000-0005-0000-0000-0000A91B0000}"/>
    <cellStyle name="Normal 5 6 2 4 3 2" xfId="14523" xr:uid="{FA9B5E2B-2AE4-42B8-9C5C-E7CFB31B8706}"/>
    <cellStyle name="Normal 5 6 2 4 3 3" xfId="22960" xr:uid="{ED0B8D94-741E-47B3-A392-70A2B4B61166}"/>
    <cellStyle name="Normal 5 6 2 4 3 4" xfId="31397" xr:uid="{63BEAA80-E8FA-4A4E-8230-CA66712F1C27}"/>
    <cellStyle name="Normal 5 6 2 4 4" xfId="10305" xr:uid="{55D60D29-15E8-4A9A-8861-519B7D79AC02}"/>
    <cellStyle name="Normal 5 6 2 4 5" xfId="18743" xr:uid="{5D757A42-E329-4594-AD6A-2E553A016164}"/>
    <cellStyle name="Normal 5 6 2 4 6" xfId="27180" xr:uid="{D42431A9-30FB-4237-868C-29CF56176A7C}"/>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3D8D48B7-3172-42CA-80DB-C0E65004DFF1}"/>
    <cellStyle name="Normal 5 6 2 5 2 2 3" xfId="25518" xr:uid="{8B93306E-E2C5-41FD-ADD1-ABC0D97D5418}"/>
    <cellStyle name="Normal 5 6 2 5 2 2 4" xfId="33955" xr:uid="{51399E9B-B0FF-40D0-B508-EB1CC98DC618}"/>
    <cellStyle name="Normal 5 6 2 5 2 3" xfId="12863" xr:uid="{1FA5FBB1-4E34-41EA-9E8D-5DCF93BDC839}"/>
    <cellStyle name="Normal 5 6 2 5 2 4" xfId="21301" xr:uid="{EAD9E1A3-D12C-4C81-A114-FCC6E623C059}"/>
    <cellStyle name="Normal 5 6 2 5 2 5" xfId="29738" xr:uid="{31615FA6-336A-4291-90EE-704EF5C73CF7}"/>
    <cellStyle name="Normal 5 6 2 5 3" xfId="6494" xr:uid="{00000000-0005-0000-0000-0000AD1B0000}"/>
    <cellStyle name="Normal 5 6 2 5 3 2" xfId="14936" xr:uid="{8319E38E-724E-48E6-A50C-EF0B44744D0C}"/>
    <cellStyle name="Normal 5 6 2 5 3 3" xfId="23373" xr:uid="{BA8F66D8-D14D-4FF0-A1EE-99A4A59B6A15}"/>
    <cellStyle name="Normal 5 6 2 5 3 4" xfId="31810" xr:uid="{652A90A0-24DF-413B-9F85-72DCF84C883C}"/>
    <cellStyle name="Normal 5 6 2 5 4" xfId="10718" xr:uid="{ABE58C3B-35AC-472C-A2C0-E26B266FA5AE}"/>
    <cellStyle name="Normal 5 6 2 5 5" xfId="19156" xr:uid="{FC89EFE0-B95F-4D3A-910B-6FD24DE93A9F}"/>
    <cellStyle name="Normal 5 6 2 5 6" xfId="27593" xr:uid="{2B47C1EF-BC6C-4FE8-A887-2417FF324757}"/>
    <cellStyle name="Normal 5 6 2 6" xfId="2623" xr:uid="{00000000-0005-0000-0000-0000AE1B0000}"/>
    <cellStyle name="Normal 5 6 2 6 2" xfId="6907" xr:uid="{00000000-0005-0000-0000-0000AF1B0000}"/>
    <cellStyle name="Normal 5 6 2 6 2 2" xfId="15349" xr:uid="{35CBCE05-C45D-4492-A9E6-A37923F14A60}"/>
    <cellStyle name="Normal 5 6 2 6 2 3" xfId="23786" xr:uid="{3E4B4173-E145-43A8-A5B5-15D55CFF2B6D}"/>
    <cellStyle name="Normal 5 6 2 6 2 4" xfId="32223" xr:uid="{28E240A9-A1DE-4ACD-93D9-A93BA2D7E4DE}"/>
    <cellStyle name="Normal 5 6 2 6 3" xfId="11131" xr:uid="{24C3AD55-833D-43DB-A81E-CA14999DBE18}"/>
    <cellStyle name="Normal 5 6 2 6 4" xfId="19569" xr:uid="{7A2A1280-86C5-49FC-BF99-1081CA67C1BF}"/>
    <cellStyle name="Normal 5 6 2 6 5" xfId="28006" xr:uid="{7776C17B-398F-46E7-B195-48127FEEE2BA}"/>
    <cellStyle name="Normal 5 6 2 7" xfId="4842" xr:uid="{00000000-0005-0000-0000-0000B01B0000}"/>
    <cellStyle name="Normal 5 6 2 7 2" xfId="13284" xr:uid="{0DA77ADB-42B2-4392-BD95-AD6DE2706130}"/>
    <cellStyle name="Normal 5 6 2 7 3" xfId="21721" xr:uid="{BA10C804-2F1C-4F9F-B473-ADD82DA63216}"/>
    <cellStyle name="Normal 5 6 2 7 4" xfId="30158" xr:uid="{E78F45DF-C0B5-41AD-AA79-AB84C0A4B626}"/>
    <cellStyle name="Normal 5 6 2 8" xfId="9066" xr:uid="{F70CD373-5FDE-4FA9-A9B4-D91789E1C53B}"/>
    <cellStyle name="Normal 5 6 2 9" xfId="17504" xr:uid="{9E5D79DD-19BB-4E45-B92F-B08D9E4E426C}"/>
    <cellStyle name="Normal 5 6 3" xfId="942" xr:uid="{00000000-0005-0000-0000-0000B11B0000}"/>
    <cellStyle name="Normal 5 6 3 2" xfId="3176" xr:uid="{00000000-0005-0000-0000-0000B21B0000}"/>
    <cellStyle name="Normal 5 6 3 2 2" xfId="7399" xr:uid="{00000000-0005-0000-0000-0000B31B0000}"/>
    <cellStyle name="Normal 5 6 3 2 2 2" xfId="15841" xr:uid="{4F04A9F4-8B2D-43CA-948B-5B48B5462E17}"/>
    <cellStyle name="Normal 5 6 3 2 2 3" xfId="24278" xr:uid="{7B11DDC5-6F5E-4099-B4E8-9A8877CC92F7}"/>
    <cellStyle name="Normal 5 6 3 2 2 4" xfId="32715" xr:uid="{7D5DA59E-BC4B-448B-B2F9-7CB2F3245446}"/>
    <cellStyle name="Normal 5 6 3 2 3" xfId="11623" xr:uid="{E3CB27AD-CBF8-41DF-974F-946572D3913C}"/>
    <cellStyle name="Normal 5 6 3 2 4" xfId="20061" xr:uid="{D4339CBB-3BA0-4A29-987D-9CE016957CAB}"/>
    <cellStyle name="Normal 5 6 3 2 5" xfId="28498" xr:uid="{10D13BD7-8D6C-4FE2-BB54-44836360B0AB}"/>
    <cellStyle name="Normal 5 6 3 3" xfId="5254" xr:uid="{00000000-0005-0000-0000-0000B41B0000}"/>
    <cellStyle name="Normal 5 6 3 3 2" xfId="13696" xr:uid="{C08793B5-259B-4E08-951E-97294C3A3C39}"/>
    <cellStyle name="Normal 5 6 3 3 3" xfId="22133" xr:uid="{938B481C-FA52-400D-B00A-25E22605394F}"/>
    <cellStyle name="Normal 5 6 3 3 4" xfId="30570" xr:uid="{09EA1C25-6F6C-47A8-A810-F0FF1C5A0AAE}"/>
    <cellStyle name="Normal 5 6 3 4" xfId="9478" xr:uid="{7E1D370D-D454-4FB4-951B-526AC0B04CF5}"/>
    <cellStyle name="Normal 5 6 3 5" xfId="17916" xr:uid="{8EF9621C-FDC3-4591-8E83-A4CA2A00000A}"/>
    <cellStyle name="Normal 5 6 3 6" xfId="26353" xr:uid="{DB340E14-AE54-455E-8B95-FD5F0A623806}"/>
    <cellStyle name="Normal 5 6 4" xfId="1359" xr:uid="{00000000-0005-0000-0000-0000B51B0000}"/>
    <cellStyle name="Normal 5 6 4 2" xfId="3589" xr:uid="{00000000-0005-0000-0000-0000B61B0000}"/>
    <cellStyle name="Normal 5 6 4 2 2" xfId="7812" xr:uid="{00000000-0005-0000-0000-0000B71B0000}"/>
    <cellStyle name="Normal 5 6 4 2 2 2" xfId="16254" xr:uid="{0C68DC2B-0162-449C-821D-BA5A4A372122}"/>
    <cellStyle name="Normal 5 6 4 2 2 3" xfId="24691" xr:uid="{597D33EB-793A-4E92-AE91-758319595300}"/>
    <cellStyle name="Normal 5 6 4 2 2 4" xfId="33128" xr:uid="{CF32C84D-E1F0-4B9B-A411-314FA16B5E9F}"/>
    <cellStyle name="Normal 5 6 4 2 3" xfId="12036" xr:uid="{A4517C48-C487-4020-BFA7-3A016B393CC3}"/>
    <cellStyle name="Normal 5 6 4 2 4" xfId="20474" xr:uid="{2D5D79F9-F36A-4DEF-83DC-197AD2B60D26}"/>
    <cellStyle name="Normal 5 6 4 2 5" xfId="28911" xr:uid="{F7FBF8DE-C037-457C-8177-05E9026392FB}"/>
    <cellStyle name="Normal 5 6 4 3" xfId="5667" xr:uid="{00000000-0005-0000-0000-0000B81B0000}"/>
    <cellStyle name="Normal 5 6 4 3 2" xfId="14109" xr:uid="{64FE446A-4D62-414B-8C0B-8EF9B9C2B7B7}"/>
    <cellStyle name="Normal 5 6 4 3 3" xfId="22546" xr:uid="{45EA0FFC-D7F9-4709-AAF8-6130E409BB23}"/>
    <cellStyle name="Normal 5 6 4 3 4" xfId="30983" xr:uid="{1270DDAC-A267-4767-9A6F-DF78BDA080C5}"/>
    <cellStyle name="Normal 5 6 4 4" xfId="9891" xr:uid="{5F394C56-FCF2-4543-B8FE-7978CE3E05CE}"/>
    <cellStyle name="Normal 5 6 4 5" xfId="18329" xr:uid="{8EACEC4E-464E-40D2-A510-5E9E60C7E9E8}"/>
    <cellStyle name="Normal 5 6 4 6" xfId="26766" xr:uid="{DBC97969-2AD6-41DA-9333-9C9A9DE2E27D}"/>
    <cellStyle name="Normal 5 6 5" xfId="1772" xr:uid="{00000000-0005-0000-0000-0000B91B0000}"/>
    <cellStyle name="Normal 5 6 5 2" xfId="4002" xr:uid="{00000000-0005-0000-0000-0000BA1B0000}"/>
    <cellStyle name="Normal 5 6 5 2 2" xfId="8225" xr:uid="{00000000-0005-0000-0000-0000BB1B0000}"/>
    <cellStyle name="Normal 5 6 5 2 2 2" xfId="16667" xr:uid="{88A997D0-6304-4915-BDD0-C77B1073BAAF}"/>
    <cellStyle name="Normal 5 6 5 2 2 3" xfId="25104" xr:uid="{04781604-ED28-448B-ABDA-24B4C8CEAFDD}"/>
    <cellStyle name="Normal 5 6 5 2 2 4" xfId="33541" xr:uid="{C57C770E-0A3C-4E01-8D49-A3448418AE01}"/>
    <cellStyle name="Normal 5 6 5 2 3" xfId="12449" xr:uid="{12CB342B-FED6-4EFF-A36B-60D490AE8474}"/>
    <cellStyle name="Normal 5 6 5 2 4" xfId="20887" xr:uid="{F198695D-1409-4682-A2B9-30F1580D12B7}"/>
    <cellStyle name="Normal 5 6 5 2 5" xfId="29324" xr:uid="{0D54A7D1-D4E2-47FE-B074-5A9215F5E8C9}"/>
    <cellStyle name="Normal 5 6 5 3" xfId="6080" xr:uid="{00000000-0005-0000-0000-0000BC1B0000}"/>
    <cellStyle name="Normal 5 6 5 3 2" xfId="14522" xr:uid="{04C497E1-9EE7-4EC2-A697-9C2BD41D018B}"/>
    <cellStyle name="Normal 5 6 5 3 3" xfId="22959" xr:uid="{F46C5BCB-646F-4FFE-86F0-16E09EC74742}"/>
    <cellStyle name="Normal 5 6 5 3 4" xfId="31396" xr:uid="{E4518ADD-FF46-42B5-B138-F9A003AC3553}"/>
    <cellStyle name="Normal 5 6 5 4" xfId="10304" xr:uid="{B3282FEA-B202-4E5A-A640-184E037612A7}"/>
    <cellStyle name="Normal 5 6 5 5" xfId="18742" xr:uid="{D16EE524-2A21-45A5-8402-05B66EB61140}"/>
    <cellStyle name="Normal 5 6 5 6" xfId="27179" xr:uid="{C7D63D67-289C-4918-8A26-94E3A35E656B}"/>
    <cellStyle name="Normal 5 6 6" xfId="2186" xr:uid="{00000000-0005-0000-0000-0000BD1B0000}"/>
    <cellStyle name="Normal 5 6 6 2" xfId="4415" xr:uid="{00000000-0005-0000-0000-0000BE1B0000}"/>
    <cellStyle name="Normal 5 6 6 2 2" xfId="8638" xr:uid="{00000000-0005-0000-0000-0000BF1B0000}"/>
    <cellStyle name="Normal 5 6 6 2 2 2" xfId="17080" xr:uid="{82E9D533-9176-4F0D-99D6-E721003FBDB8}"/>
    <cellStyle name="Normal 5 6 6 2 2 3" xfId="25517" xr:uid="{5CC20A6F-25B3-42B5-BA26-92157E449ED6}"/>
    <cellStyle name="Normal 5 6 6 2 2 4" xfId="33954" xr:uid="{58362DDC-4EFC-40C9-8DFF-7EBE200B76CB}"/>
    <cellStyle name="Normal 5 6 6 2 3" xfId="12862" xr:uid="{FDFBEF8A-6748-4A89-94BC-A358FF49EE38}"/>
    <cellStyle name="Normal 5 6 6 2 4" xfId="21300" xr:uid="{E30BD8AA-B6A2-4A87-B0E7-25065D626AF1}"/>
    <cellStyle name="Normal 5 6 6 2 5" xfId="29737" xr:uid="{22840523-BE48-4F29-9F67-767102583096}"/>
    <cellStyle name="Normal 5 6 6 3" xfId="6493" xr:uid="{00000000-0005-0000-0000-0000C01B0000}"/>
    <cellStyle name="Normal 5 6 6 3 2" xfId="14935" xr:uid="{614D137D-ED64-4062-A939-34DEC6AD06C9}"/>
    <cellStyle name="Normal 5 6 6 3 3" xfId="23372" xr:uid="{B76B908A-8AC4-42A3-BFFD-1C55F4668B14}"/>
    <cellStyle name="Normal 5 6 6 3 4" xfId="31809" xr:uid="{454C1F5B-FBD2-4E54-8E7A-536DF16D025A}"/>
    <cellStyle name="Normal 5 6 6 4" xfId="10717" xr:uid="{7F52FDA3-8D83-4CA0-A45C-8DBC9CFF11D1}"/>
    <cellStyle name="Normal 5 6 6 5" xfId="19155" xr:uid="{5AB60A98-C172-44BB-8D75-32E1FA8366D1}"/>
    <cellStyle name="Normal 5 6 6 6" xfId="27592" xr:uid="{608C3A9D-0BFD-4E8B-8C6C-496C3FB34875}"/>
    <cellStyle name="Normal 5 6 7" xfId="2622" xr:uid="{00000000-0005-0000-0000-0000C11B0000}"/>
    <cellStyle name="Normal 5 6 7 2" xfId="6906" xr:uid="{00000000-0005-0000-0000-0000C21B0000}"/>
    <cellStyle name="Normal 5 6 7 2 2" xfId="15348" xr:uid="{2188E28D-5D8A-4447-9033-FA2996D5DC5D}"/>
    <cellStyle name="Normal 5 6 7 2 3" xfId="23785" xr:uid="{1AFADAE3-5AA9-42F7-8964-25C215E5424B}"/>
    <cellStyle name="Normal 5 6 7 2 4" xfId="32222" xr:uid="{4D903A47-5D31-4D33-8EA2-D6B6A46191A9}"/>
    <cellStyle name="Normal 5 6 7 3" xfId="11130" xr:uid="{0DC8B852-C331-4575-8DBE-BE7502F9BDE4}"/>
    <cellStyle name="Normal 5 6 7 4" xfId="19568" xr:uid="{1F21D3E7-AEAE-4646-90AF-9CD41CA29998}"/>
    <cellStyle name="Normal 5 6 7 5" xfId="28005" xr:uid="{AE6BE3FA-361C-4B08-84A9-B97F3E6F3421}"/>
    <cellStyle name="Normal 5 6 8" xfId="4841" xr:uid="{00000000-0005-0000-0000-0000C31B0000}"/>
    <cellStyle name="Normal 5 6 8 2" xfId="13283" xr:uid="{416BEA56-A2C8-41F6-AFB1-5D119379ADC8}"/>
    <cellStyle name="Normal 5 6 8 3" xfId="21720" xr:uid="{EAEA4990-8B9E-42A3-99FB-B9AB00D76AF1}"/>
    <cellStyle name="Normal 5 6 8 4" xfId="30157" xr:uid="{196B8C0F-6F7F-41AB-8A84-6401B83B6F82}"/>
    <cellStyle name="Normal 5 6 9" xfId="9065" xr:uid="{E76739B2-6EDD-4446-858C-CD615F54130B}"/>
    <cellStyle name="Normal 5 7" xfId="470" xr:uid="{00000000-0005-0000-0000-0000C41B0000}"/>
    <cellStyle name="Normal 5 7 10" xfId="25942" xr:uid="{A3017CD1-07C3-4AF9-A3A7-F02031CD44C7}"/>
    <cellStyle name="Normal 5 7 2" xfId="944" xr:uid="{00000000-0005-0000-0000-0000C51B0000}"/>
    <cellStyle name="Normal 5 7 2 2" xfId="3178" xr:uid="{00000000-0005-0000-0000-0000C61B0000}"/>
    <cellStyle name="Normal 5 7 2 2 2" xfId="7401" xr:uid="{00000000-0005-0000-0000-0000C71B0000}"/>
    <cellStyle name="Normal 5 7 2 2 2 2" xfId="15843" xr:uid="{ED51D580-BE04-47D9-BA8B-42AC349C8264}"/>
    <cellStyle name="Normal 5 7 2 2 2 3" xfId="24280" xr:uid="{5CD427A0-0994-4588-9FC7-CBDB48F81983}"/>
    <cellStyle name="Normal 5 7 2 2 2 4" xfId="32717" xr:uid="{E20C2EBB-6778-4D9E-A5B9-8725CB2AFC01}"/>
    <cellStyle name="Normal 5 7 2 2 3" xfId="11625" xr:uid="{00978DAA-DB4A-4A9C-ABA8-62B866054A3D}"/>
    <cellStyle name="Normal 5 7 2 2 4" xfId="20063" xr:uid="{6CE33531-DEED-408D-AD9E-9ACBC35ADA2F}"/>
    <cellStyle name="Normal 5 7 2 2 5" xfId="28500" xr:uid="{183D7F35-FF3E-4735-850A-370A898480A2}"/>
    <cellStyle name="Normal 5 7 2 3" xfId="5256" xr:uid="{00000000-0005-0000-0000-0000C81B0000}"/>
    <cellStyle name="Normal 5 7 2 3 2" xfId="13698" xr:uid="{96C5E62C-1815-474F-ACED-6A424B9CA947}"/>
    <cellStyle name="Normal 5 7 2 3 3" xfId="22135" xr:uid="{3D0D0CFC-C1E7-4D20-B482-884F003CA1F7}"/>
    <cellStyle name="Normal 5 7 2 3 4" xfId="30572" xr:uid="{CA7B8028-4A42-4196-B385-CFCCC8D7994F}"/>
    <cellStyle name="Normal 5 7 2 4" xfId="9480" xr:uid="{3524F5C6-38AD-4EA4-9E96-9516D28223CA}"/>
    <cellStyle name="Normal 5 7 2 5" xfId="17918" xr:uid="{96CF8048-A92C-4176-B3EE-BDA7E6CA5779}"/>
    <cellStyle name="Normal 5 7 2 6" xfId="26355" xr:uid="{988F30F1-D557-4BCD-BEF9-050A4F84FCA0}"/>
    <cellStyle name="Normal 5 7 3" xfId="1361" xr:uid="{00000000-0005-0000-0000-0000C91B0000}"/>
    <cellStyle name="Normal 5 7 3 2" xfId="3591" xr:uid="{00000000-0005-0000-0000-0000CA1B0000}"/>
    <cellStyle name="Normal 5 7 3 2 2" xfId="7814" xr:uid="{00000000-0005-0000-0000-0000CB1B0000}"/>
    <cellStyle name="Normal 5 7 3 2 2 2" xfId="16256" xr:uid="{B868C2E8-FA0B-40C4-A775-CC8A3E19A24A}"/>
    <cellStyle name="Normal 5 7 3 2 2 3" xfId="24693" xr:uid="{9E6183AF-5BC9-4EB4-937F-B3F9EABCD393}"/>
    <cellStyle name="Normal 5 7 3 2 2 4" xfId="33130" xr:uid="{EBE4E951-C7D4-41CE-8523-8B630AB9EFE2}"/>
    <cellStyle name="Normal 5 7 3 2 3" xfId="12038" xr:uid="{FF471547-4959-403B-A247-57C70DD670E0}"/>
    <cellStyle name="Normal 5 7 3 2 4" xfId="20476" xr:uid="{1E91497E-55ED-4813-973B-97C8C21733A6}"/>
    <cellStyle name="Normal 5 7 3 2 5" xfId="28913" xr:uid="{BB96E74E-0F77-4EC1-ACE2-9473B55B09D1}"/>
    <cellStyle name="Normal 5 7 3 3" xfId="5669" xr:uid="{00000000-0005-0000-0000-0000CC1B0000}"/>
    <cellStyle name="Normal 5 7 3 3 2" xfId="14111" xr:uid="{F1CA4939-B4BB-4BDA-991C-95E3D277910D}"/>
    <cellStyle name="Normal 5 7 3 3 3" xfId="22548" xr:uid="{3A0AAB74-4EFC-40B0-830B-A0380EB12668}"/>
    <cellStyle name="Normal 5 7 3 3 4" xfId="30985" xr:uid="{C0931D9E-EDA4-4FE8-9DA0-A77B1F97F6EA}"/>
    <cellStyle name="Normal 5 7 3 4" xfId="9893" xr:uid="{C439080C-187D-4C23-B8DB-DAD9EC8FAC1E}"/>
    <cellStyle name="Normal 5 7 3 5" xfId="18331" xr:uid="{6E4E2AB9-F511-45B8-B050-D4B2270488EC}"/>
    <cellStyle name="Normal 5 7 3 6" xfId="26768" xr:uid="{7BD43D6E-D0C5-4423-97CB-107D6B545F69}"/>
    <cellStyle name="Normal 5 7 4" xfId="1774" xr:uid="{00000000-0005-0000-0000-0000CD1B0000}"/>
    <cellStyle name="Normal 5 7 4 2" xfId="4004" xr:uid="{00000000-0005-0000-0000-0000CE1B0000}"/>
    <cellStyle name="Normal 5 7 4 2 2" xfId="8227" xr:uid="{00000000-0005-0000-0000-0000CF1B0000}"/>
    <cellStyle name="Normal 5 7 4 2 2 2" xfId="16669" xr:uid="{CEF2C344-B43D-4DC5-9838-AFA193A4D805}"/>
    <cellStyle name="Normal 5 7 4 2 2 3" xfId="25106" xr:uid="{E3290DC8-0217-44C4-B1DA-DBC1761CF8B7}"/>
    <cellStyle name="Normal 5 7 4 2 2 4" xfId="33543" xr:uid="{1B7A8CC2-6F54-4E4C-9490-03304C509DEC}"/>
    <cellStyle name="Normal 5 7 4 2 3" xfId="12451" xr:uid="{69C56612-58F1-4692-A765-38066464600D}"/>
    <cellStyle name="Normal 5 7 4 2 4" xfId="20889" xr:uid="{E106BE38-740B-406A-B408-E0E92FE25F9D}"/>
    <cellStyle name="Normal 5 7 4 2 5" xfId="29326" xr:uid="{2BBF5680-CEAF-4FB7-8CEA-B6FED4CA8FA3}"/>
    <cellStyle name="Normal 5 7 4 3" xfId="6082" xr:uid="{00000000-0005-0000-0000-0000D01B0000}"/>
    <cellStyle name="Normal 5 7 4 3 2" xfId="14524" xr:uid="{1D3747CC-988D-4F24-82A0-CB0E2C6F4C89}"/>
    <cellStyle name="Normal 5 7 4 3 3" xfId="22961" xr:uid="{79A5330D-724D-4801-837D-3140CCF02D27}"/>
    <cellStyle name="Normal 5 7 4 3 4" xfId="31398" xr:uid="{5E10735A-8F84-4890-A88C-6407AC8014D5}"/>
    <cellStyle name="Normal 5 7 4 4" xfId="10306" xr:uid="{AE415910-96E8-42AD-AE59-DCD18036F69B}"/>
    <cellStyle name="Normal 5 7 4 5" xfId="18744" xr:uid="{DD2E1D26-7D6B-4A26-9A24-BF07CBDD4046}"/>
    <cellStyle name="Normal 5 7 4 6" xfId="27181" xr:uid="{0B0D561B-2D46-4A7C-9FEA-9A0D5DC2851F}"/>
    <cellStyle name="Normal 5 7 5" xfId="2188" xr:uid="{00000000-0005-0000-0000-0000D11B0000}"/>
    <cellStyle name="Normal 5 7 5 2" xfId="4417" xr:uid="{00000000-0005-0000-0000-0000D21B0000}"/>
    <cellStyle name="Normal 5 7 5 2 2" xfId="8640" xr:uid="{00000000-0005-0000-0000-0000D31B0000}"/>
    <cellStyle name="Normal 5 7 5 2 2 2" xfId="17082" xr:uid="{A5D4C58D-8BDB-4A3F-8AE4-1EDEC38018EC}"/>
    <cellStyle name="Normal 5 7 5 2 2 3" xfId="25519" xr:uid="{F0ED5ADC-F5F0-4DFF-BCDF-8ADD0BA32351}"/>
    <cellStyle name="Normal 5 7 5 2 2 4" xfId="33956" xr:uid="{C4F81969-40EA-4CC4-9285-5A15A3F496B6}"/>
    <cellStyle name="Normal 5 7 5 2 3" xfId="12864" xr:uid="{85F09199-5D63-4510-9F08-B6A2D9C8B4EB}"/>
    <cellStyle name="Normal 5 7 5 2 4" xfId="21302" xr:uid="{F3E90882-8873-4D54-90DE-E6B1187CAF44}"/>
    <cellStyle name="Normal 5 7 5 2 5" xfId="29739" xr:uid="{94DCEBD4-FF5D-4B5A-905C-B5325008D36B}"/>
    <cellStyle name="Normal 5 7 5 3" xfId="6495" xr:uid="{00000000-0005-0000-0000-0000D41B0000}"/>
    <cellStyle name="Normal 5 7 5 3 2" xfId="14937" xr:uid="{48A86012-AF1C-4E59-AD65-11C6C9CE4496}"/>
    <cellStyle name="Normal 5 7 5 3 3" xfId="23374" xr:uid="{422ECB52-1D5A-4A9B-A876-AE2C791ED8D9}"/>
    <cellStyle name="Normal 5 7 5 3 4" xfId="31811" xr:uid="{065E7DE4-6142-47BE-92D1-FEFCE553EF66}"/>
    <cellStyle name="Normal 5 7 5 4" xfId="10719" xr:uid="{2E06DE21-2FD6-493E-A3A7-6243D4977CDA}"/>
    <cellStyle name="Normal 5 7 5 5" xfId="19157" xr:uid="{D6103337-8C2F-4A07-9791-6A59CAD88A77}"/>
    <cellStyle name="Normal 5 7 5 6" xfId="27594" xr:uid="{6385ACCB-8356-4F39-B462-ED10ED2C6008}"/>
    <cellStyle name="Normal 5 7 6" xfId="2624" xr:uid="{00000000-0005-0000-0000-0000D51B0000}"/>
    <cellStyle name="Normal 5 7 6 2" xfId="6908" xr:uid="{00000000-0005-0000-0000-0000D61B0000}"/>
    <cellStyle name="Normal 5 7 6 2 2" xfId="15350" xr:uid="{BAE7C445-4CC9-45CF-9394-B13B56102B21}"/>
    <cellStyle name="Normal 5 7 6 2 3" xfId="23787" xr:uid="{8314698D-375B-4930-9DEC-14CAD657FBE8}"/>
    <cellStyle name="Normal 5 7 6 2 4" xfId="32224" xr:uid="{41045872-9D40-4B72-9748-783C1431F9DD}"/>
    <cellStyle name="Normal 5 7 6 3" xfId="11132" xr:uid="{0FBF8243-D1C5-4BE5-819D-7DF3755922C2}"/>
    <cellStyle name="Normal 5 7 6 4" xfId="19570" xr:uid="{981A978B-6984-447E-BFD2-4B0055276556}"/>
    <cellStyle name="Normal 5 7 6 5" xfId="28007" xr:uid="{FF846717-6CEF-40E9-B6AF-8D1D7CCA27A8}"/>
    <cellStyle name="Normal 5 7 7" xfId="4843" xr:uid="{00000000-0005-0000-0000-0000D71B0000}"/>
    <cellStyle name="Normal 5 7 7 2" xfId="13285" xr:uid="{A49AA045-3AA8-4ACA-ACAE-16E25157FB8A}"/>
    <cellStyle name="Normal 5 7 7 3" xfId="21722" xr:uid="{15CAC855-BE83-4C94-B41C-D64855119E2E}"/>
    <cellStyle name="Normal 5 7 7 4" xfId="30159" xr:uid="{D5C9A631-CC57-4096-B713-778713A168EB}"/>
    <cellStyle name="Normal 5 7 8" xfId="9067" xr:uid="{26E14B75-BC66-4B0C-808F-977FFD42F7FA}"/>
    <cellStyle name="Normal 5 7 9" xfId="17505" xr:uid="{C8DCE5D1-086E-4595-8E5E-886F41A86022}"/>
    <cellStyle name="Normal 5 8" xfId="880" xr:uid="{00000000-0005-0000-0000-0000D81B0000}"/>
    <cellStyle name="Normal 5 8 2" xfId="3115" xr:uid="{00000000-0005-0000-0000-0000D91B0000}"/>
    <cellStyle name="Normal 5 8 2 2" xfId="7338" xr:uid="{00000000-0005-0000-0000-0000DA1B0000}"/>
    <cellStyle name="Normal 5 8 2 2 2" xfId="15780" xr:uid="{21D7D52F-CE27-403A-A913-53BB7C9B2C11}"/>
    <cellStyle name="Normal 5 8 2 2 3" xfId="24217" xr:uid="{D6DDED4A-24AF-4E34-B32F-CCE221C15529}"/>
    <cellStyle name="Normal 5 8 2 2 4" xfId="32654" xr:uid="{204EF5E9-33E9-48E5-9653-BDCCD0534DB6}"/>
    <cellStyle name="Normal 5 8 2 3" xfId="11562" xr:uid="{1C0A1687-4DAE-4D0D-A14D-850222A60C31}"/>
    <cellStyle name="Normal 5 8 2 4" xfId="20000" xr:uid="{0B951D6A-5AAA-4247-B1EB-366F490A0289}"/>
    <cellStyle name="Normal 5 8 2 5" xfId="28437" xr:uid="{3A0FE9EF-05E4-4CAA-8376-F07109A1332B}"/>
    <cellStyle name="Normal 5 8 3" xfId="5193" xr:uid="{00000000-0005-0000-0000-0000DB1B0000}"/>
    <cellStyle name="Normal 5 8 3 2" xfId="13635" xr:uid="{17578AF2-BEBA-49C5-A3A7-65050D34F831}"/>
    <cellStyle name="Normal 5 8 3 3" xfId="22072" xr:uid="{EF05A6DA-04E5-451B-A5C2-2EC996CA879E}"/>
    <cellStyle name="Normal 5 8 3 4" xfId="30509" xr:uid="{5ED21E47-0019-4578-BD76-EC45F172B850}"/>
    <cellStyle name="Normal 5 8 4" xfId="9417" xr:uid="{8944049A-003F-4399-81B6-22025750156E}"/>
    <cellStyle name="Normal 5 8 5" xfId="17855" xr:uid="{DB5ADD05-D03B-4570-9DED-58186BE70AAD}"/>
    <cellStyle name="Normal 5 8 6" xfId="26292" xr:uid="{511F8632-953D-47C0-BF1D-758D5BF1DDB7}"/>
    <cellStyle name="Normal 5 9" xfId="1298" xr:uid="{00000000-0005-0000-0000-0000DC1B0000}"/>
    <cellStyle name="Normal 5 9 2" xfId="3528" xr:uid="{00000000-0005-0000-0000-0000DD1B0000}"/>
    <cellStyle name="Normal 5 9 2 2" xfId="7751" xr:uid="{00000000-0005-0000-0000-0000DE1B0000}"/>
    <cellStyle name="Normal 5 9 2 2 2" xfId="16193" xr:uid="{060A5D8A-2FDD-442E-83C2-3EFCD070209F}"/>
    <cellStyle name="Normal 5 9 2 2 3" xfId="24630" xr:uid="{FE08A4A3-CAFB-4E25-B39D-D84CACA002BB}"/>
    <cellStyle name="Normal 5 9 2 2 4" xfId="33067" xr:uid="{E4CFB2CD-4CFF-43B1-8123-5C7DEDC3880B}"/>
    <cellStyle name="Normal 5 9 2 3" xfId="11975" xr:uid="{06B71E3D-D8C7-422F-BC98-DB30F56EA691}"/>
    <cellStyle name="Normal 5 9 2 4" xfId="20413" xr:uid="{A0FCE30D-A3B9-4AF1-A835-91593F191CF5}"/>
    <cellStyle name="Normal 5 9 2 5" xfId="28850" xr:uid="{8371D239-E666-42D3-B4DC-EC7279B37C43}"/>
    <cellStyle name="Normal 5 9 3" xfId="5606" xr:uid="{00000000-0005-0000-0000-0000DF1B0000}"/>
    <cellStyle name="Normal 5 9 3 2" xfId="14048" xr:uid="{CFC907C6-2503-4C60-A928-9984654DA705}"/>
    <cellStyle name="Normal 5 9 3 3" xfId="22485" xr:uid="{A6D94381-B1E2-4892-BD73-374326ABF82E}"/>
    <cellStyle name="Normal 5 9 3 4" xfId="30922" xr:uid="{4A93DB73-65A9-4CD7-91E1-4A0C980106DD}"/>
    <cellStyle name="Normal 5 9 4" xfId="9830" xr:uid="{4DAD6F0E-536D-4E20-8F6A-B2B2BD8EDFD1}"/>
    <cellStyle name="Normal 5 9 5" xfId="18268" xr:uid="{89561FE9-F000-4919-B859-1058AEC87348}"/>
    <cellStyle name="Normal 5 9 6" xfId="26705" xr:uid="{81B165F8-8848-429B-AD64-9650E411D242}"/>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A8EAC5BF-049E-42D6-8EE9-04D2D8FD8D87}"/>
    <cellStyle name="Normal 8 10 2 2 3" xfId="25520" xr:uid="{73E1C110-9D0C-4028-8D95-978041EBC90E}"/>
    <cellStyle name="Normal 8 10 2 2 4" xfId="33957" xr:uid="{6F5EE32E-28B0-4A5A-9B67-CD3BC287BCA4}"/>
    <cellStyle name="Normal 8 10 2 3" xfId="12865" xr:uid="{0F4131AC-D4DF-457D-9E4A-8576BF1D180A}"/>
    <cellStyle name="Normal 8 10 2 4" xfId="21303" xr:uid="{D350BB66-6482-4E6E-9C1E-D007AB86FC4E}"/>
    <cellStyle name="Normal 8 10 2 5" xfId="29740" xr:uid="{597449AF-F67D-4EA3-B424-D2C8DC9388E7}"/>
    <cellStyle name="Normal 8 10 3" xfId="6496" xr:uid="{00000000-0005-0000-0000-0000EB1B0000}"/>
    <cellStyle name="Normal 8 10 3 2" xfId="14938" xr:uid="{0E36C739-55C5-4E88-8527-9E62C75FCA17}"/>
    <cellStyle name="Normal 8 10 3 3" xfId="23375" xr:uid="{F6BA7BAB-A5A4-4A34-8B05-843DA5F62795}"/>
    <cellStyle name="Normal 8 10 3 4" xfId="31812" xr:uid="{0507C25F-3374-4A94-A715-55C16EC611CC}"/>
    <cellStyle name="Normal 8 10 4" xfId="10720" xr:uid="{4A976CE1-6645-41E8-9FF5-1C2221FD1F36}"/>
    <cellStyle name="Normal 8 10 5" xfId="19158" xr:uid="{E5F8D089-6A3C-4FEB-8E33-A8B50E8EF028}"/>
    <cellStyle name="Normal 8 10 6" xfId="27595" xr:uid="{98EA9EFA-1B6F-48E0-A5F4-0498872317CD}"/>
    <cellStyle name="Normal 8 11" xfId="2625" xr:uid="{00000000-0005-0000-0000-0000EC1B0000}"/>
    <cellStyle name="Normal 8 11 2" xfId="6909" xr:uid="{00000000-0005-0000-0000-0000ED1B0000}"/>
    <cellStyle name="Normal 8 11 2 2" xfId="15351" xr:uid="{3C80DF9D-7B81-40F9-8E67-B8E912A94B0C}"/>
    <cellStyle name="Normal 8 11 2 3" xfId="23788" xr:uid="{E4E573D0-8D32-4297-9D5F-E275C84F27D9}"/>
    <cellStyle name="Normal 8 11 2 4" xfId="32225" xr:uid="{BB513208-FFCF-4CBF-BD98-6C9040A72C4F}"/>
    <cellStyle name="Normal 8 11 3" xfId="11133" xr:uid="{F6304A5E-8DA6-4C97-AD2F-171AFF6601B2}"/>
    <cellStyle name="Normal 8 11 4" xfId="19571" xr:uid="{3E48B872-5A74-44FD-8F26-30866AAE4B3A}"/>
    <cellStyle name="Normal 8 11 5" xfId="28008" xr:uid="{CB2F7A32-2C07-41FE-9B5C-6FE5509233AA}"/>
    <cellStyle name="Normal 8 12" xfId="4844" xr:uid="{00000000-0005-0000-0000-0000EE1B0000}"/>
    <cellStyle name="Normal 8 12 2" xfId="13286" xr:uid="{3601242D-F465-4CF6-AF07-41C90CD1B5F4}"/>
    <cellStyle name="Normal 8 12 3" xfId="21723" xr:uid="{5B303961-C8AC-43BF-8E6B-6E89FDEE0FA6}"/>
    <cellStyle name="Normal 8 12 4" xfId="30160" xr:uid="{736A0F48-3709-4633-B3D8-6776E2FA91D5}"/>
    <cellStyle name="Normal 8 13" xfId="9068" xr:uid="{0A794C47-7BB8-409C-8941-E3B30D477A54}"/>
    <cellStyle name="Normal 8 14" xfId="17506" xr:uid="{CAEA035A-A23E-4659-B77D-BC1A134F8C75}"/>
    <cellStyle name="Normal 8 15" xfId="25943" xr:uid="{62B17A27-CE60-42F1-9888-B17FBEDF66AB}"/>
    <cellStyle name="Normal 8 2" xfId="479" xr:uid="{00000000-0005-0000-0000-0000EF1B0000}"/>
    <cellStyle name="Normal 8 2 10" xfId="2626" xr:uid="{00000000-0005-0000-0000-0000F01B0000}"/>
    <cellStyle name="Normal 8 2 10 2" xfId="6910" xr:uid="{00000000-0005-0000-0000-0000F11B0000}"/>
    <cellStyle name="Normal 8 2 10 2 2" xfId="15352" xr:uid="{DA57C450-E83B-451A-98F4-4FFDAE6A6280}"/>
    <cellStyle name="Normal 8 2 10 2 3" xfId="23789" xr:uid="{FA75A2D0-3C59-4828-82B8-9C80737E6337}"/>
    <cellStyle name="Normal 8 2 10 2 4" xfId="32226" xr:uid="{1E42DFB5-5CCF-488D-90AC-E34104239C4E}"/>
    <cellStyle name="Normal 8 2 10 3" xfId="11134" xr:uid="{CF19B65D-6D42-4793-83A3-07080924C8CB}"/>
    <cellStyle name="Normal 8 2 10 4" xfId="19572" xr:uid="{7ECFBCB6-F196-4BB0-8550-FC8D20C43898}"/>
    <cellStyle name="Normal 8 2 10 5" xfId="28009" xr:uid="{58FF7C93-6290-4F14-9674-6F8F44AD66DF}"/>
    <cellStyle name="Normal 8 2 11" xfId="4845" xr:uid="{00000000-0005-0000-0000-0000F21B0000}"/>
    <cellStyle name="Normal 8 2 11 2" xfId="13287" xr:uid="{BDA9A99B-B009-4594-B083-85758DB996EB}"/>
    <cellStyle name="Normal 8 2 11 3" xfId="21724" xr:uid="{485F454C-52EF-4A8B-B9AA-9A595F1452D6}"/>
    <cellStyle name="Normal 8 2 11 4" xfId="30161" xr:uid="{43757186-BD65-4089-B3BF-C3155E0BB685}"/>
    <cellStyle name="Normal 8 2 12" xfId="9069" xr:uid="{F73F960F-DB15-40A8-9D32-CF7FD1E1C90A}"/>
    <cellStyle name="Normal 8 2 13" xfId="17507" xr:uid="{2844DC09-ED8D-40B0-9E0D-D7589A59F30C}"/>
    <cellStyle name="Normal 8 2 14" xfId="25944" xr:uid="{7FE03F1C-C034-49BB-9A1A-8E6E80F17A44}"/>
    <cellStyle name="Normal 8 2 2" xfId="480" xr:uid="{00000000-0005-0000-0000-0000F31B0000}"/>
    <cellStyle name="Normal 8 2 2 10" xfId="4846" xr:uid="{00000000-0005-0000-0000-0000F41B0000}"/>
    <cellStyle name="Normal 8 2 2 10 2" xfId="13288" xr:uid="{31100D60-8CC4-49F5-A0F0-387F96571AE3}"/>
    <cellStyle name="Normal 8 2 2 10 3" xfId="21725" xr:uid="{5244DA9C-8B17-4815-956F-87F92673B882}"/>
    <cellStyle name="Normal 8 2 2 10 4" xfId="30162" xr:uid="{A75505F3-F653-4622-BA06-AFE514FC4D7B}"/>
    <cellStyle name="Normal 8 2 2 11" xfId="9070" xr:uid="{DFA7CB68-C5F3-4240-ADC5-729C3F37DEBD}"/>
    <cellStyle name="Normal 8 2 2 12" xfId="17508" xr:uid="{D31078FA-3A16-4BFB-8488-F9FDFF4B50A3}"/>
    <cellStyle name="Normal 8 2 2 13" xfId="25945" xr:uid="{77A029D0-A99C-4602-AE83-E54DAEEB78C0}"/>
    <cellStyle name="Normal 8 2 2 2" xfId="481" xr:uid="{00000000-0005-0000-0000-0000F51B0000}"/>
    <cellStyle name="Normal 8 2 2 2 10" xfId="9071" xr:uid="{0377A7A3-CF4B-4557-8F40-5B6E105C2D97}"/>
    <cellStyle name="Normal 8 2 2 2 11" xfId="17509" xr:uid="{EB6B3098-3D2F-4C51-91FF-BA304ECCC0DB}"/>
    <cellStyle name="Normal 8 2 2 2 12" xfId="25946" xr:uid="{79FB11D3-8D99-4DE2-81E4-D7A1A670E956}"/>
    <cellStyle name="Normal 8 2 2 2 2" xfId="482" xr:uid="{00000000-0005-0000-0000-0000F61B0000}"/>
    <cellStyle name="Normal 8 2 2 2 2 10" xfId="17510" xr:uid="{8EB84B35-2BEA-4030-BA0D-F369D9BD7B0E}"/>
    <cellStyle name="Normal 8 2 2 2 2 11" xfId="25947" xr:uid="{6F321F40-F20C-41EC-8216-9BF38BF402A3}"/>
    <cellStyle name="Normal 8 2 2 2 2 2" xfId="483" xr:uid="{00000000-0005-0000-0000-0000F71B0000}"/>
    <cellStyle name="Normal 8 2 2 2 2 2 10" xfId="25948" xr:uid="{B8834FEA-5EA2-43F6-A99D-9B24D7F8BC74}"/>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09EB556D-7C82-4F18-B56F-556D9782A17B}"/>
    <cellStyle name="Normal 8 2 2 2 2 2 2 2 2 3" xfId="24286" xr:uid="{4374FF2E-F300-4659-BD02-D1DCA3A99794}"/>
    <cellStyle name="Normal 8 2 2 2 2 2 2 2 2 4" xfId="32723" xr:uid="{2B6AA1C3-7E15-455C-B11A-8904BEB3A7F5}"/>
    <cellStyle name="Normal 8 2 2 2 2 2 2 2 3" xfId="11631" xr:uid="{11ED5750-016F-4115-8DB8-56116C4F53DF}"/>
    <cellStyle name="Normal 8 2 2 2 2 2 2 2 4" xfId="20069" xr:uid="{28787BC9-2D53-4161-BF8B-568A3757294A}"/>
    <cellStyle name="Normal 8 2 2 2 2 2 2 2 5" xfId="28506" xr:uid="{51BF0A73-7FD0-4691-9E73-07B374BECA1B}"/>
    <cellStyle name="Normal 8 2 2 2 2 2 2 3" xfId="5262" xr:uid="{00000000-0005-0000-0000-0000FB1B0000}"/>
    <cellStyle name="Normal 8 2 2 2 2 2 2 3 2" xfId="13704" xr:uid="{F81D493E-1981-4AD1-B040-1843ED1A5B66}"/>
    <cellStyle name="Normal 8 2 2 2 2 2 2 3 3" xfId="22141" xr:uid="{E2400158-A47E-4F05-8CC6-652EC2D08C80}"/>
    <cellStyle name="Normal 8 2 2 2 2 2 2 3 4" xfId="30578" xr:uid="{64B8C004-17F1-4F38-A576-66BA905C7459}"/>
    <cellStyle name="Normal 8 2 2 2 2 2 2 4" xfId="9486" xr:uid="{12B78EC6-6D63-47E6-9143-69BCE53B7B68}"/>
    <cellStyle name="Normal 8 2 2 2 2 2 2 5" xfId="17924" xr:uid="{1ADFE036-A473-4BA8-AE24-CC4335744694}"/>
    <cellStyle name="Normal 8 2 2 2 2 2 2 6" xfId="26361" xr:uid="{5D7EC997-9267-426C-9A90-E268DF7765C2}"/>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1075BFC3-3271-4E15-854D-62E9BBF85008}"/>
    <cellStyle name="Normal 8 2 2 2 2 2 3 2 2 3" xfId="24699" xr:uid="{2B8E56E6-A81A-4460-90EB-6E3579BCB708}"/>
    <cellStyle name="Normal 8 2 2 2 2 2 3 2 2 4" xfId="33136" xr:uid="{0FB3B22A-38E0-4D53-8AA5-AE92EFF48669}"/>
    <cellStyle name="Normal 8 2 2 2 2 2 3 2 3" xfId="12044" xr:uid="{AEC793EB-2988-4B7D-B677-A200606B4A20}"/>
    <cellStyle name="Normal 8 2 2 2 2 2 3 2 4" xfId="20482" xr:uid="{BDED58E5-8E21-43DF-8310-73D1933F0114}"/>
    <cellStyle name="Normal 8 2 2 2 2 2 3 2 5" xfId="28919" xr:uid="{BD16BA37-F00C-4B3D-9BF7-E7AB9486BDB7}"/>
    <cellStyle name="Normal 8 2 2 2 2 2 3 3" xfId="5675" xr:uid="{00000000-0005-0000-0000-0000FF1B0000}"/>
    <cellStyle name="Normal 8 2 2 2 2 2 3 3 2" xfId="14117" xr:uid="{38D56705-1D34-4883-969F-914E46F7F1A4}"/>
    <cellStyle name="Normal 8 2 2 2 2 2 3 3 3" xfId="22554" xr:uid="{C0032C71-0CDC-42B9-A7AD-DE8F5288CD64}"/>
    <cellStyle name="Normal 8 2 2 2 2 2 3 3 4" xfId="30991" xr:uid="{381D2795-5123-4096-9210-D34700CF0EB3}"/>
    <cellStyle name="Normal 8 2 2 2 2 2 3 4" xfId="9899" xr:uid="{50879950-2D9D-4BFB-86DE-991E3D10F90F}"/>
    <cellStyle name="Normal 8 2 2 2 2 2 3 5" xfId="18337" xr:uid="{ECEA686A-9250-41DC-BCE8-1912F2D2265C}"/>
    <cellStyle name="Normal 8 2 2 2 2 2 3 6" xfId="26774" xr:uid="{B2D52041-82CC-4747-AA54-44DD72AD209F}"/>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DACF113F-C7F1-4CF1-8624-4215A2520F5E}"/>
    <cellStyle name="Normal 8 2 2 2 2 2 4 2 2 3" xfId="25112" xr:uid="{29A82EA7-15A0-4C41-90F8-66688475FD5E}"/>
    <cellStyle name="Normal 8 2 2 2 2 2 4 2 2 4" xfId="33549" xr:uid="{626BDA7E-83BC-4A3B-94BA-F8B8003F15BE}"/>
    <cellStyle name="Normal 8 2 2 2 2 2 4 2 3" xfId="12457" xr:uid="{D9E5C6DC-257F-4B45-AA9A-65311853F5D1}"/>
    <cellStyle name="Normal 8 2 2 2 2 2 4 2 4" xfId="20895" xr:uid="{DE232860-4F20-444F-9C8B-761C4903AB1F}"/>
    <cellStyle name="Normal 8 2 2 2 2 2 4 2 5" xfId="29332" xr:uid="{CC165E8A-EAEE-4E14-B65A-F6A773CFCD40}"/>
    <cellStyle name="Normal 8 2 2 2 2 2 4 3" xfId="6088" xr:uid="{00000000-0005-0000-0000-0000031C0000}"/>
    <cellStyle name="Normal 8 2 2 2 2 2 4 3 2" xfId="14530" xr:uid="{C4673D13-3A12-4ED3-B60F-6E82B80726C0}"/>
    <cellStyle name="Normal 8 2 2 2 2 2 4 3 3" xfId="22967" xr:uid="{3721F736-F0A1-4F84-B698-BC30CC754F66}"/>
    <cellStyle name="Normal 8 2 2 2 2 2 4 3 4" xfId="31404" xr:uid="{53F73EA5-881C-4A4E-AD99-EBE092907CAB}"/>
    <cellStyle name="Normal 8 2 2 2 2 2 4 4" xfId="10312" xr:uid="{A5A65338-2F33-4F0B-9FE2-7B7964224022}"/>
    <cellStyle name="Normal 8 2 2 2 2 2 4 5" xfId="18750" xr:uid="{20887509-0284-4185-AFF8-E483858ADCA5}"/>
    <cellStyle name="Normal 8 2 2 2 2 2 4 6" xfId="27187" xr:uid="{13917B85-EFF6-4B91-9832-68AA89ED9393}"/>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7982EC76-0B51-4884-941F-8C8C1D2C55D3}"/>
    <cellStyle name="Normal 8 2 2 2 2 2 5 2 2 3" xfId="25525" xr:uid="{5B6C1D63-9A64-492C-B0CA-654A6C6E2A21}"/>
    <cellStyle name="Normal 8 2 2 2 2 2 5 2 2 4" xfId="33962" xr:uid="{CC9D1EB4-5ACC-4F58-915F-A1A9D39E9935}"/>
    <cellStyle name="Normal 8 2 2 2 2 2 5 2 3" xfId="12870" xr:uid="{DE8A789F-7F7F-4E52-961A-D42ABE313703}"/>
    <cellStyle name="Normal 8 2 2 2 2 2 5 2 4" xfId="21308" xr:uid="{70688C0E-89D3-4E34-8EB3-35B0C4F67122}"/>
    <cellStyle name="Normal 8 2 2 2 2 2 5 2 5" xfId="29745" xr:uid="{18AAECF6-69EA-4FFE-96C6-8D04F5058C43}"/>
    <cellStyle name="Normal 8 2 2 2 2 2 5 3" xfId="6501" xr:uid="{00000000-0005-0000-0000-0000071C0000}"/>
    <cellStyle name="Normal 8 2 2 2 2 2 5 3 2" xfId="14943" xr:uid="{E437814E-9935-403F-ADE9-977A86006B96}"/>
    <cellStyle name="Normal 8 2 2 2 2 2 5 3 3" xfId="23380" xr:uid="{4BA08B87-D938-452A-82D3-0BBC6A4BD727}"/>
    <cellStyle name="Normal 8 2 2 2 2 2 5 3 4" xfId="31817" xr:uid="{60A0A4E3-68BC-42D5-8A6F-BE75AC0B522D}"/>
    <cellStyle name="Normal 8 2 2 2 2 2 5 4" xfId="10725" xr:uid="{0DDA2E44-A8FE-4441-A6EF-7B6437D967BD}"/>
    <cellStyle name="Normal 8 2 2 2 2 2 5 5" xfId="19163" xr:uid="{3EAC67FD-02C5-40E6-AA51-0B7C3EEE9AD1}"/>
    <cellStyle name="Normal 8 2 2 2 2 2 5 6" xfId="27600" xr:uid="{AD0E9A93-07E7-4244-BE5E-24B24E510018}"/>
    <cellStyle name="Normal 8 2 2 2 2 2 6" xfId="2630" xr:uid="{00000000-0005-0000-0000-0000081C0000}"/>
    <cellStyle name="Normal 8 2 2 2 2 2 6 2" xfId="6914" xr:uid="{00000000-0005-0000-0000-0000091C0000}"/>
    <cellStyle name="Normal 8 2 2 2 2 2 6 2 2" xfId="15356" xr:uid="{A267D6CF-C5F3-46FE-B775-287C77F513E9}"/>
    <cellStyle name="Normal 8 2 2 2 2 2 6 2 3" xfId="23793" xr:uid="{54D40D06-DA64-45E9-AF2E-3C75D43466AC}"/>
    <cellStyle name="Normal 8 2 2 2 2 2 6 2 4" xfId="32230" xr:uid="{CDD5D696-E965-49BA-8226-AAFB60195C2A}"/>
    <cellStyle name="Normal 8 2 2 2 2 2 6 3" xfId="11138" xr:uid="{AE9DF40E-B3B1-4664-92D7-EA337D67F581}"/>
    <cellStyle name="Normal 8 2 2 2 2 2 6 4" xfId="19576" xr:uid="{3B0EE0A0-05A2-4E36-93B8-61AFD322364D}"/>
    <cellStyle name="Normal 8 2 2 2 2 2 6 5" xfId="28013" xr:uid="{CC82F76B-ED75-44D5-B4EF-B191A9967891}"/>
    <cellStyle name="Normal 8 2 2 2 2 2 7" xfId="4849" xr:uid="{00000000-0005-0000-0000-00000A1C0000}"/>
    <cellStyle name="Normal 8 2 2 2 2 2 7 2" xfId="13291" xr:uid="{711A9278-816C-4405-A415-E2DC77FBECE4}"/>
    <cellStyle name="Normal 8 2 2 2 2 2 7 3" xfId="21728" xr:uid="{E0CCC90E-6D2B-4C26-9D5B-17CE6CCA35BA}"/>
    <cellStyle name="Normal 8 2 2 2 2 2 7 4" xfId="30165" xr:uid="{AB5AD729-CAD8-4166-BC99-601B4E5A6367}"/>
    <cellStyle name="Normal 8 2 2 2 2 2 8" xfId="9073" xr:uid="{ADE44BEF-80FF-4402-956B-C86BD748B982}"/>
    <cellStyle name="Normal 8 2 2 2 2 2 9" xfId="17511" xr:uid="{932B359F-6DF7-44BF-B606-127422B1C76A}"/>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7076C239-2EC0-4088-891E-E22B8213E814}"/>
    <cellStyle name="Normal 8 2 2 2 2 3 2 2 3" xfId="24285" xr:uid="{8C7E950A-45DB-4772-999B-B78F92C23406}"/>
    <cellStyle name="Normal 8 2 2 2 2 3 2 2 4" xfId="32722" xr:uid="{351D74AA-EB51-46BB-BCF9-0269D201CC80}"/>
    <cellStyle name="Normal 8 2 2 2 2 3 2 3" xfId="11630" xr:uid="{908950D9-A6DD-46B2-BF93-D7CFE73F197B}"/>
    <cellStyle name="Normal 8 2 2 2 2 3 2 4" xfId="20068" xr:uid="{4B00E4C4-B388-4AEE-B2A6-06E9EBD5947F}"/>
    <cellStyle name="Normal 8 2 2 2 2 3 2 5" xfId="28505" xr:uid="{04C8C7ED-1447-48B8-B0CC-DEE7F0D8E26B}"/>
    <cellStyle name="Normal 8 2 2 2 2 3 3" xfId="5261" xr:uid="{00000000-0005-0000-0000-00000E1C0000}"/>
    <cellStyle name="Normal 8 2 2 2 2 3 3 2" xfId="13703" xr:uid="{E9E157B5-FD38-4254-BB3C-76AC589AAB13}"/>
    <cellStyle name="Normal 8 2 2 2 2 3 3 3" xfId="22140" xr:uid="{C1F825AC-1DBD-42F2-B8D2-CAB7DEDB5B13}"/>
    <cellStyle name="Normal 8 2 2 2 2 3 3 4" xfId="30577" xr:uid="{3D6ABDA1-A35D-4C3B-A428-CBB0BBD3B314}"/>
    <cellStyle name="Normal 8 2 2 2 2 3 4" xfId="9485" xr:uid="{23F5D73C-A10A-4220-A67D-6C2F883480C1}"/>
    <cellStyle name="Normal 8 2 2 2 2 3 5" xfId="17923" xr:uid="{E91AC42A-CE4C-4371-96AE-D7CCD7AF2A64}"/>
    <cellStyle name="Normal 8 2 2 2 2 3 6" xfId="26360" xr:uid="{8A2DD0F3-5D34-4501-8BC1-394AE70C1211}"/>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34498895-93B4-4F27-9288-9256D839FD61}"/>
    <cellStyle name="Normal 8 2 2 2 2 4 2 2 3" xfId="24698" xr:uid="{92A96543-3652-4F94-81C4-C74105C74C41}"/>
    <cellStyle name="Normal 8 2 2 2 2 4 2 2 4" xfId="33135" xr:uid="{EB804AAC-A8CB-413C-ACAA-7B0982CCF88F}"/>
    <cellStyle name="Normal 8 2 2 2 2 4 2 3" xfId="12043" xr:uid="{CE6E5240-7D75-454D-B39D-0763E387FFB3}"/>
    <cellStyle name="Normal 8 2 2 2 2 4 2 4" xfId="20481" xr:uid="{3E9E097B-A25F-460D-AE04-47912B6CF06E}"/>
    <cellStyle name="Normal 8 2 2 2 2 4 2 5" xfId="28918" xr:uid="{D73B4C34-0B9F-42D5-AB7D-A66F6B9DB45D}"/>
    <cellStyle name="Normal 8 2 2 2 2 4 3" xfId="5674" xr:uid="{00000000-0005-0000-0000-0000121C0000}"/>
    <cellStyle name="Normal 8 2 2 2 2 4 3 2" xfId="14116" xr:uid="{3A5550C5-7FF8-49C1-B66D-30A54D231160}"/>
    <cellStyle name="Normal 8 2 2 2 2 4 3 3" xfId="22553" xr:uid="{66EC9ED3-2467-49A6-AC34-A22F93364683}"/>
    <cellStyle name="Normal 8 2 2 2 2 4 3 4" xfId="30990" xr:uid="{F433EBF1-C60D-4C13-9186-AA14EFD91C1D}"/>
    <cellStyle name="Normal 8 2 2 2 2 4 4" xfId="9898" xr:uid="{E8D203AF-ADDD-4279-BEB3-E1F5E7326B5A}"/>
    <cellStyle name="Normal 8 2 2 2 2 4 5" xfId="18336" xr:uid="{C5C10BE0-9064-4356-B629-6567C58FC1DA}"/>
    <cellStyle name="Normal 8 2 2 2 2 4 6" xfId="26773" xr:uid="{932714FB-F620-4F4C-9E21-F464BF7C804D}"/>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C13CF8BE-E88D-43A9-88BB-57990C216F98}"/>
    <cellStyle name="Normal 8 2 2 2 2 5 2 2 3" xfId="25111" xr:uid="{A5459AE0-CC3A-4A14-8B9B-7878E3972CF6}"/>
    <cellStyle name="Normal 8 2 2 2 2 5 2 2 4" xfId="33548" xr:uid="{89F977C6-23DA-408F-9B3F-26410F588674}"/>
    <cellStyle name="Normal 8 2 2 2 2 5 2 3" xfId="12456" xr:uid="{B288F32D-7072-4A2A-8863-18DFB9337ECD}"/>
    <cellStyle name="Normal 8 2 2 2 2 5 2 4" xfId="20894" xr:uid="{7DE0E94F-1F59-43D9-814B-48A5EC495843}"/>
    <cellStyle name="Normal 8 2 2 2 2 5 2 5" xfId="29331" xr:uid="{B87AABA1-373B-439D-8317-9908C0C2CFA8}"/>
    <cellStyle name="Normal 8 2 2 2 2 5 3" xfId="6087" xr:uid="{00000000-0005-0000-0000-0000161C0000}"/>
    <cellStyle name="Normal 8 2 2 2 2 5 3 2" xfId="14529" xr:uid="{92EFE2B3-EA0D-44C2-A47C-9EC533BCDBF9}"/>
    <cellStyle name="Normal 8 2 2 2 2 5 3 3" xfId="22966" xr:uid="{383A29D6-6FDC-4F23-AF3F-872296FBC2CF}"/>
    <cellStyle name="Normal 8 2 2 2 2 5 3 4" xfId="31403" xr:uid="{FD538724-AA79-475F-9023-01ECC8261054}"/>
    <cellStyle name="Normal 8 2 2 2 2 5 4" xfId="10311" xr:uid="{2A601B99-79D6-4EFF-BD7D-719C0A96EB8D}"/>
    <cellStyle name="Normal 8 2 2 2 2 5 5" xfId="18749" xr:uid="{2FC5D02F-F288-4063-A42A-1B4C2D802CB8}"/>
    <cellStyle name="Normal 8 2 2 2 2 5 6" xfId="27186" xr:uid="{E6F360BC-CD22-4927-9D57-B4680B1E1B94}"/>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60265688-4CB2-4D99-B958-BBEC3F8CAB07}"/>
    <cellStyle name="Normal 8 2 2 2 2 6 2 2 3" xfId="25524" xr:uid="{B98CE594-1C87-4E4F-B32A-75D735872494}"/>
    <cellStyle name="Normal 8 2 2 2 2 6 2 2 4" xfId="33961" xr:uid="{D4A4DBD5-7F88-4176-9B6A-A711922E9954}"/>
    <cellStyle name="Normal 8 2 2 2 2 6 2 3" xfId="12869" xr:uid="{4AD71694-CBA6-44AF-84C0-427EC3C33439}"/>
    <cellStyle name="Normal 8 2 2 2 2 6 2 4" xfId="21307" xr:uid="{DB9E4AB3-864A-4F20-8BF1-16CEF6FE73AC}"/>
    <cellStyle name="Normal 8 2 2 2 2 6 2 5" xfId="29744" xr:uid="{AB081A6F-0141-4399-931E-4A4FF1277030}"/>
    <cellStyle name="Normal 8 2 2 2 2 6 3" xfId="6500" xr:uid="{00000000-0005-0000-0000-00001A1C0000}"/>
    <cellStyle name="Normal 8 2 2 2 2 6 3 2" xfId="14942" xr:uid="{F9EFACB8-7A3E-400F-9A03-5D1795CAD1F2}"/>
    <cellStyle name="Normal 8 2 2 2 2 6 3 3" xfId="23379" xr:uid="{6D91967C-E754-4D9D-87A8-3651B10F96D3}"/>
    <cellStyle name="Normal 8 2 2 2 2 6 3 4" xfId="31816" xr:uid="{3C8AB310-FC48-48B9-8837-F70E4BCA779E}"/>
    <cellStyle name="Normal 8 2 2 2 2 6 4" xfId="10724" xr:uid="{CCFF8322-ED6F-4EB2-8274-B43502C420C0}"/>
    <cellStyle name="Normal 8 2 2 2 2 6 5" xfId="19162" xr:uid="{FCA172EC-26CC-4958-B19D-E64265564EB9}"/>
    <cellStyle name="Normal 8 2 2 2 2 6 6" xfId="27599" xr:uid="{3E37DF97-B1EE-483D-9FD6-638DBFA93D9C}"/>
    <cellStyle name="Normal 8 2 2 2 2 7" xfId="2629" xr:uid="{00000000-0005-0000-0000-00001B1C0000}"/>
    <cellStyle name="Normal 8 2 2 2 2 7 2" xfId="6913" xr:uid="{00000000-0005-0000-0000-00001C1C0000}"/>
    <cellStyle name="Normal 8 2 2 2 2 7 2 2" xfId="15355" xr:uid="{79A7C85B-9557-40A2-B95A-74BD2DB298AD}"/>
    <cellStyle name="Normal 8 2 2 2 2 7 2 3" xfId="23792" xr:uid="{3F624752-0134-4E67-968E-A2BF40F27EFF}"/>
    <cellStyle name="Normal 8 2 2 2 2 7 2 4" xfId="32229" xr:uid="{AF416398-2CAB-4127-8137-76E54EC2189D}"/>
    <cellStyle name="Normal 8 2 2 2 2 7 3" xfId="11137" xr:uid="{9DD0419F-469F-4132-9D7E-45A8669D25E5}"/>
    <cellStyle name="Normal 8 2 2 2 2 7 4" xfId="19575" xr:uid="{3C0521E3-99BE-44B9-BAEA-ECA53B50B951}"/>
    <cellStyle name="Normal 8 2 2 2 2 7 5" xfId="28012" xr:uid="{1860074E-F572-4D65-82FE-B2B23FDA278A}"/>
    <cellStyle name="Normal 8 2 2 2 2 8" xfId="4848" xr:uid="{00000000-0005-0000-0000-00001D1C0000}"/>
    <cellStyle name="Normal 8 2 2 2 2 8 2" xfId="13290" xr:uid="{C0B5C4CD-EFB3-4673-90A5-388BED7C9880}"/>
    <cellStyle name="Normal 8 2 2 2 2 8 3" xfId="21727" xr:uid="{305A5BC7-DEEF-4829-906A-2BECE9544C05}"/>
    <cellStyle name="Normal 8 2 2 2 2 8 4" xfId="30164" xr:uid="{FF61F049-897E-44A8-9573-ABACE837D157}"/>
    <cellStyle name="Normal 8 2 2 2 2 9" xfId="9072" xr:uid="{116806E8-7D69-4359-A6F1-450970A585A0}"/>
    <cellStyle name="Normal 8 2 2 2 3" xfId="484" xr:uid="{00000000-0005-0000-0000-00001E1C0000}"/>
    <cellStyle name="Normal 8 2 2 2 3 10" xfId="25949" xr:uid="{03A93662-91CA-4B27-8650-716F17BEA6AB}"/>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05997B2E-694E-490B-BA4A-386BE4FAEA77}"/>
    <cellStyle name="Normal 8 2 2 2 3 2 2 2 3" xfId="24287" xr:uid="{F461B9A0-2557-4428-ABE5-675B1C8758CD}"/>
    <cellStyle name="Normal 8 2 2 2 3 2 2 2 4" xfId="32724" xr:uid="{B8D37101-749B-495F-A6EA-D84AF37EF750}"/>
    <cellStyle name="Normal 8 2 2 2 3 2 2 3" xfId="11632" xr:uid="{2C82F89E-B031-4EBB-A64B-B0B2F71B790F}"/>
    <cellStyle name="Normal 8 2 2 2 3 2 2 4" xfId="20070" xr:uid="{56B53364-45A1-4EEF-AD8B-98E7B006035C}"/>
    <cellStyle name="Normal 8 2 2 2 3 2 2 5" xfId="28507" xr:uid="{D685A3A8-BF27-433E-9F9F-19C51DAA6110}"/>
    <cellStyle name="Normal 8 2 2 2 3 2 3" xfId="5263" xr:uid="{00000000-0005-0000-0000-0000221C0000}"/>
    <cellStyle name="Normal 8 2 2 2 3 2 3 2" xfId="13705" xr:uid="{B953030C-3689-401C-8CF8-3FE574E4EDB4}"/>
    <cellStyle name="Normal 8 2 2 2 3 2 3 3" xfId="22142" xr:uid="{5501B34F-6063-422D-92B3-069B5618365E}"/>
    <cellStyle name="Normal 8 2 2 2 3 2 3 4" xfId="30579" xr:uid="{04D720C2-3BD3-4A1D-A68F-2CE00F5D2D40}"/>
    <cellStyle name="Normal 8 2 2 2 3 2 4" xfId="9487" xr:uid="{60453AC4-B816-47C0-9E34-97512B37ABD3}"/>
    <cellStyle name="Normal 8 2 2 2 3 2 5" xfId="17925" xr:uid="{78D53303-4755-4D79-A6A0-69D4B2A76EB9}"/>
    <cellStyle name="Normal 8 2 2 2 3 2 6" xfId="26362" xr:uid="{5582C0E2-2E66-4CDA-8285-65F5044E97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BC92A8EF-E011-4BBB-897F-576BF552B0FF}"/>
    <cellStyle name="Normal 8 2 2 2 3 3 2 2 3" xfId="24700" xr:uid="{27341647-B1BE-44EC-A8CD-D92E092B1D3A}"/>
    <cellStyle name="Normal 8 2 2 2 3 3 2 2 4" xfId="33137" xr:uid="{53F3E8A0-6657-4E28-B51F-B5C80D5D61AB}"/>
    <cellStyle name="Normal 8 2 2 2 3 3 2 3" xfId="12045" xr:uid="{6728A789-8913-48E8-BC42-E90FDF0F82E3}"/>
    <cellStyle name="Normal 8 2 2 2 3 3 2 4" xfId="20483" xr:uid="{C360C4E1-F33D-4866-B73D-AE146C207685}"/>
    <cellStyle name="Normal 8 2 2 2 3 3 2 5" xfId="28920" xr:uid="{22F12067-A8BD-4320-A897-88FB895B0BD9}"/>
    <cellStyle name="Normal 8 2 2 2 3 3 3" xfId="5676" xr:uid="{00000000-0005-0000-0000-0000261C0000}"/>
    <cellStyle name="Normal 8 2 2 2 3 3 3 2" xfId="14118" xr:uid="{42EA76BD-5F62-45DA-9882-87F801A2D8A5}"/>
    <cellStyle name="Normal 8 2 2 2 3 3 3 3" xfId="22555" xr:uid="{175A04FF-AEF0-4377-8898-67BC058121FB}"/>
    <cellStyle name="Normal 8 2 2 2 3 3 3 4" xfId="30992" xr:uid="{5FFA1027-9A4A-4A0F-9FDB-F62439F5DAF5}"/>
    <cellStyle name="Normal 8 2 2 2 3 3 4" xfId="9900" xr:uid="{ADDBA718-97AE-452F-9679-DD034083FEBF}"/>
    <cellStyle name="Normal 8 2 2 2 3 3 5" xfId="18338" xr:uid="{AF504CF2-DB1D-4254-B082-0685133891D7}"/>
    <cellStyle name="Normal 8 2 2 2 3 3 6" xfId="26775" xr:uid="{DAB3321E-F93B-458D-8059-68BB40455B57}"/>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4085F1F8-27C4-410A-A431-0A6CFE22AF5B}"/>
    <cellStyle name="Normal 8 2 2 2 3 4 2 2 3" xfId="25113" xr:uid="{71A44B3F-D966-4891-A1CF-1162D0AE7646}"/>
    <cellStyle name="Normal 8 2 2 2 3 4 2 2 4" xfId="33550" xr:uid="{F0A93229-E4BB-4F34-AE6B-4A2AC8C00C9B}"/>
    <cellStyle name="Normal 8 2 2 2 3 4 2 3" xfId="12458" xr:uid="{8E36E119-F727-4540-986C-72D0B639FDC1}"/>
    <cellStyle name="Normal 8 2 2 2 3 4 2 4" xfId="20896" xr:uid="{E618DD4F-6012-4AE6-A25A-D4008B6F4941}"/>
    <cellStyle name="Normal 8 2 2 2 3 4 2 5" xfId="29333" xr:uid="{9B63D8DE-B208-4213-B330-91C5FD7674A5}"/>
    <cellStyle name="Normal 8 2 2 2 3 4 3" xfId="6089" xr:uid="{00000000-0005-0000-0000-00002A1C0000}"/>
    <cellStyle name="Normal 8 2 2 2 3 4 3 2" xfId="14531" xr:uid="{8D9280DB-77E0-4D2E-9C1F-9CBCA52BF85B}"/>
    <cellStyle name="Normal 8 2 2 2 3 4 3 3" xfId="22968" xr:uid="{A7618807-B875-416B-A9FB-71DA57142FAD}"/>
    <cellStyle name="Normal 8 2 2 2 3 4 3 4" xfId="31405" xr:uid="{789B8776-74D4-467D-924A-E37B4ADBAF50}"/>
    <cellStyle name="Normal 8 2 2 2 3 4 4" xfId="10313" xr:uid="{068A40EA-6DFE-4446-9B7C-F6A7D9980182}"/>
    <cellStyle name="Normal 8 2 2 2 3 4 5" xfId="18751" xr:uid="{89CC50C7-33C9-4A79-868D-E928A807E69A}"/>
    <cellStyle name="Normal 8 2 2 2 3 4 6" xfId="27188" xr:uid="{93F07778-37DF-4142-89F3-DDD20B2B04BD}"/>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728B47E7-3471-4D3F-A2FC-32F6F7A70A5D}"/>
    <cellStyle name="Normal 8 2 2 2 3 5 2 2 3" xfId="25526" xr:uid="{A95A32A7-4C6E-42B6-A184-0B8F03C8152F}"/>
    <cellStyle name="Normal 8 2 2 2 3 5 2 2 4" xfId="33963" xr:uid="{A976075B-8725-402B-88E2-871DB8CA822F}"/>
    <cellStyle name="Normal 8 2 2 2 3 5 2 3" xfId="12871" xr:uid="{F10D5BAA-A200-4DEC-8520-990BEBE30517}"/>
    <cellStyle name="Normal 8 2 2 2 3 5 2 4" xfId="21309" xr:uid="{5FA1D207-D06D-4464-B2DD-EC2282746428}"/>
    <cellStyle name="Normal 8 2 2 2 3 5 2 5" xfId="29746" xr:uid="{994DF31B-D3FA-4685-A196-E5F58BCCFE1E}"/>
    <cellStyle name="Normal 8 2 2 2 3 5 3" xfId="6502" xr:uid="{00000000-0005-0000-0000-00002E1C0000}"/>
    <cellStyle name="Normal 8 2 2 2 3 5 3 2" xfId="14944" xr:uid="{B0C17D9A-36FF-4A79-AE0D-7FA2B98FEA93}"/>
    <cellStyle name="Normal 8 2 2 2 3 5 3 3" xfId="23381" xr:uid="{48AC0CE6-633E-4504-B144-B9DCEF203870}"/>
    <cellStyle name="Normal 8 2 2 2 3 5 3 4" xfId="31818" xr:uid="{E4567040-7543-4D9D-9908-7B6177977DE5}"/>
    <cellStyle name="Normal 8 2 2 2 3 5 4" xfId="10726" xr:uid="{D724A14E-9ABB-405A-8764-2B494DC056E7}"/>
    <cellStyle name="Normal 8 2 2 2 3 5 5" xfId="19164" xr:uid="{72BD7A45-52AA-4C0F-93C0-4271EF296D28}"/>
    <cellStyle name="Normal 8 2 2 2 3 5 6" xfId="27601" xr:uid="{359B4FE7-1214-404B-B33F-99DE9F0CD962}"/>
    <cellStyle name="Normal 8 2 2 2 3 6" xfId="2631" xr:uid="{00000000-0005-0000-0000-00002F1C0000}"/>
    <cellStyle name="Normal 8 2 2 2 3 6 2" xfId="6915" xr:uid="{00000000-0005-0000-0000-0000301C0000}"/>
    <cellStyle name="Normal 8 2 2 2 3 6 2 2" xfId="15357" xr:uid="{36953778-BBBB-4D37-A3AC-C2E3DA3421F1}"/>
    <cellStyle name="Normal 8 2 2 2 3 6 2 3" xfId="23794" xr:uid="{F50A68D2-E08E-41F6-845C-C812EDA60AFC}"/>
    <cellStyle name="Normal 8 2 2 2 3 6 2 4" xfId="32231" xr:uid="{1C38F9CA-817E-46B2-868D-010BAEBE601E}"/>
    <cellStyle name="Normal 8 2 2 2 3 6 3" xfId="11139" xr:uid="{BC73EE59-8D8B-4875-A20D-D77C6F4BC69B}"/>
    <cellStyle name="Normal 8 2 2 2 3 6 4" xfId="19577" xr:uid="{0AB25E80-57C9-4470-A8E2-92491D8CF6F8}"/>
    <cellStyle name="Normal 8 2 2 2 3 6 5" xfId="28014" xr:uid="{004FD420-A35C-4F54-98E6-B1BB00B8C5E0}"/>
    <cellStyle name="Normal 8 2 2 2 3 7" xfId="4850" xr:uid="{00000000-0005-0000-0000-0000311C0000}"/>
    <cellStyle name="Normal 8 2 2 2 3 7 2" xfId="13292" xr:uid="{3BE4F7A9-6703-49CD-9509-B6027B1561FE}"/>
    <cellStyle name="Normal 8 2 2 2 3 7 3" xfId="21729" xr:uid="{70DDCB57-9731-4A43-936C-57B4562A065D}"/>
    <cellStyle name="Normal 8 2 2 2 3 7 4" xfId="30166" xr:uid="{667F2541-F594-49AC-B974-612BDB500372}"/>
    <cellStyle name="Normal 8 2 2 2 3 8" xfId="9074" xr:uid="{CC40EF89-46DF-403C-AE09-E6F424E18F33}"/>
    <cellStyle name="Normal 8 2 2 2 3 9" xfId="17512" xr:uid="{108D312E-D0A1-4579-BBCE-460D8C55B46D}"/>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456D964B-0CCB-4BD6-A66C-55C1D839E1D7}"/>
    <cellStyle name="Normal 8 2 2 2 4 2 2 3" xfId="24284" xr:uid="{EE2EDCBC-D365-4BD7-9750-6C01F75B8481}"/>
    <cellStyle name="Normal 8 2 2 2 4 2 2 4" xfId="32721" xr:uid="{BBF64EB2-ECAA-4842-A65E-8B19B3BE9DFA}"/>
    <cellStyle name="Normal 8 2 2 2 4 2 3" xfId="11629" xr:uid="{3BBAC378-ECE9-4C7F-B336-65DFCBF30754}"/>
    <cellStyle name="Normal 8 2 2 2 4 2 4" xfId="20067" xr:uid="{9F2CA759-5FC5-40FB-9530-A0A7BC80D020}"/>
    <cellStyle name="Normal 8 2 2 2 4 2 5" xfId="28504" xr:uid="{69D5150A-0E3A-4D5C-9F66-564EACD6D8DA}"/>
    <cellStyle name="Normal 8 2 2 2 4 3" xfId="5260" xr:uid="{00000000-0005-0000-0000-0000351C0000}"/>
    <cellStyle name="Normal 8 2 2 2 4 3 2" xfId="13702" xr:uid="{0E0C2E08-B56E-4470-9AF0-0047CD481C04}"/>
    <cellStyle name="Normal 8 2 2 2 4 3 3" xfId="22139" xr:uid="{28445D15-4364-4EC9-BAED-3177F46D9163}"/>
    <cellStyle name="Normal 8 2 2 2 4 3 4" xfId="30576" xr:uid="{0434510E-E60B-4DE7-8656-E150D3452496}"/>
    <cellStyle name="Normal 8 2 2 2 4 4" xfId="9484" xr:uid="{7CA408AE-5AE2-4808-9CC3-F3F4F2A30283}"/>
    <cellStyle name="Normal 8 2 2 2 4 5" xfId="17922" xr:uid="{848D2C8B-D9E6-4263-83E8-15165D7FA73D}"/>
    <cellStyle name="Normal 8 2 2 2 4 6" xfId="26359" xr:uid="{F214AEF0-0793-49B4-BD29-5AB1F309DECB}"/>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5B228DEE-1186-4BB6-9A0E-6B98DBD380D5}"/>
    <cellStyle name="Normal 8 2 2 2 5 2 2 3" xfId="24697" xr:uid="{A410F3F9-A401-4234-A4C8-93F8B36B6324}"/>
    <cellStyle name="Normal 8 2 2 2 5 2 2 4" xfId="33134" xr:uid="{D565AE18-45E3-49A8-B182-CC5C407AB4AC}"/>
    <cellStyle name="Normal 8 2 2 2 5 2 3" xfId="12042" xr:uid="{402D07B5-646B-451C-9498-34913FBB088A}"/>
    <cellStyle name="Normal 8 2 2 2 5 2 4" xfId="20480" xr:uid="{C03F289A-962A-4CB9-BDFD-D28D3C4B2566}"/>
    <cellStyle name="Normal 8 2 2 2 5 2 5" xfId="28917" xr:uid="{C0B52CF7-80B0-4DE8-9D44-490776BC8C4D}"/>
    <cellStyle name="Normal 8 2 2 2 5 3" xfId="5673" xr:uid="{00000000-0005-0000-0000-0000391C0000}"/>
    <cellStyle name="Normal 8 2 2 2 5 3 2" xfId="14115" xr:uid="{5DA40D57-EDA0-4192-8489-0E1AB8BF8746}"/>
    <cellStyle name="Normal 8 2 2 2 5 3 3" xfId="22552" xr:uid="{BCBFFC32-330D-4126-8B85-90D45E75A8E6}"/>
    <cellStyle name="Normal 8 2 2 2 5 3 4" xfId="30989" xr:uid="{9D14CA86-9A80-481B-83A6-63D4ADBBA591}"/>
    <cellStyle name="Normal 8 2 2 2 5 4" xfId="9897" xr:uid="{3AAC7A14-63BB-4312-8205-8DCB093271B8}"/>
    <cellStyle name="Normal 8 2 2 2 5 5" xfId="18335" xr:uid="{567A9BAF-A350-4A8B-95A8-1E263682C6D1}"/>
    <cellStyle name="Normal 8 2 2 2 5 6" xfId="26772" xr:uid="{310035D4-05AC-4059-A9F3-568688D023B2}"/>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DCD58793-38D0-490A-9E71-6A4674A98040}"/>
    <cellStyle name="Normal 8 2 2 2 6 2 2 3" xfId="25110" xr:uid="{0A69C61A-4E38-4074-A35E-35B0B6B356F3}"/>
    <cellStyle name="Normal 8 2 2 2 6 2 2 4" xfId="33547" xr:uid="{35C0A1C8-F865-4E0F-A162-0621D80D5F7A}"/>
    <cellStyle name="Normal 8 2 2 2 6 2 3" xfId="12455" xr:uid="{B4BBF47C-88E7-4735-8942-9F2B1843966F}"/>
    <cellStyle name="Normal 8 2 2 2 6 2 4" xfId="20893" xr:uid="{ADFE8386-9690-43A5-861E-942867BFEFE6}"/>
    <cellStyle name="Normal 8 2 2 2 6 2 5" xfId="29330" xr:uid="{BDC1DC2F-C25A-4055-BB45-DDD12473643E}"/>
    <cellStyle name="Normal 8 2 2 2 6 3" xfId="6086" xr:uid="{00000000-0005-0000-0000-00003D1C0000}"/>
    <cellStyle name="Normal 8 2 2 2 6 3 2" xfId="14528" xr:uid="{924460D2-01B2-4394-B13C-2081A6C69419}"/>
    <cellStyle name="Normal 8 2 2 2 6 3 3" xfId="22965" xr:uid="{EBAA29B5-848C-4CEC-A831-02DFD9E1D207}"/>
    <cellStyle name="Normal 8 2 2 2 6 3 4" xfId="31402" xr:uid="{403B3AAA-3A25-43DE-9FB6-BAFD6B3510A7}"/>
    <cellStyle name="Normal 8 2 2 2 6 4" xfId="10310" xr:uid="{E2C5DBF9-3E46-480C-ACBD-9325D7BB9978}"/>
    <cellStyle name="Normal 8 2 2 2 6 5" xfId="18748" xr:uid="{AC4DDA7C-0FDD-4C48-9F87-78B72BD1DAED}"/>
    <cellStyle name="Normal 8 2 2 2 6 6" xfId="27185" xr:uid="{DFB599A4-DE1D-4C16-A1B1-A514B2761525}"/>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827F8593-4852-472E-B6C4-53B50AA873C8}"/>
    <cellStyle name="Normal 8 2 2 2 7 2 2 3" xfId="25523" xr:uid="{1E2E02B5-FADE-4C0B-B16D-E1F4E669CD62}"/>
    <cellStyle name="Normal 8 2 2 2 7 2 2 4" xfId="33960" xr:uid="{03ABBB10-60F7-4117-B1DF-6C22694F892C}"/>
    <cellStyle name="Normal 8 2 2 2 7 2 3" xfId="12868" xr:uid="{7EF210FE-8C2B-4CF8-97C0-7F4AA49C3CD7}"/>
    <cellStyle name="Normal 8 2 2 2 7 2 4" xfId="21306" xr:uid="{355241C1-646F-473A-A3DD-EAACF6D64F0F}"/>
    <cellStyle name="Normal 8 2 2 2 7 2 5" xfId="29743" xr:uid="{B24CF57F-18ED-458F-831A-3630123B6D39}"/>
    <cellStyle name="Normal 8 2 2 2 7 3" xfId="6499" xr:uid="{00000000-0005-0000-0000-0000411C0000}"/>
    <cellStyle name="Normal 8 2 2 2 7 3 2" xfId="14941" xr:uid="{9557D809-A8AD-47FE-AA9C-7C207FB78F01}"/>
    <cellStyle name="Normal 8 2 2 2 7 3 3" xfId="23378" xr:uid="{226040B0-B072-4B02-AB66-6321FA25AF83}"/>
    <cellStyle name="Normal 8 2 2 2 7 3 4" xfId="31815" xr:uid="{30A1B176-B3B8-438F-830D-6AE6C19F24FB}"/>
    <cellStyle name="Normal 8 2 2 2 7 4" xfId="10723" xr:uid="{DC42369A-A536-4525-9CE3-E71A3F4EC1D2}"/>
    <cellStyle name="Normal 8 2 2 2 7 5" xfId="19161" xr:uid="{09E0A5F8-5A0B-4088-8680-25A6587CD3E3}"/>
    <cellStyle name="Normal 8 2 2 2 7 6" xfId="27598" xr:uid="{19249A6C-A24B-498F-AEC5-0E25CF4B9657}"/>
    <cellStyle name="Normal 8 2 2 2 8" xfId="2628" xr:uid="{00000000-0005-0000-0000-0000421C0000}"/>
    <cellStyle name="Normal 8 2 2 2 8 2" xfId="6912" xr:uid="{00000000-0005-0000-0000-0000431C0000}"/>
    <cellStyle name="Normal 8 2 2 2 8 2 2" xfId="15354" xr:uid="{0DFF31AE-BFD7-490C-A0D8-BE2446DFCECE}"/>
    <cellStyle name="Normal 8 2 2 2 8 2 3" xfId="23791" xr:uid="{0B23C333-3027-4AEC-8799-B25CEFFB7F8C}"/>
    <cellStyle name="Normal 8 2 2 2 8 2 4" xfId="32228" xr:uid="{2316FB54-7F55-4AF5-BE95-C4334C8C5FC7}"/>
    <cellStyle name="Normal 8 2 2 2 8 3" xfId="11136" xr:uid="{9C2DBFF3-6574-4FFE-A272-AF00EEAB7823}"/>
    <cellStyle name="Normal 8 2 2 2 8 4" xfId="19574" xr:uid="{3E5F2792-F2C7-451E-BE0B-567EBAF10871}"/>
    <cellStyle name="Normal 8 2 2 2 8 5" xfId="28011" xr:uid="{756278BB-F0E2-4AF8-8781-D5E8EE495570}"/>
    <cellStyle name="Normal 8 2 2 2 9" xfId="4847" xr:uid="{00000000-0005-0000-0000-0000441C0000}"/>
    <cellStyle name="Normal 8 2 2 2 9 2" xfId="13289" xr:uid="{DA71F5B1-281F-4004-9663-E6C774E13BD5}"/>
    <cellStyle name="Normal 8 2 2 2 9 3" xfId="21726" xr:uid="{E9E56D29-F14F-4659-A2D1-A0DA0E2EA4F9}"/>
    <cellStyle name="Normal 8 2 2 2 9 4" xfId="30163" xr:uid="{52ADA198-4ADA-49FD-B556-70323D6B66F5}"/>
    <cellStyle name="Normal 8 2 2 3" xfId="485" xr:uid="{00000000-0005-0000-0000-0000451C0000}"/>
    <cellStyle name="Normal 8 2 2 3 10" xfId="17513" xr:uid="{7AA14EE8-9497-49AB-8AAB-65EABB5053C0}"/>
    <cellStyle name="Normal 8 2 2 3 11" xfId="25950" xr:uid="{18CEF8B2-5CD2-4578-9682-103D5B1BF4FC}"/>
    <cellStyle name="Normal 8 2 2 3 2" xfId="486" xr:uid="{00000000-0005-0000-0000-0000461C0000}"/>
    <cellStyle name="Normal 8 2 2 3 2 10" xfId="25951" xr:uid="{63BFB80A-D5E9-41F5-BBDB-5196F9E974A3}"/>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E20D87AA-C711-4B7C-8C76-522DF4950CC8}"/>
    <cellStyle name="Normal 8 2 2 3 2 2 2 2 3" xfId="24289" xr:uid="{A7D19AE7-19EF-4683-AB33-62825C234251}"/>
    <cellStyle name="Normal 8 2 2 3 2 2 2 2 4" xfId="32726" xr:uid="{384DC81A-DD48-4483-8535-9084B87E2E2F}"/>
    <cellStyle name="Normal 8 2 2 3 2 2 2 3" xfId="11634" xr:uid="{F82CC944-412E-4136-8107-A93FDB9C292D}"/>
    <cellStyle name="Normal 8 2 2 3 2 2 2 4" xfId="20072" xr:uid="{E2CFEAF9-81B6-40B6-B2AE-E7444825D9F0}"/>
    <cellStyle name="Normal 8 2 2 3 2 2 2 5" xfId="28509" xr:uid="{C9115ABB-5A0A-4D5B-8B86-15A7F0EBA47E}"/>
    <cellStyle name="Normal 8 2 2 3 2 2 3" xfId="5265" xr:uid="{00000000-0005-0000-0000-00004A1C0000}"/>
    <cellStyle name="Normal 8 2 2 3 2 2 3 2" xfId="13707" xr:uid="{D91F4C5A-65CC-4D5D-AF32-2DE1482EAA60}"/>
    <cellStyle name="Normal 8 2 2 3 2 2 3 3" xfId="22144" xr:uid="{B618731E-BC3F-412C-A2CB-1264A831834C}"/>
    <cellStyle name="Normal 8 2 2 3 2 2 3 4" xfId="30581" xr:uid="{DCFCD9DD-9BFC-4172-BAC9-D23E63D8BFC9}"/>
    <cellStyle name="Normal 8 2 2 3 2 2 4" xfId="9489" xr:uid="{3BF097CB-0C15-4BCC-916A-3397F4ACA54C}"/>
    <cellStyle name="Normal 8 2 2 3 2 2 5" xfId="17927" xr:uid="{C5C539B8-9A4B-4746-BAEE-BB126D907E9B}"/>
    <cellStyle name="Normal 8 2 2 3 2 2 6" xfId="26364" xr:uid="{BE4BD5FB-98DA-4C5A-9D9F-6FCB82FA9F0D}"/>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953DD4F5-71B9-44EA-B0FF-1BDE497DA247}"/>
    <cellStyle name="Normal 8 2 2 3 2 3 2 2 3" xfId="24702" xr:uid="{62A08938-A7F2-445A-8E0B-65B7E4C4424D}"/>
    <cellStyle name="Normal 8 2 2 3 2 3 2 2 4" xfId="33139" xr:uid="{5C3306F5-5A59-406C-A80A-B5AB811B5C15}"/>
    <cellStyle name="Normal 8 2 2 3 2 3 2 3" xfId="12047" xr:uid="{2A3E0572-E7B9-4EBB-96B3-2B6365F971A7}"/>
    <cellStyle name="Normal 8 2 2 3 2 3 2 4" xfId="20485" xr:uid="{5DD66C95-5FD8-4D2E-BEE4-2874C96D9C01}"/>
    <cellStyle name="Normal 8 2 2 3 2 3 2 5" xfId="28922" xr:uid="{4ACABEE7-4825-40B3-89C4-CB8E8901D004}"/>
    <cellStyle name="Normal 8 2 2 3 2 3 3" xfId="5678" xr:uid="{00000000-0005-0000-0000-00004E1C0000}"/>
    <cellStyle name="Normal 8 2 2 3 2 3 3 2" xfId="14120" xr:uid="{048F1C2F-4F98-4367-96F3-DDD70C1BC15A}"/>
    <cellStyle name="Normal 8 2 2 3 2 3 3 3" xfId="22557" xr:uid="{3350A800-619E-4691-A809-20806C497CAE}"/>
    <cellStyle name="Normal 8 2 2 3 2 3 3 4" xfId="30994" xr:uid="{0AE3EFC9-9985-48C2-BD68-A7D05E5D209F}"/>
    <cellStyle name="Normal 8 2 2 3 2 3 4" xfId="9902" xr:uid="{14F2C7A9-6AFC-49FD-A8FE-852E50C2609C}"/>
    <cellStyle name="Normal 8 2 2 3 2 3 5" xfId="18340" xr:uid="{1D28FACD-410B-4E2E-9C23-A4D4B957E918}"/>
    <cellStyle name="Normal 8 2 2 3 2 3 6" xfId="26777" xr:uid="{45EECBFA-8DE2-48A8-84A1-C73349DAB40D}"/>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4161E37A-DAF8-4DB1-BF7D-2D4F343DA76C}"/>
    <cellStyle name="Normal 8 2 2 3 2 4 2 2 3" xfId="25115" xr:uid="{BD766B6E-D8A0-461D-9FBD-555C3540C6F7}"/>
    <cellStyle name="Normal 8 2 2 3 2 4 2 2 4" xfId="33552" xr:uid="{FAE3C5DA-E578-4B73-A369-3865731046B1}"/>
    <cellStyle name="Normal 8 2 2 3 2 4 2 3" xfId="12460" xr:uid="{8BFEBD03-6721-4A22-8FDD-014B1B852665}"/>
    <cellStyle name="Normal 8 2 2 3 2 4 2 4" xfId="20898" xr:uid="{371CF3B1-1AC2-4D83-ABB4-0CC2676F2DE5}"/>
    <cellStyle name="Normal 8 2 2 3 2 4 2 5" xfId="29335" xr:uid="{DF6B3912-BECB-4B67-97D1-95AF6EE518B0}"/>
    <cellStyle name="Normal 8 2 2 3 2 4 3" xfId="6091" xr:uid="{00000000-0005-0000-0000-0000521C0000}"/>
    <cellStyle name="Normal 8 2 2 3 2 4 3 2" xfId="14533" xr:uid="{86BC8971-B78D-4536-B83A-612D6F054D56}"/>
    <cellStyle name="Normal 8 2 2 3 2 4 3 3" xfId="22970" xr:uid="{0B5D67B4-D5AD-4714-A682-498D840C2633}"/>
    <cellStyle name="Normal 8 2 2 3 2 4 3 4" xfId="31407" xr:uid="{550AF668-DAFF-4122-91D4-6DE0F07A3203}"/>
    <cellStyle name="Normal 8 2 2 3 2 4 4" xfId="10315" xr:uid="{EC38EC96-2E6C-477C-8D24-1B5CF1CB228C}"/>
    <cellStyle name="Normal 8 2 2 3 2 4 5" xfId="18753" xr:uid="{C7CC29F2-E2B9-4677-AB17-B57A73DF940C}"/>
    <cellStyle name="Normal 8 2 2 3 2 4 6" xfId="27190" xr:uid="{F0056B14-9953-4320-8C9C-4DD9294CD1BA}"/>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4372FCA5-A45C-4461-B890-1450B4E8CEC2}"/>
    <cellStyle name="Normal 8 2 2 3 2 5 2 2 3" xfId="25528" xr:uid="{824D6A38-EC14-4A2A-B639-78118500C8E4}"/>
    <cellStyle name="Normal 8 2 2 3 2 5 2 2 4" xfId="33965" xr:uid="{81CB1716-019D-4BD6-AE87-FD254AF69B30}"/>
    <cellStyle name="Normal 8 2 2 3 2 5 2 3" xfId="12873" xr:uid="{5B045FAA-CDFF-4768-8195-70119B56EBD2}"/>
    <cellStyle name="Normal 8 2 2 3 2 5 2 4" xfId="21311" xr:uid="{75458E10-6C65-4928-954A-DBC7DFECFD1B}"/>
    <cellStyle name="Normal 8 2 2 3 2 5 2 5" xfId="29748" xr:uid="{B3BDF93C-F60F-45F9-9EF2-C343AB89BA70}"/>
    <cellStyle name="Normal 8 2 2 3 2 5 3" xfId="6504" xr:uid="{00000000-0005-0000-0000-0000561C0000}"/>
    <cellStyle name="Normal 8 2 2 3 2 5 3 2" xfId="14946" xr:uid="{8E7788C3-D436-4C28-A7B7-DC01E03C978B}"/>
    <cellStyle name="Normal 8 2 2 3 2 5 3 3" xfId="23383" xr:uid="{144A4C65-E8B3-4842-BEAA-6301BDDEB1B3}"/>
    <cellStyle name="Normal 8 2 2 3 2 5 3 4" xfId="31820" xr:uid="{8A063273-939D-4F80-8AA9-1AEDF83FF94A}"/>
    <cellStyle name="Normal 8 2 2 3 2 5 4" xfId="10728" xr:uid="{8A8588AD-1302-4411-9D14-2D68FE23505B}"/>
    <cellStyle name="Normal 8 2 2 3 2 5 5" xfId="19166" xr:uid="{6C92E820-5EC9-4912-A873-05AC6722C0CB}"/>
    <cellStyle name="Normal 8 2 2 3 2 5 6" xfId="27603" xr:uid="{2DE5636A-A55F-43E9-8CB9-E665F957594C}"/>
    <cellStyle name="Normal 8 2 2 3 2 6" xfId="2633" xr:uid="{00000000-0005-0000-0000-0000571C0000}"/>
    <cellStyle name="Normal 8 2 2 3 2 6 2" xfId="6917" xr:uid="{00000000-0005-0000-0000-0000581C0000}"/>
    <cellStyle name="Normal 8 2 2 3 2 6 2 2" xfId="15359" xr:uid="{271FD85C-3CA7-4322-860A-0C96CC9C5323}"/>
    <cellStyle name="Normal 8 2 2 3 2 6 2 3" xfId="23796" xr:uid="{73C853AF-F1C7-4627-9F2E-458D1B8F4EF2}"/>
    <cellStyle name="Normal 8 2 2 3 2 6 2 4" xfId="32233" xr:uid="{80D32C1C-5252-458C-B22B-D5EF36D678B9}"/>
    <cellStyle name="Normal 8 2 2 3 2 6 3" xfId="11141" xr:uid="{43CD370D-BF96-4F40-AED7-55CE93460BBB}"/>
    <cellStyle name="Normal 8 2 2 3 2 6 4" xfId="19579" xr:uid="{09D35366-5404-411C-B549-65198FC6F2A8}"/>
    <cellStyle name="Normal 8 2 2 3 2 6 5" xfId="28016" xr:uid="{DDA39A72-035F-4390-B220-5550700D97A0}"/>
    <cellStyle name="Normal 8 2 2 3 2 7" xfId="4852" xr:uid="{00000000-0005-0000-0000-0000591C0000}"/>
    <cellStyle name="Normal 8 2 2 3 2 7 2" xfId="13294" xr:uid="{8DEE51C8-993D-43EC-8163-3DBE61DCAC43}"/>
    <cellStyle name="Normal 8 2 2 3 2 7 3" xfId="21731" xr:uid="{E351B017-4DDF-492F-80F5-C36A11B3B82F}"/>
    <cellStyle name="Normal 8 2 2 3 2 7 4" xfId="30168" xr:uid="{0193954C-8B4C-436D-9AA2-CF62646C854E}"/>
    <cellStyle name="Normal 8 2 2 3 2 8" xfId="9076" xr:uid="{F9C678B9-C648-4E19-BFB2-BFCB106BB6C2}"/>
    <cellStyle name="Normal 8 2 2 3 2 9" xfId="17514" xr:uid="{119ADB40-155C-4187-81CB-844E6D64BD9E}"/>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575E652B-5E04-46CB-A21E-D58096BE9815}"/>
    <cellStyle name="Normal 8 2 2 3 3 2 2 3" xfId="24288" xr:uid="{E1630A39-6006-46A5-BC74-187A0FB4CA1D}"/>
    <cellStyle name="Normal 8 2 2 3 3 2 2 4" xfId="32725" xr:uid="{5DB2D01B-6605-408F-B87D-9D7D9ADB1563}"/>
    <cellStyle name="Normal 8 2 2 3 3 2 3" xfId="11633" xr:uid="{964196BA-3670-4C83-9959-FD368977A932}"/>
    <cellStyle name="Normal 8 2 2 3 3 2 4" xfId="20071" xr:uid="{CCF1C9C2-4A0F-4708-BC46-027C743D308F}"/>
    <cellStyle name="Normal 8 2 2 3 3 2 5" xfId="28508" xr:uid="{83BC25E0-680D-4A1D-894F-9357372D798A}"/>
    <cellStyle name="Normal 8 2 2 3 3 3" xfId="5264" xr:uid="{00000000-0005-0000-0000-00005D1C0000}"/>
    <cellStyle name="Normal 8 2 2 3 3 3 2" xfId="13706" xr:uid="{F6E5E29D-DA0A-4BEA-8B37-7B4FC18AF492}"/>
    <cellStyle name="Normal 8 2 2 3 3 3 3" xfId="22143" xr:uid="{5922D7CB-796F-4186-998E-C06A4A12F701}"/>
    <cellStyle name="Normal 8 2 2 3 3 3 4" xfId="30580" xr:uid="{72376AD7-BADC-4459-9D98-70DD94571BC6}"/>
    <cellStyle name="Normal 8 2 2 3 3 4" xfId="9488" xr:uid="{10EF8821-24C7-4947-8D21-9621109EE7BE}"/>
    <cellStyle name="Normal 8 2 2 3 3 5" xfId="17926" xr:uid="{3BC5FF01-5930-4841-8195-568EE145D51B}"/>
    <cellStyle name="Normal 8 2 2 3 3 6" xfId="26363" xr:uid="{BCAC1B7F-A1C4-46FE-8E74-D444E8158019}"/>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9504E0F2-0224-4A39-A31F-F0E375054ED5}"/>
    <cellStyle name="Normal 8 2 2 3 4 2 2 3" xfId="24701" xr:uid="{01B91B5F-8A44-403A-BF62-BC10D8FBE1DA}"/>
    <cellStyle name="Normal 8 2 2 3 4 2 2 4" xfId="33138" xr:uid="{4775DAA3-4731-471F-8920-76E6B4B1F813}"/>
    <cellStyle name="Normal 8 2 2 3 4 2 3" xfId="12046" xr:uid="{7D0F0D81-D10C-4DFE-9BBD-38E66FE5C82D}"/>
    <cellStyle name="Normal 8 2 2 3 4 2 4" xfId="20484" xr:uid="{D8CCB3B6-F921-469C-ADBD-6EDA8670B068}"/>
    <cellStyle name="Normal 8 2 2 3 4 2 5" xfId="28921" xr:uid="{58F43E32-D49E-4020-A2DF-B7ECCC9CEE29}"/>
    <cellStyle name="Normal 8 2 2 3 4 3" xfId="5677" xr:uid="{00000000-0005-0000-0000-0000611C0000}"/>
    <cellStyle name="Normal 8 2 2 3 4 3 2" xfId="14119" xr:uid="{41FCE7AF-B19A-491D-B350-F31045450429}"/>
    <cellStyle name="Normal 8 2 2 3 4 3 3" xfId="22556" xr:uid="{B63F39C0-FCBC-46D9-A9BD-15C6C0A4E883}"/>
    <cellStyle name="Normal 8 2 2 3 4 3 4" xfId="30993" xr:uid="{8BF3D767-E560-4D1E-A5D3-BF806DACC64E}"/>
    <cellStyle name="Normal 8 2 2 3 4 4" xfId="9901" xr:uid="{20689217-EE11-4687-9F27-F141261140A5}"/>
    <cellStyle name="Normal 8 2 2 3 4 5" xfId="18339" xr:uid="{2DC516FD-314F-4B4A-BDD1-8BF1661FAB3D}"/>
    <cellStyle name="Normal 8 2 2 3 4 6" xfId="26776" xr:uid="{26627DED-F85D-4957-A336-D239943AE058}"/>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7DC68839-6E21-4624-BD2B-258743A76306}"/>
    <cellStyle name="Normal 8 2 2 3 5 2 2 3" xfId="25114" xr:uid="{DF948317-91FF-4897-B830-623C3A19D52F}"/>
    <cellStyle name="Normal 8 2 2 3 5 2 2 4" xfId="33551" xr:uid="{AF0A9CE2-8CBC-4498-BB92-995E76A3B34A}"/>
    <cellStyle name="Normal 8 2 2 3 5 2 3" xfId="12459" xr:uid="{976C1E5D-1451-4B03-825C-199CD445E8EB}"/>
    <cellStyle name="Normal 8 2 2 3 5 2 4" xfId="20897" xr:uid="{76B42C37-8EC6-46A0-9666-B017F4C96D8A}"/>
    <cellStyle name="Normal 8 2 2 3 5 2 5" xfId="29334" xr:uid="{3D3F6145-6071-4A9D-B9FA-B2B6A4DEBD89}"/>
    <cellStyle name="Normal 8 2 2 3 5 3" xfId="6090" xr:uid="{00000000-0005-0000-0000-0000651C0000}"/>
    <cellStyle name="Normal 8 2 2 3 5 3 2" xfId="14532" xr:uid="{7DD22B78-77DE-40F9-98EF-FFFA7CA0D144}"/>
    <cellStyle name="Normal 8 2 2 3 5 3 3" xfId="22969" xr:uid="{09587674-0FF7-4628-A965-922BD884255E}"/>
    <cellStyle name="Normal 8 2 2 3 5 3 4" xfId="31406" xr:uid="{EA8246A2-1B5F-4B40-8636-17BF1EEED5A1}"/>
    <cellStyle name="Normal 8 2 2 3 5 4" xfId="10314" xr:uid="{256B2A9B-6828-416E-B822-AAD8F7360488}"/>
    <cellStyle name="Normal 8 2 2 3 5 5" xfId="18752" xr:uid="{D843C042-9E3D-4684-831A-17987C2F3FF6}"/>
    <cellStyle name="Normal 8 2 2 3 5 6" xfId="27189" xr:uid="{0B2D593F-EC4A-4D8F-A496-09D89CEF8561}"/>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71759AEB-48B0-4EAE-AE70-EC1DE84C6C5E}"/>
    <cellStyle name="Normal 8 2 2 3 6 2 2 3" xfId="25527" xr:uid="{2D1CC241-A4DC-422B-93FF-5DAF7BA04144}"/>
    <cellStyle name="Normal 8 2 2 3 6 2 2 4" xfId="33964" xr:uid="{B334F358-B6CA-4C62-B8E5-7251E1B3D989}"/>
    <cellStyle name="Normal 8 2 2 3 6 2 3" xfId="12872" xr:uid="{5C582929-2CEE-4D76-8F22-3CC5B38A08E8}"/>
    <cellStyle name="Normal 8 2 2 3 6 2 4" xfId="21310" xr:uid="{62B6C64F-60A2-458C-84A3-BD4A1DDB4F55}"/>
    <cellStyle name="Normal 8 2 2 3 6 2 5" xfId="29747" xr:uid="{96CBF13C-CE1A-4056-83B3-CB1727E9C64E}"/>
    <cellStyle name="Normal 8 2 2 3 6 3" xfId="6503" xr:uid="{00000000-0005-0000-0000-0000691C0000}"/>
    <cellStyle name="Normal 8 2 2 3 6 3 2" xfId="14945" xr:uid="{9C1E96DA-4BD2-4BBA-BB2D-2202E899920D}"/>
    <cellStyle name="Normal 8 2 2 3 6 3 3" xfId="23382" xr:uid="{045E5301-5C83-42E1-90BB-7D5FB63E05A1}"/>
    <cellStyle name="Normal 8 2 2 3 6 3 4" xfId="31819" xr:uid="{2D5DA3E9-87A7-4F2C-A930-6A4A32CFA4E0}"/>
    <cellStyle name="Normal 8 2 2 3 6 4" xfId="10727" xr:uid="{04A1A486-AAFF-4535-97AA-60578BB117DF}"/>
    <cellStyle name="Normal 8 2 2 3 6 5" xfId="19165" xr:uid="{3986A5F0-79B9-451B-9A1C-AEDE5061E76D}"/>
    <cellStyle name="Normal 8 2 2 3 6 6" xfId="27602" xr:uid="{9DD133E4-3230-4A37-B524-E19049C248AF}"/>
    <cellStyle name="Normal 8 2 2 3 7" xfId="2632" xr:uid="{00000000-0005-0000-0000-00006A1C0000}"/>
    <cellStyle name="Normal 8 2 2 3 7 2" xfId="6916" xr:uid="{00000000-0005-0000-0000-00006B1C0000}"/>
    <cellStyle name="Normal 8 2 2 3 7 2 2" xfId="15358" xr:uid="{FD93BC6E-4109-48D5-B355-E17C219FF7F5}"/>
    <cellStyle name="Normal 8 2 2 3 7 2 3" xfId="23795" xr:uid="{6B31E1C4-0E27-42EE-8CD5-07ED7D8C6D44}"/>
    <cellStyle name="Normal 8 2 2 3 7 2 4" xfId="32232" xr:uid="{FC229D39-E977-49AA-818D-0C886DAE41B6}"/>
    <cellStyle name="Normal 8 2 2 3 7 3" xfId="11140" xr:uid="{A1EA1D3A-0898-4D03-8F5D-BA4DBC3EED2B}"/>
    <cellStyle name="Normal 8 2 2 3 7 4" xfId="19578" xr:uid="{41BE049D-6819-48C2-9116-1ED3710151E5}"/>
    <cellStyle name="Normal 8 2 2 3 7 5" xfId="28015" xr:uid="{B4701C00-CD7E-4D68-AD34-EDA7F11CB352}"/>
    <cellStyle name="Normal 8 2 2 3 8" xfId="4851" xr:uid="{00000000-0005-0000-0000-00006C1C0000}"/>
    <cellStyle name="Normal 8 2 2 3 8 2" xfId="13293" xr:uid="{91C8A167-83DE-45A5-87F0-798BE5D40E49}"/>
    <cellStyle name="Normal 8 2 2 3 8 3" xfId="21730" xr:uid="{842645C8-D50B-4F4C-830B-A44A1C2E81D7}"/>
    <cellStyle name="Normal 8 2 2 3 8 4" xfId="30167" xr:uid="{2374FB49-B600-41AC-AC40-3749ABBD652F}"/>
    <cellStyle name="Normal 8 2 2 3 9" xfId="9075" xr:uid="{E2BC5409-7A10-4E5E-BEF6-94AA419107BE}"/>
    <cellStyle name="Normal 8 2 2 4" xfId="487" xr:uid="{00000000-0005-0000-0000-00006D1C0000}"/>
    <cellStyle name="Normal 8 2 2 4 10" xfId="25952" xr:uid="{C2907A95-FB9F-491B-87BB-E2EA2506E021}"/>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AF0EDF91-7F13-4216-991C-DCC79C830FE1}"/>
    <cellStyle name="Normal 8 2 2 4 2 2 2 3" xfId="24290" xr:uid="{273ABBDE-2150-4445-A075-1EA2AFDDA18F}"/>
    <cellStyle name="Normal 8 2 2 4 2 2 2 4" xfId="32727" xr:uid="{C5DDEFDF-3C58-41B5-AB3F-B8FF1401A0AE}"/>
    <cellStyle name="Normal 8 2 2 4 2 2 3" xfId="11635" xr:uid="{661252AB-D3F6-4ACB-9A0A-878FDF5D6AAC}"/>
    <cellStyle name="Normal 8 2 2 4 2 2 4" xfId="20073" xr:uid="{E44D0DAB-757E-468C-8283-B0DB760DB7CA}"/>
    <cellStyle name="Normal 8 2 2 4 2 2 5" xfId="28510" xr:uid="{3DAC0B1E-EE11-41D0-9F98-12D016137109}"/>
    <cellStyle name="Normal 8 2 2 4 2 3" xfId="5266" xr:uid="{00000000-0005-0000-0000-0000711C0000}"/>
    <cellStyle name="Normal 8 2 2 4 2 3 2" xfId="13708" xr:uid="{4E4B7B85-B32D-480B-A49A-3A4D78783E42}"/>
    <cellStyle name="Normal 8 2 2 4 2 3 3" xfId="22145" xr:uid="{E0B3E561-7ED5-4260-9DDA-14F31FB7069F}"/>
    <cellStyle name="Normal 8 2 2 4 2 3 4" xfId="30582" xr:uid="{2DF3EA9F-F257-4836-96F9-2AF8B2E889A9}"/>
    <cellStyle name="Normal 8 2 2 4 2 4" xfId="9490" xr:uid="{CB1012FD-58F7-4FA4-8CB4-71D2F6EBB435}"/>
    <cellStyle name="Normal 8 2 2 4 2 5" xfId="17928" xr:uid="{2463369E-84A2-4C6C-92AC-3E4951E4AED8}"/>
    <cellStyle name="Normal 8 2 2 4 2 6" xfId="26365" xr:uid="{EB7AC959-D7AA-4D50-B24C-72F59288F9F0}"/>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FD672FE0-C4D3-4C1C-8DC9-72B60356C671}"/>
    <cellStyle name="Normal 8 2 2 4 3 2 2 3" xfId="24703" xr:uid="{360974E7-0980-4E5F-B19C-F295C24D1FB2}"/>
    <cellStyle name="Normal 8 2 2 4 3 2 2 4" xfId="33140" xr:uid="{3211B7DC-F0C6-4AE5-B25C-B28C57B9154D}"/>
    <cellStyle name="Normal 8 2 2 4 3 2 3" xfId="12048" xr:uid="{F1A0659C-31F3-4E4F-81B4-5E4BCE3EA133}"/>
    <cellStyle name="Normal 8 2 2 4 3 2 4" xfId="20486" xr:uid="{542F6ACF-2D3B-436E-B75E-C801AB7F4D52}"/>
    <cellStyle name="Normal 8 2 2 4 3 2 5" xfId="28923" xr:uid="{2FB4508B-C3AF-42C2-BDA5-F0909F706F85}"/>
    <cellStyle name="Normal 8 2 2 4 3 3" xfId="5679" xr:uid="{00000000-0005-0000-0000-0000751C0000}"/>
    <cellStyle name="Normal 8 2 2 4 3 3 2" xfId="14121" xr:uid="{F3813B1C-1122-4EBE-A99C-DF78F2F1CE32}"/>
    <cellStyle name="Normal 8 2 2 4 3 3 3" xfId="22558" xr:uid="{A7FA5F44-9EB9-42BE-BE2E-347D7A472327}"/>
    <cellStyle name="Normal 8 2 2 4 3 3 4" xfId="30995" xr:uid="{6E618B17-547A-4AA6-AA00-58BA48039D55}"/>
    <cellStyle name="Normal 8 2 2 4 3 4" xfId="9903" xr:uid="{F8B85767-543A-4B42-B41A-01080B2B8D7F}"/>
    <cellStyle name="Normal 8 2 2 4 3 5" xfId="18341" xr:uid="{C9640830-5F7F-4D7F-BE9A-0AEC3143D6B5}"/>
    <cellStyle name="Normal 8 2 2 4 3 6" xfId="26778" xr:uid="{A4DE93D9-8B0A-4DED-AACB-17D389FE4226}"/>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C7AA173A-4011-464E-A91C-1E33EC8655C2}"/>
    <cellStyle name="Normal 8 2 2 4 4 2 2 3" xfId="25116" xr:uid="{004EADB9-FDC8-4F21-8176-7D93BCF8D3F1}"/>
    <cellStyle name="Normal 8 2 2 4 4 2 2 4" xfId="33553" xr:uid="{FB6CE5BA-05C2-4E6C-A53D-080982B97DB5}"/>
    <cellStyle name="Normal 8 2 2 4 4 2 3" xfId="12461" xr:uid="{1A124E76-604B-4A52-8629-6EFD2BAD7E0E}"/>
    <cellStyle name="Normal 8 2 2 4 4 2 4" xfId="20899" xr:uid="{2B7605D0-ACFC-47EA-AB3C-47A4B1B63247}"/>
    <cellStyle name="Normal 8 2 2 4 4 2 5" xfId="29336" xr:uid="{A10B3CA9-BB95-46C3-9491-FCE506E8E5F7}"/>
    <cellStyle name="Normal 8 2 2 4 4 3" xfId="6092" xr:uid="{00000000-0005-0000-0000-0000791C0000}"/>
    <cellStyle name="Normal 8 2 2 4 4 3 2" xfId="14534" xr:uid="{4BC75428-73FC-4AA2-B5A1-9EA327DF702A}"/>
    <cellStyle name="Normal 8 2 2 4 4 3 3" xfId="22971" xr:uid="{7017F5A0-2A8D-4F10-AAA3-7BCF3A697B04}"/>
    <cellStyle name="Normal 8 2 2 4 4 3 4" xfId="31408" xr:uid="{9774550C-431D-4921-B5D6-4FDABBFB45A1}"/>
    <cellStyle name="Normal 8 2 2 4 4 4" xfId="10316" xr:uid="{9CBACA0B-41D7-465C-9AE5-9EA35E0EF776}"/>
    <cellStyle name="Normal 8 2 2 4 4 5" xfId="18754" xr:uid="{05B59B47-225E-4EF1-A05C-069038B2A853}"/>
    <cellStyle name="Normal 8 2 2 4 4 6" xfId="27191" xr:uid="{8508FF15-CD02-45C0-84FB-25F4270ED596}"/>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3AF5CC1E-6BE9-461F-BCF3-A9014FB6D8BE}"/>
    <cellStyle name="Normal 8 2 2 4 5 2 2 3" xfId="25529" xr:uid="{971BD0B1-D358-43A1-9B04-BE5F4220EDEF}"/>
    <cellStyle name="Normal 8 2 2 4 5 2 2 4" xfId="33966" xr:uid="{C1FFE7DD-BE94-4B84-93B3-D5E249268596}"/>
    <cellStyle name="Normal 8 2 2 4 5 2 3" xfId="12874" xr:uid="{BF301D3C-862C-4B1B-90A1-38ED579C8695}"/>
    <cellStyle name="Normal 8 2 2 4 5 2 4" xfId="21312" xr:uid="{0E6881D4-7D10-45D1-87B3-83B1BF2B54EC}"/>
    <cellStyle name="Normal 8 2 2 4 5 2 5" xfId="29749" xr:uid="{D5341A12-8895-4A06-8C46-C088A1A89257}"/>
    <cellStyle name="Normal 8 2 2 4 5 3" xfId="6505" xr:uid="{00000000-0005-0000-0000-00007D1C0000}"/>
    <cellStyle name="Normal 8 2 2 4 5 3 2" xfId="14947" xr:uid="{5C99C260-C2DC-4FB6-8ACE-77F933B50B53}"/>
    <cellStyle name="Normal 8 2 2 4 5 3 3" xfId="23384" xr:uid="{D4A276B4-3188-4C95-ACDE-8FB33F766140}"/>
    <cellStyle name="Normal 8 2 2 4 5 3 4" xfId="31821" xr:uid="{B48BFB69-DE70-490F-B6A9-6E44C4FB60A6}"/>
    <cellStyle name="Normal 8 2 2 4 5 4" xfId="10729" xr:uid="{37CA4BDB-9CCE-4AB2-8625-70FC939929E3}"/>
    <cellStyle name="Normal 8 2 2 4 5 5" xfId="19167" xr:uid="{28408738-62EC-4665-9511-C929134B75E8}"/>
    <cellStyle name="Normal 8 2 2 4 5 6" xfId="27604" xr:uid="{1E759918-3108-4228-B3F8-A8DB55609368}"/>
    <cellStyle name="Normal 8 2 2 4 6" xfId="2634" xr:uid="{00000000-0005-0000-0000-00007E1C0000}"/>
    <cellStyle name="Normal 8 2 2 4 6 2" xfId="6918" xr:uid="{00000000-0005-0000-0000-00007F1C0000}"/>
    <cellStyle name="Normal 8 2 2 4 6 2 2" xfId="15360" xr:uid="{E6A766B2-AB0A-41A3-8F25-1018F368947C}"/>
    <cellStyle name="Normal 8 2 2 4 6 2 3" xfId="23797" xr:uid="{86D9B454-728C-47B2-9F84-A204E56AC967}"/>
    <cellStyle name="Normal 8 2 2 4 6 2 4" xfId="32234" xr:uid="{76CADAB0-0942-466E-A6BA-B824322ED954}"/>
    <cellStyle name="Normal 8 2 2 4 6 3" xfId="11142" xr:uid="{5697DFDA-FFB0-493A-9380-A6DA8D3DCAB1}"/>
    <cellStyle name="Normal 8 2 2 4 6 4" xfId="19580" xr:uid="{52838823-8797-49F3-84F3-73276A5C8D52}"/>
    <cellStyle name="Normal 8 2 2 4 6 5" xfId="28017" xr:uid="{D3352879-7C76-435C-970B-FE57425F3B18}"/>
    <cellStyle name="Normal 8 2 2 4 7" xfId="4853" xr:uid="{00000000-0005-0000-0000-0000801C0000}"/>
    <cellStyle name="Normal 8 2 2 4 7 2" xfId="13295" xr:uid="{F7BDEC9A-534C-4B13-A3B6-332C2C3F1730}"/>
    <cellStyle name="Normal 8 2 2 4 7 3" xfId="21732" xr:uid="{3A6A84C4-9795-44B7-A16A-3941F678ADEF}"/>
    <cellStyle name="Normal 8 2 2 4 7 4" xfId="30169" xr:uid="{2A47E39A-05F5-4563-A9F7-706329D13EA6}"/>
    <cellStyle name="Normal 8 2 2 4 8" xfId="9077" xr:uid="{43B3D425-B168-4913-A651-6F934E372B70}"/>
    <cellStyle name="Normal 8 2 2 4 9" xfId="17515" xr:uid="{D1D57E90-9556-47B4-9433-4930AC8BB75E}"/>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77B79783-F3F3-46F8-9804-4B56CF23946E}"/>
    <cellStyle name="Normal 8 2 2 5 2 2 3" xfId="24283" xr:uid="{E3413584-F39C-4214-80F3-0C960B541654}"/>
    <cellStyle name="Normal 8 2 2 5 2 2 4" xfId="32720" xr:uid="{804B5DF7-8AB7-43B9-8BC5-054A6A937AD6}"/>
    <cellStyle name="Normal 8 2 2 5 2 3" xfId="11628" xr:uid="{F24ED443-0CDD-43F3-B5DC-0D084DEBBAB6}"/>
    <cellStyle name="Normal 8 2 2 5 2 4" xfId="20066" xr:uid="{F0C3BBD6-4984-4A3D-8022-0DCEEC671779}"/>
    <cellStyle name="Normal 8 2 2 5 2 5" xfId="28503" xr:uid="{256043B8-1AFD-4E9A-82B9-2745159430DA}"/>
    <cellStyle name="Normal 8 2 2 5 3" xfId="5259" xr:uid="{00000000-0005-0000-0000-0000841C0000}"/>
    <cellStyle name="Normal 8 2 2 5 3 2" xfId="13701" xr:uid="{A3076A81-2902-488F-8C27-F5F20E4C405A}"/>
    <cellStyle name="Normal 8 2 2 5 3 3" xfId="22138" xr:uid="{CFECC8CF-5027-4AE1-A8A4-0A57708FCAF3}"/>
    <cellStyle name="Normal 8 2 2 5 3 4" xfId="30575" xr:uid="{5AFE76FD-B4B3-414E-95AC-238A9B2CC856}"/>
    <cellStyle name="Normal 8 2 2 5 4" xfId="9483" xr:uid="{6D640708-2010-4DC0-9E72-675A74AE1DBD}"/>
    <cellStyle name="Normal 8 2 2 5 5" xfId="17921" xr:uid="{A9A2D2AC-128C-4F74-B3E3-E5DD976A0C62}"/>
    <cellStyle name="Normal 8 2 2 5 6" xfId="26358" xr:uid="{D25939BD-D092-4773-A9DF-78AA9C48BF7F}"/>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503DE0AD-349B-48B8-9D70-29ECC0AE3925}"/>
    <cellStyle name="Normal 8 2 2 6 2 2 3" xfId="24696" xr:uid="{BC66966C-DFE4-4EF7-9E18-4906207DD6DA}"/>
    <cellStyle name="Normal 8 2 2 6 2 2 4" xfId="33133" xr:uid="{7ECAEBF8-4EE3-43FC-98A1-73214F332479}"/>
    <cellStyle name="Normal 8 2 2 6 2 3" xfId="12041" xr:uid="{C076DBD8-D445-43E2-8260-BFD644EF6B59}"/>
    <cellStyle name="Normal 8 2 2 6 2 4" xfId="20479" xr:uid="{20528DC5-1539-42B7-AE1C-674E6B0E47A6}"/>
    <cellStyle name="Normal 8 2 2 6 2 5" xfId="28916" xr:uid="{42ABCFA3-27DF-4BC5-9CE2-6D94EBA0ADFB}"/>
    <cellStyle name="Normal 8 2 2 6 3" xfId="5672" xr:uid="{00000000-0005-0000-0000-0000881C0000}"/>
    <cellStyle name="Normal 8 2 2 6 3 2" xfId="14114" xr:uid="{5194C697-8D70-46E1-892A-B0F62C9A5436}"/>
    <cellStyle name="Normal 8 2 2 6 3 3" xfId="22551" xr:uid="{54FC479D-BC7D-4602-AD0F-DA939AEEA69C}"/>
    <cellStyle name="Normal 8 2 2 6 3 4" xfId="30988" xr:uid="{83F6026C-E397-4136-937C-4EC9D3CB2339}"/>
    <cellStyle name="Normal 8 2 2 6 4" xfId="9896" xr:uid="{F7D78C4C-D478-4F04-AFB0-E8B5D7F1BB1F}"/>
    <cellStyle name="Normal 8 2 2 6 5" xfId="18334" xr:uid="{1DF600EA-F349-4FDF-AC24-BE3C176C243C}"/>
    <cellStyle name="Normal 8 2 2 6 6" xfId="26771" xr:uid="{B0FD2D32-6440-4A0F-941E-B9137F2A122A}"/>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5F8F8E2A-816B-4438-9BD3-CACCC2B2CBBB}"/>
    <cellStyle name="Normal 8 2 2 7 2 2 3" xfId="25109" xr:uid="{45B36DC4-64FD-46FE-97DC-CC47CD39852C}"/>
    <cellStyle name="Normal 8 2 2 7 2 2 4" xfId="33546" xr:uid="{06A87185-E263-4E6B-A20A-C87A3DA8548C}"/>
    <cellStyle name="Normal 8 2 2 7 2 3" xfId="12454" xr:uid="{0F8BFCFC-E22C-4AAD-A845-3C0512DEDB36}"/>
    <cellStyle name="Normal 8 2 2 7 2 4" xfId="20892" xr:uid="{547BA300-4C43-4FA8-AA47-8B4DF6A6ADE6}"/>
    <cellStyle name="Normal 8 2 2 7 2 5" xfId="29329" xr:uid="{B0B89F22-ECAA-4FA8-A4E3-2E5D26C7C9D7}"/>
    <cellStyle name="Normal 8 2 2 7 3" xfId="6085" xr:uid="{00000000-0005-0000-0000-00008C1C0000}"/>
    <cellStyle name="Normal 8 2 2 7 3 2" xfId="14527" xr:uid="{BC76AB2A-8081-47DB-AE51-FF7937DCB089}"/>
    <cellStyle name="Normal 8 2 2 7 3 3" xfId="22964" xr:uid="{999E4942-8097-48B5-9B00-EA24685D5D9F}"/>
    <cellStyle name="Normal 8 2 2 7 3 4" xfId="31401" xr:uid="{908555AA-CB82-451A-84D9-4ADCACDC8C76}"/>
    <cellStyle name="Normal 8 2 2 7 4" xfId="10309" xr:uid="{45C2598D-C8DC-42DC-8249-C8B8018F4803}"/>
    <cellStyle name="Normal 8 2 2 7 5" xfId="18747" xr:uid="{2B16CAD7-FF7C-450F-8692-BA9D4CF3474B}"/>
    <cellStyle name="Normal 8 2 2 7 6" xfId="27184" xr:uid="{98B056E0-1467-4078-8D10-FA00B582B39E}"/>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B6C49FE7-F025-4C51-963D-8B6273F25170}"/>
    <cellStyle name="Normal 8 2 2 8 2 2 3" xfId="25522" xr:uid="{6D08C83B-F2AA-4AE3-8BB1-A05302B30C4B}"/>
    <cellStyle name="Normal 8 2 2 8 2 2 4" xfId="33959" xr:uid="{6BEC80E4-E7C5-47B4-AB99-1FD79ABE3005}"/>
    <cellStyle name="Normal 8 2 2 8 2 3" xfId="12867" xr:uid="{9670295F-99DD-4CC3-B095-7DF9A2B40301}"/>
    <cellStyle name="Normal 8 2 2 8 2 4" xfId="21305" xr:uid="{D288AC63-187E-4AF3-BAAB-95F8D3DB8991}"/>
    <cellStyle name="Normal 8 2 2 8 2 5" xfId="29742" xr:uid="{A8BC04B2-F573-4281-A824-50E340F9411F}"/>
    <cellStyle name="Normal 8 2 2 8 3" xfId="6498" xr:uid="{00000000-0005-0000-0000-0000901C0000}"/>
    <cellStyle name="Normal 8 2 2 8 3 2" xfId="14940" xr:uid="{977ABA74-BB50-4287-A976-C7E7D0138E80}"/>
    <cellStyle name="Normal 8 2 2 8 3 3" xfId="23377" xr:uid="{C572E317-11C9-48FA-8CC0-8E6A2C153462}"/>
    <cellStyle name="Normal 8 2 2 8 3 4" xfId="31814" xr:uid="{2DAA72B4-0EB4-4190-B622-902A941BD85A}"/>
    <cellStyle name="Normal 8 2 2 8 4" xfId="10722" xr:uid="{4CF0B429-F825-4F29-A0E1-AF29AACCA670}"/>
    <cellStyle name="Normal 8 2 2 8 5" xfId="19160" xr:uid="{C469000D-8B1F-4E32-806F-CAC074CB099E}"/>
    <cellStyle name="Normal 8 2 2 8 6" xfId="27597" xr:uid="{B94A5AD0-23F6-4BF0-905B-6C1C10A26771}"/>
    <cellStyle name="Normal 8 2 2 9" xfId="2627" xr:uid="{00000000-0005-0000-0000-0000911C0000}"/>
    <cellStyle name="Normal 8 2 2 9 2" xfId="6911" xr:uid="{00000000-0005-0000-0000-0000921C0000}"/>
    <cellStyle name="Normal 8 2 2 9 2 2" xfId="15353" xr:uid="{52D2F540-928C-45C4-94D8-FAB46B5D8BF8}"/>
    <cellStyle name="Normal 8 2 2 9 2 3" xfId="23790" xr:uid="{2D41E906-5EF3-4C26-959D-607D57E104BC}"/>
    <cellStyle name="Normal 8 2 2 9 2 4" xfId="32227" xr:uid="{9B48FDBD-AE66-4A03-922F-AE0E0C8F7F2A}"/>
    <cellStyle name="Normal 8 2 2 9 3" xfId="11135" xr:uid="{2ED99DEF-FC34-4691-BE45-5C24A3EDAFE4}"/>
    <cellStyle name="Normal 8 2 2 9 4" xfId="19573" xr:uid="{99E4DFCA-7F37-4BB7-BD26-EB6B77A7F922}"/>
    <cellStyle name="Normal 8 2 2 9 5" xfId="28010" xr:uid="{80AD7C42-E475-4428-A76B-734D515D7C2F}"/>
    <cellStyle name="Normal 8 2 3" xfId="488" xr:uid="{00000000-0005-0000-0000-0000931C0000}"/>
    <cellStyle name="Normal 8 2 3 10" xfId="9078" xr:uid="{4B72BA21-3455-4AC7-A08F-0B4F05DCFE6B}"/>
    <cellStyle name="Normal 8 2 3 11" xfId="17516" xr:uid="{03A53DAB-4CDB-4C81-9A12-56334AEACD03}"/>
    <cellStyle name="Normal 8 2 3 12" xfId="25953" xr:uid="{2021754E-7793-4A70-9B74-06453BA659FA}"/>
    <cellStyle name="Normal 8 2 3 2" xfId="489" xr:uid="{00000000-0005-0000-0000-0000941C0000}"/>
    <cellStyle name="Normal 8 2 3 2 10" xfId="17517" xr:uid="{5A8E8619-BBA0-47E6-8FF6-D0A35C0DADE8}"/>
    <cellStyle name="Normal 8 2 3 2 11" xfId="25954" xr:uid="{B2F99A43-EECC-4B2E-8528-8BBA0A54BDBC}"/>
    <cellStyle name="Normal 8 2 3 2 2" xfId="490" xr:uid="{00000000-0005-0000-0000-0000951C0000}"/>
    <cellStyle name="Normal 8 2 3 2 2 10" xfId="25955" xr:uid="{791D950A-14E4-45C2-AD2A-69212A956651}"/>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E90B69D0-5280-4244-9418-414F36FCAA20}"/>
    <cellStyle name="Normal 8 2 3 2 2 2 2 2 3" xfId="24293" xr:uid="{CA2601F5-3D9E-410D-8DE8-330A3DBA897C}"/>
    <cellStyle name="Normal 8 2 3 2 2 2 2 2 4" xfId="32730" xr:uid="{288E5D3A-D331-4461-83D2-ACD5F626DE6C}"/>
    <cellStyle name="Normal 8 2 3 2 2 2 2 3" xfId="11638" xr:uid="{65E79141-AE30-43D7-B307-C6A46C104427}"/>
    <cellStyle name="Normal 8 2 3 2 2 2 2 4" xfId="20076" xr:uid="{6F35CA31-CBBA-4077-B53B-7467F0EDFA93}"/>
    <cellStyle name="Normal 8 2 3 2 2 2 2 5" xfId="28513" xr:uid="{6CBDF245-B538-43B5-BED4-FC5641D880D6}"/>
    <cellStyle name="Normal 8 2 3 2 2 2 3" xfId="5269" xr:uid="{00000000-0005-0000-0000-0000991C0000}"/>
    <cellStyle name="Normal 8 2 3 2 2 2 3 2" xfId="13711" xr:uid="{C87CCBBC-B562-4754-A0F9-567972C70EE1}"/>
    <cellStyle name="Normal 8 2 3 2 2 2 3 3" xfId="22148" xr:uid="{529FFB1F-6930-4C68-AA14-C1DA7C56C3A8}"/>
    <cellStyle name="Normal 8 2 3 2 2 2 3 4" xfId="30585" xr:uid="{297E0418-7753-4646-A78D-B5D81701A939}"/>
    <cellStyle name="Normal 8 2 3 2 2 2 4" xfId="9493" xr:uid="{A3880A5F-9F09-413F-9AB3-0FE769657237}"/>
    <cellStyle name="Normal 8 2 3 2 2 2 5" xfId="17931" xr:uid="{B714E2E8-DC0B-42E8-BA89-F932EC67D86A}"/>
    <cellStyle name="Normal 8 2 3 2 2 2 6" xfId="26368" xr:uid="{30607C18-1495-4D14-BD9C-09E8CF08CD72}"/>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20E148B6-A9D2-4FA9-98BE-CC5072B724F0}"/>
    <cellStyle name="Normal 8 2 3 2 2 3 2 2 3" xfId="24706" xr:uid="{E70EA44B-30E5-428F-9B18-D579625C9039}"/>
    <cellStyle name="Normal 8 2 3 2 2 3 2 2 4" xfId="33143" xr:uid="{A9AE0C14-1BD0-4C54-A29C-8B9AA57FE89D}"/>
    <cellStyle name="Normal 8 2 3 2 2 3 2 3" xfId="12051" xr:uid="{3B5559F3-47E0-4F2A-AA4B-92ECBB2DEC67}"/>
    <cellStyle name="Normal 8 2 3 2 2 3 2 4" xfId="20489" xr:uid="{2374158C-CCEB-4272-B4FA-B123EC9B6248}"/>
    <cellStyle name="Normal 8 2 3 2 2 3 2 5" xfId="28926" xr:uid="{9F7B0800-79F9-4949-9F46-CD454FFC13F1}"/>
    <cellStyle name="Normal 8 2 3 2 2 3 3" xfId="5682" xr:uid="{00000000-0005-0000-0000-00009D1C0000}"/>
    <cellStyle name="Normal 8 2 3 2 2 3 3 2" xfId="14124" xr:uid="{A567AF0A-7D19-4575-929B-A1DEBEE4E5B8}"/>
    <cellStyle name="Normal 8 2 3 2 2 3 3 3" xfId="22561" xr:uid="{48C30E61-0515-4B68-870F-07C57B034E36}"/>
    <cellStyle name="Normal 8 2 3 2 2 3 3 4" xfId="30998" xr:uid="{8FF6DE56-C29B-4E76-8988-558D3F05A52E}"/>
    <cellStyle name="Normal 8 2 3 2 2 3 4" xfId="9906" xr:uid="{EDA94318-5161-4EB2-9816-C2ECECCAF46D}"/>
    <cellStyle name="Normal 8 2 3 2 2 3 5" xfId="18344" xr:uid="{AD359755-D036-409F-B92D-D385FB6CCF1E}"/>
    <cellStyle name="Normal 8 2 3 2 2 3 6" xfId="26781" xr:uid="{6937213B-7E24-4462-8116-BF7169C1F903}"/>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CEB93860-D76E-4076-89BC-6D69C1FDAEC9}"/>
    <cellStyle name="Normal 8 2 3 2 2 4 2 2 3" xfId="25119" xr:uid="{AFEF5AAA-3FF6-4480-BA0E-591EC7D15865}"/>
    <cellStyle name="Normal 8 2 3 2 2 4 2 2 4" xfId="33556" xr:uid="{209477C4-0BF1-4EEE-B5B6-593C3039B0D7}"/>
    <cellStyle name="Normal 8 2 3 2 2 4 2 3" xfId="12464" xr:uid="{B95AF1EE-AA86-411E-B624-8B0FEDF2BDB5}"/>
    <cellStyle name="Normal 8 2 3 2 2 4 2 4" xfId="20902" xr:uid="{9E928193-2000-4FDA-8089-EDE55A0D8093}"/>
    <cellStyle name="Normal 8 2 3 2 2 4 2 5" xfId="29339" xr:uid="{F2CF2135-BD03-4068-89B0-0AAF339F0A4D}"/>
    <cellStyle name="Normal 8 2 3 2 2 4 3" xfId="6095" xr:uid="{00000000-0005-0000-0000-0000A11C0000}"/>
    <cellStyle name="Normal 8 2 3 2 2 4 3 2" xfId="14537" xr:uid="{28EB1850-A4EB-4710-A286-828AEBBBB9E1}"/>
    <cellStyle name="Normal 8 2 3 2 2 4 3 3" xfId="22974" xr:uid="{5CBCD72D-5676-42B4-9CD8-E8AD35E84A23}"/>
    <cellStyle name="Normal 8 2 3 2 2 4 3 4" xfId="31411" xr:uid="{327625E7-A4FA-4593-83E7-B16707322B3F}"/>
    <cellStyle name="Normal 8 2 3 2 2 4 4" xfId="10319" xr:uid="{5787DE81-C89D-4F8C-8E8C-B80577FF026F}"/>
    <cellStyle name="Normal 8 2 3 2 2 4 5" xfId="18757" xr:uid="{A12F5C5E-79AE-4588-A3B8-7287B47DD85C}"/>
    <cellStyle name="Normal 8 2 3 2 2 4 6" xfId="27194" xr:uid="{5BE85754-58CC-40E2-9BA1-E3E6F10C8671}"/>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53704C0C-BAF1-42D2-AE90-58AC7E7281F2}"/>
    <cellStyle name="Normal 8 2 3 2 2 5 2 2 3" xfId="25532" xr:uid="{753EC71C-E593-440D-8F27-73D6946A6DAE}"/>
    <cellStyle name="Normal 8 2 3 2 2 5 2 2 4" xfId="33969" xr:uid="{305A94AB-25D2-4DEE-B9E3-A2B8B4BE089A}"/>
    <cellStyle name="Normal 8 2 3 2 2 5 2 3" xfId="12877" xr:uid="{572EAED8-41AF-45A5-8FA5-132762AEF7B9}"/>
    <cellStyle name="Normal 8 2 3 2 2 5 2 4" xfId="21315" xr:uid="{7E0CC489-28C9-42D6-A04D-077AFACAE06D}"/>
    <cellStyle name="Normal 8 2 3 2 2 5 2 5" xfId="29752" xr:uid="{780B5DCE-2B82-40CF-81EA-6F5F6CDB42C9}"/>
    <cellStyle name="Normal 8 2 3 2 2 5 3" xfId="6508" xr:uid="{00000000-0005-0000-0000-0000A51C0000}"/>
    <cellStyle name="Normal 8 2 3 2 2 5 3 2" xfId="14950" xr:uid="{2F683917-7435-4501-863B-70091BB249D4}"/>
    <cellStyle name="Normal 8 2 3 2 2 5 3 3" xfId="23387" xr:uid="{1CB52562-FD54-488C-B786-AA9CD7E21FC5}"/>
    <cellStyle name="Normal 8 2 3 2 2 5 3 4" xfId="31824" xr:uid="{427601BA-DD67-45E9-B186-E80796DB96D2}"/>
    <cellStyle name="Normal 8 2 3 2 2 5 4" xfId="10732" xr:uid="{D5696DED-D6C2-44C6-9562-084401EE99A9}"/>
    <cellStyle name="Normal 8 2 3 2 2 5 5" xfId="19170" xr:uid="{ED27B437-83DA-4E13-9581-28772F1B6FE9}"/>
    <cellStyle name="Normal 8 2 3 2 2 5 6" xfId="27607" xr:uid="{E047C189-F3FB-4211-B5B5-BC80BEF55EE3}"/>
    <cellStyle name="Normal 8 2 3 2 2 6" xfId="2637" xr:uid="{00000000-0005-0000-0000-0000A61C0000}"/>
    <cellStyle name="Normal 8 2 3 2 2 6 2" xfId="6921" xr:uid="{00000000-0005-0000-0000-0000A71C0000}"/>
    <cellStyle name="Normal 8 2 3 2 2 6 2 2" xfId="15363" xr:uid="{72CC7000-EE3A-46F3-898E-E4BF6EA1D9E3}"/>
    <cellStyle name="Normal 8 2 3 2 2 6 2 3" xfId="23800" xr:uid="{99D9767A-B590-423F-A6BC-7E860E034995}"/>
    <cellStyle name="Normal 8 2 3 2 2 6 2 4" xfId="32237" xr:uid="{4D7D6F6F-C793-41FB-9403-9EEE733ED49B}"/>
    <cellStyle name="Normal 8 2 3 2 2 6 3" xfId="11145" xr:uid="{80199DE6-D68B-4ACB-A3DE-C6F7B1A2F028}"/>
    <cellStyle name="Normal 8 2 3 2 2 6 4" xfId="19583" xr:uid="{141A7AD0-F3BB-4E9B-BEC4-408FBA8C93C5}"/>
    <cellStyle name="Normal 8 2 3 2 2 6 5" xfId="28020" xr:uid="{98890C3A-A030-4822-95AD-FFAA518EA27C}"/>
    <cellStyle name="Normal 8 2 3 2 2 7" xfId="4856" xr:uid="{00000000-0005-0000-0000-0000A81C0000}"/>
    <cellStyle name="Normal 8 2 3 2 2 7 2" xfId="13298" xr:uid="{217DB2F8-D3F8-4347-8219-FB072EB27B5E}"/>
    <cellStyle name="Normal 8 2 3 2 2 7 3" xfId="21735" xr:uid="{66F5E03F-2C57-4644-B248-D324C33F2EAD}"/>
    <cellStyle name="Normal 8 2 3 2 2 7 4" xfId="30172" xr:uid="{B8DF08CE-5B03-4A2C-AF6B-3EF4B0187291}"/>
    <cellStyle name="Normal 8 2 3 2 2 8" xfId="9080" xr:uid="{54CA5F10-D9BB-4BF2-81BA-DA91041B13AC}"/>
    <cellStyle name="Normal 8 2 3 2 2 9" xfId="17518" xr:uid="{EE69D7BF-E416-4869-AFD0-BC7451895316}"/>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CEB902FA-75FB-45E5-82CA-4B1FB22DF31C}"/>
    <cellStyle name="Normal 8 2 3 2 3 2 2 3" xfId="24292" xr:uid="{B67EF05A-D4EE-4630-AAA5-1D2F21A0F25C}"/>
    <cellStyle name="Normal 8 2 3 2 3 2 2 4" xfId="32729" xr:uid="{ECA6716C-9DAE-4DA9-8B68-22BF566132C9}"/>
    <cellStyle name="Normal 8 2 3 2 3 2 3" xfId="11637" xr:uid="{86E184F4-A8EF-4199-A4A7-A2384508919A}"/>
    <cellStyle name="Normal 8 2 3 2 3 2 4" xfId="20075" xr:uid="{EFC0275E-B014-47C1-8188-E102ACD12C4B}"/>
    <cellStyle name="Normal 8 2 3 2 3 2 5" xfId="28512" xr:uid="{5A238203-5EB3-4317-BEC8-09908A1B8CFE}"/>
    <cellStyle name="Normal 8 2 3 2 3 3" xfId="5268" xr:uid="{00000000-0005-0000-0000-0000AC1C0000}"/>
    <cellStyle name="Normal 8 2 3 2 3 3 2" xfId="13710" xr:uid="{73C2D1F4-BC2A-4469-8E8A-93B3124B3743}"/>
    <cellStyle name="Normal 8 2 3 2 3 3 3" xfId="22147" xr:uid="{E01293E4-492F-4916-8EB4-0CC1E4B38178}"/>
    <cellStyle name="Normal 8 2 3 2 3 3 4" xfId="30584" xr:uid="{D6569457-F2DA-47AD-8AAF-0AB8B2714BF0}"/>
    <cellStyle name="Normal 8 2 3 2 3 4" xfId="9492" xr:uid="{3D709956-E7F1-4B4F-BD09-54874370305C}"/>
    <cellStyle name="Normal 8 2 3 2 3 5" xfId="17930" xr:uid="{A37DC3A9-DED5-43C3-99A7-D711BA84A760}"/>
    <cellStyle name="Normal 8 2 3 2 3 6" xfId="26367" xr:uid="{A5481E48-9E25-4986-832F-6531C4AADFC9}"/>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B0C3B06A-FA51-4424-B382-16A2AF62F619}"/>
    <cellStyle name="Normal 8 2 3 2 4 2 2 3" xfId="24705" xr:uid="{5AA3F306-27F0-4B55-935E-39CB178960B8}"/>
    <cellStyle name="Normal 8 2 3 2 4 2 2 4" xfId="33142" xr:uid="{009E9FD2-F8E5-4F89-9665-FA8E3AF7DE01}"/>
    <cellStyle name="Normal 8 2 3 2 4 2 3" xfId="12050" xr:uid="{D7772942-B14E-44A2-BE11-44B32A38F21C}"/>
    <cellStyle name="Normal 8 2 3 2 4 2 4" xfId="20488" xr:uid="{B543D49B-55A4-494F-82DD-D327E81A9E20}"/>
    <cellStyle name="Normal 8 2 3 2 4 2 5" xfId="28925" xr:uid="{3B6FCB65-9FFA-49F5-B442-E294C4D69278}"/>
    <cellStyle name="Normal 8 2 3 2 4 3" xfId="5681" xr:uid="{00000000-0005-0000-0000-0000B01C0000}"/>
    <cellStyle name="Normal 8 2 3 2 4 3 2" xfId="14123" xr:uid="{6D5B0D44-4ADF-49F9-9618-93CF60D1888C}"/>
    <cellStyle name="Normal 8 2 3 2 4 3 3" xfId="22560" xr:uid="{2924CCCF-1D36-4E3D-98CA-A559C44967D9}"/>
    <cellStyle name="Normal 8 2 3 2 4 3 4" xfId="30997" xr:uid="{468384E8-CBA7-4F4C-AF23-BE90873AAB0F}"/>
    <cellStyle name="Normal 8 2 3 2 4 4" xfId="9905" xr:uid="{43765D90-266E-416D-8728-AA2DF0DEDAD6}"/>
    <cellStyle name="Normal 8 2 3 2 4 5" xfId="18343" xr:uid="{FC283ADA-A4FD-4220-9F63-882C5C4433E7}"/>
    <cellStyle name="Normal 8 2 3 2 4 6" xfId="26780" xr:uid="{539394B8-D623-4D3A-9DA1-17662D65D351}"/>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10E3E5DD-6D06-4C8D-AD8F-377FF8874BA5}"/>
    <cellStyle name="Normal 8 2 3 2 5 2 2 3" xfId="25118" xr:uid="{9F63AC46-689A-43B5-A30F-E18E07F55606}"/>
    <cellStyle name="Normal 8 2 3 2 5 2 2 4" xfId="33555" xr:uid="{E5274372-A80B-43AB-B2EB-509BE5D04128}"/>
    <cellStyle name="Normal 8 2 3 2 5 2 3" xfId="12463" xr:uid="{28D55239-D87F-440E-A59F-9A0DB757C496}"/>
    <cellStyle name="Normal 8 2 3 2 5 2 4" xfId="20901" xr:uid="{BA7744B2-A298-40D1-85D3-5DE40F02D042}"/>
    <cellStyle name="Normal 8 2 3 2 5 2 5" xfId="29338" xr:uid="{CF85B02C-87A9-4808-8E1B-8A2D6B4835DE}"/>
    <cellStyle name="Normal 8 2 3 2 5 3" xfId="6094" xr:uid="{00000000-0005-0000-0000-0000B41C0000}"/>
    <cellStyle name="Normal 8 2 3 2 5 3 2" xfId="14536" xr:uid="{FE3E043A-0684-4C5B-A36B-B2863CC06B8D}"/>
    <cellStyle name="Normal 8 2 3 2 5 3 3" xfId="22973" xr:uid="{B4FC349D-4FA7-43C9-8251-49A8B0A9D3F6}"/>
    <cellStyle name="Normal 8 2 3 2 5 3 4" xfId="31410" xr:uid="{A6644578-405E-48B0-A309-823EAD886368}"/>
    <cellStyle name="Normal 8 2 3 2 5 4" xfId="10318" xr:uid="{F206356C-D062-4346-8905-D839AC616E7F}"/>
    <cellStyle name="Normal 8 2 3 2 5 5" xfId="18756" xr:uid="{A6F314FD-AD17-4AD3-8179-AE56F6E294BB}"/>
    <cellStyle name="Normal 8 2 3 2 5 6" xfId="27193" xr:uid="{B2C600AC-54F4-43F4-A46A-5BDD238C3A9C}"/>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1107D5FF-932B-4217-9F3A-EA6DD52A9209}"/>
    <cellStyle name="Normal 8 2 3 2 6 2 2 3" xfId="25531" xr:uid="{68D2BA34-2DA0-408C-9B21-E84E7D85670D}"/>
    <cellStyle name="Normal 8 2 3 2 6 2 2 4" xfId="33968" xr:uid="{6ACFB130-407D-46C2-991C-F154D307B6EB}"/>
    <cellStyle name="Normal 8 2 3 2 6 2 3" xfId="12876" xr:uid="{57800C1C-5C8A-4598-8489-E8976235C41A}"/>
    <cellStyle name="Normal 8 2 3 2 6 2 4" xfId="21314" xr:uid="{DB0692EF-B2D2-49AE-BC91-23A777D82235}"/>
    <cellStyle name="Normal 8 2 3 2 6 2 5" xfId="29751" xr:uid="{658F11F9-72B5-452F-94C7-5A70C6C59D82}"/>
    <cellStyle name="Normal 8 2 3 2 6 3" xfId="6507" xr:uid="{00000000-0005-0000-0000-0000B81C0000}"/>
    <cellStyle name="Normal 8 2 3 2 6 3 2" xfId="14949" xr:uid="{946F29FE-17C8-4BF0-8518-DE8865B5FA2A}"/>
    <cellStyle name="Normal 8 2 3 2 6 3 3" xfId="23386" xr:uid="{D10D3574-1561-451D-807F-EB5A89CC23D6}"/>
    <cellStyle name="Normal 8 2 3 2 6 3 4" xfId="31823" xr:uid="{6FA4F763-3FB5-468A-8A47-C69D87208C83}"/>
    <cellStyle name="Normal 8 2 3 2 6 4" xfId="10731" xr:uid="{3D2BC63F-94C6-49F2-BDB3-8E605EFE40A9}"/>
    <cellStyle name="Normal 8 2 3 2 6 5" xfId="19169" xr:uid="{6F3E4C62-7D2D-4897-A989-5DD359244395}"/>
    <cellStyle name="Normal 8 2 3 2 6 6" xfId="27606" xr:uid="{85F4A5E7-DE56-4E55-9799-7792F06E5F93}"/>
    <cellStyle name="Normal 8 2 3 2 7" xfId="2636" xr:uid="{00000000-0005-0000-0000-0000B91C0000}"/>
    <cellStyle name="Normal 8 2 3 2 7 2" xfId="6920" xr:uid="{00000000-0005-0000-0000-0000BA1C0000}"/>
    <cellStyle name="Normal 8 2 3 2 7 2 2" xfId="15362" xr:uid="{2A3F3681-3663-48DB-A263-44D5151ED032}"/>
    <cellStyle name="Normal 8 2 3 2 7 2 3" xfId="23799" xr:uid="{79C0319F-C8B5-4EC7-8139-098868758666}"/>
    <cellStyle name="Normal 8 2 3 2 7 2 4" xfId="32236" xr:uid="{4653F748-9359-417C-BB7B-30D41D55ACDF}"/>
    <cellStyle name="Normal 8 2 3 2 7 3" xfId="11144" xr:uid="{DE368384-3836-4A75-AE54-A4C599D642F5}"/>
    <cellStyle name="Normal 8 2 3 2 7 4" xfId="19582" xr:uid="{D0BE630C-54BE-4F22-AD42-C7BB54D6F665}"/>
    <cellStyle name="Normal 8 2 3 2 7 5" xfId="28019" xr:uid="{9B18CAE9-4B8D-4FB3-A192-5678A0B72F16}"/>
    <cellStyle name="Normal 8 2 3 2 8" xfId="4855" xr:uid="{00000000-0005-0000-0000-0000BB1C0000}"/>
    <cellStyle name="Normal 8 2 3 2 8 2" xfId="13297" xr:uid="{6CF1546B-0C47-4351-A3E1-93B9F9092F08}"/>
    <cellStyle name="Normal 8 2 3 2 8 3" xfId="21734" xr:uid="{FA062A6C-034B-4561-86B5-CC82B00FF288}"/>
    <cellStyle name="Normal 8 2 3 2 8 4" xfId="30171" xr:uid="{25D7957D-159A-47FC-8D85-226C7DA5142D}"/>
    <cellStyle name="Normal 8 2 3 2 9" xfId="9079" xr:uid="{95402242-FC4A-438B-86D8-1FB1ED7D5435}"/>
    <cellStyle name="Normal 8 2 3 3" xfId="491" xr:uid="{00000000-0005-0000-0000-0000BC1C0000}"/>
    <cellStyle name="Normal 8 2 3 3 10" xfId="25956" xr:uid="{8B968259-E14F-462B-B79C-C02484D0A906}"/>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F146136E-5456-44DE-806C-98754D73CF3F}"/>
    <cellStyle name="Normal 8 2 3 3 2 2 2 3" xfId="24294" xr:uid="{07BFF40E-ABFB-4C2E-91A2-508CB89CCA03}"/>
    <cellStyle name="Normal 8 2 3 3 2 2 2 4" xfId="32731" xr:uid="{5663F93D-293E-4CEB-9508-F0A84CA02AF8}"/>
    <cellStyle name="Normal 8 2 3 3 2 2 3" xfId="11639" xr:uid="{7251BA6C-5142-449B-92A1-231995BA54F8}"/>
    <cellStyle name="Normal 8 2 3 3 2 2 4" xfId="20077" xr:uid="{0BD8BA75-B814-4B94-BB3D-9587AEF54526}"/>
    <cellStyle name="Normal 8 2 3 3 2 2 5" xfId="28514" xr:uid="{8405D0F1-965A-4458-9B9C-4C0AEA27E677}"/>
    <cellStyle name="Normal 8 2 3 3 2 3" xfId="5270" xr:uid="{00000000-0005-0000-0000-0000C01C0000}"/>
    <cellStyle name="Normal 8 2 3 3 2 3 2" xfId="13712" xr:uid="{B70D6A74-BE5C-47FA-89FF-A63A45EFDC7F}"/>
    <cellStyle name="Normal 8 2 3 3 2 3 3" xfId="22149" xr:uid="{FF9A26C4-FA45-4ACC-8215-23219E3BE0BA}"/>
    <cellStyle name="Normal 8 2 3 3 2 3 4" xfId="30586" xr:uid="{1118DB03-AD1F-40EC-A8A4-88D4613F424A}"/>
    <cellStyle name="Normal 8 2 3 3 2 4" xfId="9494" xr:uid="{8914F070-D4F5-4CBD-863D-2D446850AEBD}"/>
    <cellStyle name="Normal 8 2 3 3 2 5" xfId="17932" xr:uid="{64B07C11-B747-4E82-B0EC-078952959425}"/>
    <cellStyle name="Normal 8 2 3 3 2 6" xfId="26369" xr:uid="{68F90014-035A-4CE5-9909-11BDEBE2B4AB}"/>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1EA1D0AF-07B7-44E8-A95D-C47CCAE278C7}"/>
    <cellStyle name="Normal 8 2 3 3 3 2 2 3" xfId="24707" xr:uid="{1CABD876-06FA-49A6-BD91-723DC28903F9}"/>
    <cellStyle name="Normal 8 2 3 3 3 2 2 4" xfId="33144" xr:uid="{571AB175-7E41-42B3-8FF8-9B9D8BCE5052}"/>
    <cellStyle name="Normal 8 2 3 3 3 2 3" xfId="12052" xr:uid="{D326DB7D-88EB-430E-8D0C-9B4CB6D98BE6}"/>
    <cellStyle name="Normal 8 2 3 3 3 2 4" xfId="20490" xr:uid="{48D46A15-021D-4F9E-AE6A-C83574C3A595}"/>
    <cellStyle name="Normal 8 2 3 3 3 2 5" xfId="28927" xr:uid="{1081A4CA-EB0B-4604-B3A8-345012ED8F6A}"/>
    <cellStyle name="Normal 8 2 3 3 3 3" xfId="5683" xr:uid="{00000000-0005-0000-0000-0000C41C0000}"/>
    <cellStyle name="Normal 8 2 3 3 3 3 2" xfId="14125" xr:uid="{01B70334-9FDA-4ADD-BF6B-E8CDB11867CF}"/>
    <cellStyle name="Normal 8 2 3 3 3 3 3" xfId="22562" xr:uid="{D4E3B36F-1E38-4B0B-B984-4260C01A8F01}"/>
    <cellStyle name="Normal 8 2 3 3 3 3 4" xfId="30999" xr:uid="{F2C730C7-2DA5-453B-85FE-18B68B5DBB75}"/>
    <cellStyle name="Normal 8 2 3 3 3 4" xfId="9907" xr:uid="{AFF6A8EF-1C7D-4041-BA55-0B7E3001CE35}"/>
    <cellStyle name="Normal 8 2 3 3 3 5" xfId="18345" xr:uid="{EF36EB85-B654-42D0-98CD-4E55C4E14467}"/>
    <cellStyle name="Normal 8 2 3 3 3 6" xfId="26782" xr:uid="{40AB0A07-D1B9-46E2-AC8E-CECE343F2DA2}"/>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AD1B405D-88C5-4C76-A576-8DCFDB5FDC2F}"/>
    <cellStyle name="Normal 8 2 3 3 4 2 2 3" xfId="25120" xr:uid="{ABE22D93-84ED-4F24-86DD-2837F99716D7}"/>
    <cellStyle name="Normal 8 2 3 3 4 2 2 4" xfId="33557" xr:uid="{B3F983C7-96E3-41E7-86A6-626C839B5863}"/>
    <cellStyle name="Normal 8 2 3 3 4 2 3" xfId="12465" xr:uid="{DE45BE06-4186-4303-B4BB-B45E7CA359C2}"/>
    <cellStyle name="Normal 8 2 3 3 4 2 4" xfId="20903" xr:uid="{BE735A67-FFD3-42DA-9E0B-0CA962EE6D5F}"/>
    <cellStyle name="Normal 8 2 3 3 4 2 5" xfId="29340" xr:uid="{AB226319-B07E-438E-A001-CF297FEBF69E}"/>
    <cellStyle name="Normal 8 2 3 3 4 3" xfId="6096" xr:uid="{00000000-0005-0000-0000-0000C81C0000}"/>
    <cellStyle name="Normal 8 2 3 3 4 3 2" xfId="14538" xr:uid="{E53ECEFF-D0C0-44CA-984D-72D9C509F267}"/>
    <cellStyle name="Normal 8 2 3 3 4 3 3" xfId="22975" xr:uid="{A2088F36-4BBF-4D4F-89E6-C128503D87F1}"/>
    <cellStyle name="Normal 8 2 3 3 4 3 4" xfId="31412" xr:uid="{59F0BCD1-5C60-4D48-8C6C-66D7CBBD0AE4}"/>
    <cellStyle name="Normal 8 2 3 3 4 4" xfId="10320" xr:uid="{B5B92379-BDB9-4831-AC61-D19A4C094F94}"/>
    <cellStyle name="Normal 8 2 3 3 4 5" xfId="18758" xr:uid="{4891A063-3FFA-4C17-BAF3-97BA30610022}"/>
    <cellStyle name="Normal 8 2 3 3 4 6" xfId="27195" xr:uid="{112DF79A-7363-419B-BBF3-CFF1A04ACF8B}"/>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17D720ED-60E2-4095-A3AD-F3AB416C30CD}"/>
    <cellStyle name="Normal 8 2 3 3 5 2 2 3" xfId="25533" xr:uid="{1147239C-C164-497A-8E6E-779FF8DC3D17}"/>
    <cellStyle name="Normal 8 2 3 3 5 2 2 4" xfId="33970" xr:uid="{86033C4D-79F6-4610-BAD3-4BC62BB61CB6}"/>
    <cellStyle name="Normal 8 2 3 3 5 2 3" xfId="12878" xr:uid="{10F63466-A6B4-4ACA-9873-DAE0B02E3000}"/>
    <cellStyle name="Normal 8 2 3 3 5 2 4" xfId="21316" xr:uid="{B83CF303-99DF-476F-91D7-111480D15763}"/>
    <cellStyle name="Normal 8 2 3 3 5 2 5" xfId="29753" xr:uid="{4E48D1FE-F6BE-437C-884E-AFD98931D5FB}"/>
    <cellStyle name="Normal 8 2 3 3 5 3" xfId="6509" xr:uid="{00000000-0005-0000-0000-0000CC1C0000}"/>
    <cellStyle name="Normal 8 2 3 3 5 3 2" xfId="14951" xr:uid="{404C975C-E64B-474B-B5B0-268F735ABD7F}"/>
    <cellStyle name="Normal 8 2 3 3 5 3 3" xfId="23388" xr:uid="{5FF32F09-9BF2-4770-AC61-DCF8B1A80CFE}"/>
    <cellStyle name="Normal 8 2 3 3 5 3 4" xfId="31825" xr:uid="{19B3218C-C6B5-48B4-ADB5-8EC51F18CAE9}"/>
    <cellStyle name="Normal 8 2 3 3 5 4" xfId="10733" xr:uid="{46071FD4-0604-43E5-BF9E-92B82E3BB3FE}"/>
    <cellStyle name="Normal 8 2 3 3 5 5" xfId="19171" xr:uid="{F160F7E7-A64A-4C7C-A83E-7B093B8749F3}"/>
    <cellStyle name="Normal 8 2 3 3 5 6" xfId="27608" xr:uid="{FD320518-FAA4-4A43-8339-9D19BB2F5440}"/>
    <cellStyle name="Normal 8 2 3 3 6" xfId="2638" xr:uid="{00000000-0005-0000-0000-0000CD1C0000}"/>
    <cellStyle name="Normal 8 2 3 3 6 2" xfId="6922" xr:uid="{00000000-0005-0000-0000-0000CE1C0000}"/>
    <cellStyle name="Normal 8 2 3 3 6 2 2" xfId="15364" xr:uid="{2A7F68B0-2B57-4391-9923-9C5BA2171849}"/>
    <cellStyle name="Normal 8 2 3 3 6 2 3" xfId="23801" xr:uid="{94912E7F-5787-4865-8F45-607B595D03D7}"/>
    <cellStyle name="Normal 8 2 3 3 6 2 4" xfId="32238" xr:uid="{13F4162E-A185-4414-B239-6A211556705C}"/>
    <cellStyle name="Normal 8 2 3 3 6 3" xfId="11146" xr:uid="{AEE39941-0FD4-44CE-8F13-1CA0776778CF}"/>
    <cellStyle name="Normal 8 2 3 3 6 4" xfId="19584" xr:uid="{4C7965A3-88AF-47AF-B236-14C2CE05BB56}"/>
    <cellStyle name="Normal 8 2 3 3 6 5" xfId="28021" xr:uid="{E107DCCF-51A9-4AD6-A021-72D4DC3D2223}"/>
    <cellStyle name="Normal 8 2 3 3 7" xfId="4857" xr:uid="{00000000-0005-0000-0000-0000CF1C0000}"/>
    <cellStyle name="Normal 8 2 3 3 7 2" xfId="13299" xr:uid="{2717CF14-B3C7-4313-9930-AD297248FA90}"/>
    <cellStyle name="Normal 8 2 3 3 7 3" xfId="21736" xr:uid="{A590612A-FF2A-47FB-9476-97EEDA2D2D89}"/>
    <cellStyle name="Normal 8 2 3 3 7 4" xfId="30173" xr:uid="{A0DCF549-E63F-4AE3-B1A3-F870178F7147}"/>
    <cellStyle name="Normal 8 2 3 3 8" xfId="9081" xr:uid="{0840C182-17A8-46C4-AAE3-89EC21248245}"/>
    <cellStyle name="Normal 8 2 3 3 9" xfId="17519" xr:uid="{9CBEFC59-3D8D-4FE8-A255-DBD17AA5B513}"/>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0E7AF722-7FEE-4A85-9BF2-492FD83ADCCD}"/>
    <cellStyle name="Normal 8 2 3 4 2 2 3" xfId="24291" xr:uid="{273C8CC8-CA37-4934-B599-1578E7823D62}"/>
    <cellStyle name="Normal 8 2 3 4 2 2 4" xfId="32728" xr:uid="{7BCEF541-B4C0-4FE3-9F88-EE099F92C0FF}"/>
    <cellStyle name="Normal 8 2 3 4 2 3" xfId="11636" xr:uid="{1E4E6BFE-D232-4BA7-923D-B78B5318B853}"/>
    <cellStyle name="Normal 8 2 3 4 2 4" xfId="20074" xr:uid="{1954DCBD-DA6C-4125-8392-FCC2DFED7A5B}"/>
    <cellStyle name="Normal 8 2 3 4 2 5" xfId="28511" xr:uid="{59B69640-7F9B-470C-89C0-B9A180829F6F}"/>
    <cellStyle name="Normal 8 2 3 4 3" xfId="5267" xr:uid="{00000000-0005-0000-0000-0000D31C0000}"/>
    <cellStyle name="Normal 8 2 3 4 3 2" xfId="13709" xr:uid="{507EC45C-E875-4E40-8B72-C119830BA188}"/>
    <cellStyle name="Normal 8 2 3 4 3 3" xfId="22146" xr:uid="{97F04990-9C1C-41CE-8DB9-257585E33FE2}"/>
    <cellStyle name="Normal 8 2 3 4 3 4" xfId="30583" xr:uid="{3D22A44B-836E-4A0D-9B6E-94B22D0D298E}"/>
    <cellStyle name="Normal 8 2 3 4 4" xfId="9491" xr:uid="{034CC36B-CC91-4C00-9B09-979539B5EA7C}"/>
    <cellStyle name="Normal 8 2 3 4 5" xfId="17929" xr:uid="{71F2B55B-6906-425F-8589-00460B2CC89E}"/>
    <cellStyle name="Normal 8 2 3 4 6" xfId="26366" xr:uid="{18FB0E72-403F-4859-9AC0-0695293829AB}"/>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0E699BE5-09B0-4FA1-8087-28A5A3CA9DF9}"/>
    <cellStyle name="Normal 8 2 3 5 2 2 3" xfId="24704" xr:uid="{A19DD86F-B63C-4EF0-ABBD-7865F8687213}"/>
    <cellStyle name="Normal 8 2 3 5 2 2 4" xfId="33141" xr:uid="{401CAC3A-DA2B-4AA1-AA45-33EA63889A27}"/>
    <cellStyle name="Normal 8 2 3 5 2 3" xfId="12049" xr:uid="{C104925A-5B41-48A6-9C9A-3CEA07BE055B}"/>
    <cellStyle name="Normal 8 2 3 5 2 4" xfId="20487" xr:uid="{162C032C-64B3-4F6D-B92E-F4099CE34FA1}"/>
    <cellStyle name="Normal 8 2 3 5 2 5" xfId="28924" xr:uid="{A5E9C967-B65E-49A4-A212-11C44AA49A66}"/>
    <cellStyle name="Normal 8 2 3 5 3" xfId="5680" xr:uid="{00000000-0005-0000-0000-0000D71C0000}"/>
    <cellStyle name="Normal 8 2 3 5 3 2" xfId="14122" xr:uid="{DCAF293C-2A66-40EA-BCED-462D2A35835D}"/>
    <cellStyle name="Normal 8 2 3 5 3 3" xfId="22559" xr:uid="{60BE2D4B-40B9-4EBB-A125-F566007DBADF}"/>
    <cellStyle name="Normal 8 2 3 5 3 4" xfId="30996" xr:uid="{19D91223-0DCA-4DFA-BB9C-3C01755044D6}"/>
    <cellStyle name="Normal 8 2 3 5 4" xfId="9904" xr:uid="{C284E669-4C33-4F40-90C7-7632FA9ED2A2}"/>
    <cellStyle name="Normal 8 2 3 5 5" xfId="18342" xr:uid="{3D25C030-C97E-40CB-BDF2-A8DB29F44109}"/>
    <cellStyle name="Normal 8 2 3 5 6" xfId="26779" xr:uid="{4D483D62-186D-4AD8-8E17-79221351659A}"/>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B659AFA4-269C-407B-BD7C-545011C9921C}"/>
    <cellStyle name="Normal 8 2 3 6 2 2 3" xfId="25117" xr:uid="{2AF94C9E-3D3C-4F2D-B2DB-CEBD205D2C5E}"/>
    <cellStyle name="Normal 8 2 3 6 2 2 4" xfId="33554" xr:uid="{5511417E-BF6F-4B63-9E63-68D1B14D7C13}"/>
    <cellStyle name="Normal 8 2 3 6 2 3" xfId="12462" xr:uid="{45A4EF51-9937-4CAD-B7A2-66FB7514B800}"/>
    <cellStyle name="Normal 8 2 3 6 2 4" xfId="20900" xr:uid="{5716D3A2-41AE-4CA0-9EE7-B7BE71A2B5C3}"/>
    <cellStyle name="Normal 8 2 3 6 2 5" xfId="29337" xr:uid="{A27C557A-5447-4A1A-BCBD-DD6837DF6650}"/>
    <cellStyle name="Normal 8 2 3 6 3" xfId="6093" xr:uid="{00000000-0005-0000-0000-0000DB1C0000}"/>
    <cellStyle name="Normal 8 2 3 6 3 2" xfId="14535" xr:uid="{76A781D3-17FA-4544-8BDE-CF8C80A0B1B7}"/>
    <cellStyle name="Normal 8 2 3 6 3 3" xfId="22972" xr:uid="{32593E69-EAAE-4A6E-A9ED-CB8A338971FA}"/>
    <cellStyle name="Normal 8 2 3 6 3 4" xfId="31409" xr:uid="{1D821C33-3D34-411C-8436-749A28A2DDDF}"/>
    <cellStyle name="Normal 8 2 3 6 4" xfId="10317" xr:uid="{48EF5149-112E-4D4C-A160-5DB2F18A24CC}"/>
    <cellStyle name="Normal 8 2 3 6 5" xfId="18755" xr:uid="{C912081F-35AA-4F4F-8B6C-EE44228F8CE2}"/>
    <cellStyle name="Normal 8 2 3 6 6" xfId="27192" xr:uid="{0E25BA4F-8A61-4C42-A4F7-A8A09CB976B0}"/>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2AB57F3E-40BD-4852-A768-5D3859CC4B23}"/>
    <cellStyle name="Normal 8 2 3 7 2 2 3" xfId="25530" xr:uid="{6E1F6E6F-7DD4-4F1B-8318-25EEAB0A5223}"/>
    <cellStyle name="Normal 8 2 3 7 2 2 4" xfId="33967" xr:uid="{21D7F72B-2A32-4007-8781-715104149BC9}"/>
    <cellStyle name="Normal 8 2 3 7 2 3" xfId="12875" xr:uid="{ED4DB2E9-2A3F-43C6-BCAE-FC289687CE2C}"/>
    <cellStyle name="Normal 8 2 3 7 2 4" xfId="21313" xr:uid="{4CAEAA5B-88F3-4357-8C93-6A8B18A5FE53}"/>
    <cellStyle name="Normal 8 2 3 7 2 5" xfId="29750" xr:uid="{F9CD486A-9A38-4DBB-8B86-F31B84C844BC}"/>
    <cellStyle name="Normal 8 2 3 7 3" xfId="6506" xr:uid="{00000000-0005-0000-0000-0000DF1C0000}"/>
    <cellStyle name="Normal 8 2 3 7 3 2" xfId="14948" xr:uid="{E324C82C-1F86-49D6-B4F5-D1307C54B104}"/>
    <cellStyle name="Normal 8 2 3 7 3 3" xfId="23385" xr:uid="{4B52E899-DD92-49F8-B1F8-E3A572AF8F73}"/>
    <cellStyle name="Normal 8 2 3 7 3 4" xfId="31822" xr:uid="{0B2FF5BB-E666-4071-803A-AD22ADD872C7}"/>
    <cellStyle name="Normal 8 2 3 7 4" xfId="10730" xr:uid="{82EB6C1F-9C12-40BD-87D5-929EAE5AC251}"/>
    <cellStyle name="Normal 8 2 3 7 5" xfId="19168" xr:uid="{CE4A51D8-5496-4792-B6DD-6002D76D9243}"/>
    <cellStyle name="Normal 8 2 3 7 6" xfId="27605" xr:uid="{6ED3B533-76BA-4042-94E3-06905EE48236}"/>
    <cellStyle name="Normal 8 2 3 8" xfId="2635" xr:uid="{00000000-0005-0000-0000-0000E01C0000}"/>
    <cellStyle name="Normal 8 2 3 8 2" xfId="6919" xr:uid="{00000000-0005-0000-0000-0000E11C0000}"/>
    <cellStyle name="Normal 8 2 3 8 2 2" xfId="15361" xr:uid="{46B4C30E-8EE6-4E9F-8E6A-F38242DAE2E3}"/>
    <cellStyle name="Normal 8 2 3 8 2 3" xfId="23798" xr:uid="{060E2844-7E30-42CE-B3C3-BAAE29167F7C}"/>
    <cellStyle name="Normal 8 2 3 8 2 4" xfId="32235" xr:uid="{858FC269-8376-45A0-890F-3BC03ADA0D61}"/>
    <cellStyle name="Normal 8 2 3 8 3" xfId="11143" xr:uid="{62ABE088-34A1-42C3-ABA5-A5DCEA87AFBA}"/>
    <cellStyle name="Normal 8 2 3 8 4" xfId="19581" xr:uid="{A0A3D152-BE0B-4215-B9FA-8C3CD2C207C6}"/>
    <cellStyle name="Normal 8 2 3 8 5" xfId="28018" xr:uid="{BF8690DE-725E-4703-8FA2-C2B3CC48091B}"/>
    <cellStyle name="Normal 8 2 3 9" xfId="4854" xr:uid="{00000000-0005-0000-0000-0000E21C0000}"/>
    <cellStyle name="Normal 8 2 3 9 2" xfId="13296" xr:uid="{9F4982D4-5E10-464C-B164-4B01CAACFE43}"/>
    <cellStyle name="Normal 8 2 3 9 3" xfId="21733" xr:uid="{6A7A401C-2C2F-4E7C-93FA-CA4C8CA3E20B}"/>
    <cellStyle name="Normal 8 2 3 9 4" xfId="30170" xr:uid="{09B45767-C494-4055-8066-B6692EC9251D}"/>
    <cellStyle name="Normal 8 2 4" xfId="492" xr:uid="{00000000-0005-0000-0000-0000E31C0000}"/>
    <cellStyle name="Normal 8 2 4 10" xfId="17520" xr:uid="{30BBB12C-E729-4AF7-92F4-37B08D520196}"/>
    <cellStyle name="Normal 8 2 4 11" xfId="25957" xr:uid="{81C46FE7-DCD8-4707-993C-6BBE18394B7D}"/>
    <cellStyle name="Normal 8 2 4 2" xfId="493" xr:uid="{00000000-0005-0000-0000-0000E41C0000}"/>
    <cellStyle name="Normal 8 2 4 2 10" xfId="25958" xr:uid="{535531B9-A2C7-4174-9845-296DA24F59BF}"/>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E2BDDB89-E5F4-46D3-84A6-20C56EBC7171}"/>
    <cellStyle name="Normal 8 2 4 2 2 2 2 3" xfId="24296" xr:uid="{0B8F4A26-3C51-4E80-BF29-48929E11E38C}"/>
    <cellStyle name="Normal 8 2 4 2 2 2 2 4" xfId="32733" xr:uid="{F92BE42A-BFB7-411E-B5AE-194789CAE395}"/>
    <cellStyle name="Normal 8 2 4 2 2 2 3" xfId="11641" xr:uid="{6A1445EB-AC4D-4642-A171-ACF77F40AE61}"/>
    <cellStyle name="Normal 8 2 4 2 2 2 4" xfId="20079" xr:uid="{C78D7C32-7825-4DE4-96C3-20F6C6488AB6}"/>
    <cellStyle name="Normal 8 2 4 2 2 2 5" xfId="28516" xr:uid="{3DEAA509-4B6A-4493-826F-140180E2BB5A}"/>
    <cellStyle name="Normal 8 2 4 2 2 3" xfId="5272" xr:uid="{00000000-0005-0000-0000-0000E81C0000}"/>
    <cellStyle name="Normal 8 2 4 2 2 3 2" xfId="13714" xr:uid="{0198EB97-6C76-4F69-AFEC-659C32797BFF}"/>
    <cellStyle name="Normal 8 2 4 2 2 3 3" xfId="22151" xr:uid="{22C3D256-0FB5-4363-9C79-563A46B83CC1}"/>
    <cellStyle name="Normal 8 2 4 2 2 3 4" xfId="30588" xr:uid="{E0491E5E-0B8B-4592-97A0-FA9815656E86}"/>
    <cellStyle name="Normal 8 2 4 2 2 4" xfId="9496" xr:uid="{E0B28745-3B3A-4955-B7CC-22BB8C25292E}"/>
    <cellStyle name="Normal 8 2 4 2 2 5" xfId="17934" xr:uid="{9E351943-EC6F-4216-A71F-963890698F2C}"/>
    <cellStyle name="Normal 8 2 4 2 2 6" xfId="26371" xr:uid="{24703B3D-4F3A-40D9-BF9E-DC37C2524D95}"/>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118EDCA0-5E2A-4E8D-BB52-206117A8C9AB}"/>
    <cellStyle name="Normal 8 2 4 2 3 2 2 3" xfId="24709" xr:uid="{B0E0CDD3-5DFD-41CA-A25D-FC5EAD49DF0E}"/>
    <cellStyle name="Normal 8 2 4 2 3 2 2 4" xfId="33146" xr:uid="{0AFD9FD5-BE16-416B-95D4-A4F87801CA62}"/>
    <cellStyle name="Normal 8 2 4 2 3 2 3" xfId="12054" xr:uid="{36413D3B-ADC6-4B6C-A2E7-8D93A8340A15}"/>
    <cellStyle name="Normal 8 2 4 2 3 2 4" xfId="20492" xr:uid="{1287E63C-EEFA-4612-ACF1-D34E9208ADBF}"/>
    <cellStyle name="Normal 8 2 4 2 3 2 5" xfId="28929" xr:uid="{6538AE70-3961-4EB8-BEED-943AF452BC31}"/>
    <cellStyle name="Normal 8 2 4 2 3 3" xfId="5685" xr:uid="{00000000-0005-0000-0000-0000EC1C0000}"/>
    <cellStyle name="Normal 8 2 4 2 3 3 2" xfId="14127" xr:uid="{3D01780E-4031-49FC-8EF6-372418D4918D}"/>
    <cellStyle name="Normal 8 2 4 2 3 3 3" xfId="22564" xr:uid="{FE3D3DA6-6EE8-4CF0-BB07-B77706C5DFB5}"/>
    <cellStyle name="Normal 8 2 4 2 3 3 4" xfId="31001" xr:uid="{0DC03995-03DA-4C72-9B9E-ED7A83159876}"/>
    <cellStyle name="Normal 8 2 4 2 3 4" xfId="9909" xr:uid="{16B90273-3262-4C96-BE45-DBC7694B704C}"/>
    <cellStyle name="Normal 8 2 4 2 3 5" xfId="18347" xr:uid="{63AFA2ED-8CB6-44AC-A018-F9D727F988D1}"/>
    <cellStyle name="Normal 8 2 4 2 3 6" xfId="26784" xr:uid="{54F23ED3-125F-4D5B-BECC-882B9B42A8A0}"/>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6A59895F-6508-48D5-B43A-8CCC54173FD6}"/>
    <cellStyle name="Normal 8 2 4 2 4 2 2 3" xfId="25122" xr:uid="{59245A0D-A4F3-46A2-BE1D-0D5921FDC152}"/>
    <cellStyle name="Normal 8 2 4 2 4 2 2 4" xfId="33559" xr:uid="{4FCA5AC1-77CD-4A43-8712-1B2B11FBBDE1}"/>
    <cellStyle name="Normal 8 2 4 2 4 2 3" xfId="12467" xr:uid="{B98DA6CF-427F-499F-AE7B-38D0BB027433}"/>
    <cellStyle name="Normal 8 2 4 2 4 2 4" xfId="20905" xr:uid="{C7E785BC-7470-47BC-9994-F8F99599BEF0}"/>
    <cellStyle name="Normal 8 2 4 2 4 2 5" xfId="29342" xr:uid="{FB1A9369-9571-431B-8972-6E7D4030817C}"/>
    <cellStyle name="Normal 8 2 4 2 4 3" xfId="6098" xr:uid="{00000000-0005-0000-0000-0000F01C0000}"/>
    <cellStyle name="Normal 8 2 4 2 4 3 2" xfId="14540" xr:uid="{03791A50-2328-43DD-9E95-30CC9A8D8956}"/>
    <cellStyle name="Normal 8 2 4 2 4 3 3" xfId="22977" xr:uid="{6ACDD17E-999B-4408-B04B-F79082FF20D8}"/>
    <cellStyle name="Normal 8 2 4 2 4 3 4" xfId="31414" xr:uid="{EDD7370D-804A-4282-B138-48453797B322}"/>
    <cellStyle name="Normal 8 2 4 2 4 4" xfId="10322" xr:uid="{4C44AA74-F060-4BC9-9B98-75E757F635CA}"/>
    <cellStyle name="Normal 8 2 4 2 4 5" xfId="18760" xr:uid="{04A4F2CC-6EE4-4854-957B-A33754465F27}"/>
    <cellStyle name="Normal 8 2 4 2 4 6" xfId="27197" xr:uid="{AF4B5F5E-2F95-4161-A67F-444D8DF78A2D}"/>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B502A99E-1EDC-4461-8B04-81613DB81A17}"/>
    <cellStyle name="Normal 8 2 4 2 5 2 2 3" xfId="25535" xr:uid="{3D90770F-2654-4B56-859D-1739B3372686}"/>
    <cellStyle name="Normal 8 2 4 2 5 2 2 4" xfId="33972" xr:uid="{EC6FFE53-FC15-46EE-A1C4-1AAAE93A6B7B}"/>
    <cellStyle name="Normal 8 2 4 2 5 2 3" xfId="12880" xr:uid="{C14949B8-F265-4DBB-8BAE-68E2EB2FD837}"/>
    <cellStyle name="Normal 8 2 4 2 5 2 4" xfId="21318" xr:uid="{9445CF60-5ED4-4142-9F4E-EDD0BD871029}"/>
    <cellStyle name="Normal 8 2 4 2 5 2 5" xfId="29755" xr:uid="{0CCA908F-E75B-442B-A99A-F7BF94C11FEF}"/>
    <cellStyle name="Normal 8 2 4 2 5 3" xfId="6511" xr:uid="{00000000-0005-0000-0000-0000F41C0000}"/>
    <cellStyle name="Normal 8 2 4 2 5 3 2" xfId="14953" xr:uid="{D12DA2E2-1875-498D-B792-BA5E39ABC3AF}"/>
    <cellStyle name="Normal 8 2 4 2 5 3 3" xfId="23390" xr:uid="{AFEDE819-9FEE-4494-A176-0EF52F8B5880}"/>
    <cellStyle name="Normal 8 2 4 2 5 3 4" xfId="31827" xr:uid="{1837F5E7-283B-4006-A151-F4556702598D}"/>
    <cellStyle name="Normal 8 2 4 2 5 4" xfId="10735" xr:uid="{4BCDC115-AD6F-41E5-B598-A732543279E8}"/>
    <cellStyle name="Normal 8 2 4 2 5 5" xfId="19173" xr:uid="{1AFDB214-05DA-4661-BF87-798787DD4BA5}"/>
    <cellStyle name="Normal 8 2 4 2 5 6" xfId="27610" xr:uid="{D257140B-1F25-429A-B4A8-BA388C816FC9}"/>
    <cellStyle name="Normal 8 2 4 2 6" xfId="2640" xr:uid="{00000000-0005-0000-0000-0000F51C0000}"/>
    <cellStyle name="Normal 8 2 4 2 6 2" xfId="6924" xr:uid="{00000000-0005-0000-0000-0000F61C0000}"/>
    <cellStyle name="Normal 8 2 4 2 6 2 2" xfId="15366" xr:uid="{8253A773-3AB5-4373-836F-261E45BE563D}"/>
    <cellStyle name="Normal 8 2 4 2 6 2 3" xfId="23803" xr:uid="{2045C207-2C1D-47EC-BBCD-AB4DC478C49A}"/>
    <cellStyle name="Normal 8 2 4 2 6 2 4" xfId="32240" xr:uid="{FD536E44-F7EA-44A3-9339-C2C5E7375F4D}"/>
    <cellStyle name="Normal 8 2 4 2 6 3" xfId="11148" xr:uid="{263E085D-C994-4DE8-89B2-CA188FA86FEC}"/>
    <cellStyle name="Normal 8 2 4 2 6 4" xfId="19586" xr:uid="{0F6265AB-F3A7-4C70-908D-A44025C614B9}"/>
    <cellStyle name="Normal 8 2 4 2 6 5" xfId="28023" xr:uid="{F6DBB49C-107D-4201-A9F1-035252728775}"/>
    <cellStyle name="Normal 8 2 4 2 7" xfId="4859" xr:uid="{00000000-0005-0000-0000-0000F71C0000}"/>
    <cellStyle name="Normal 8 2 4 2 7 2" xfId="13301" xr:uid="{DD8018A1-AE65-452D-B73C-16DD6DA44E38}"/>
    <cellStyle name="Normal 8 2 4 2 7 3" xfId="21738" xr:uid="{95B82049-690B-49C5-BF3C-30D637F55615}"/>
    <cellStyle name="Normal 8 2 4 2 7 4" xfId="30175" xr:uid="{D5256334-B793-49DA-9C4F-825BEF54E5EA}"/>
    <cellStyle name="Normal 8 2 4 2 8" xfId="9083" xr:uid="{F6DD6AB8-8C4A-43F3-B643-3217C02C251D}"/>
    <cellStyle name="Normal 8 2 4 2 9" xfId="17521" xr:uid="{15165A2F-7C64-42F8-B113-206610F67045}"/>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BE57AB14-E11E-4F38-BA28-1E247FFF6B19}"/>
    <cellStyle name="Normal 8 2 4 3 2 2 3" xfId="24295" xr:uid="{07D297BF-BFE7-40D6-9ED3-82BDE415B17E}"/>
    <cellStyle name="Normal 8 2 4 3 2 2 4" xfId="32732" xr:uid="{0BD2EEDE-7D3F-4498-901C-F4DA95398D78}"/>
    <cellStyle name="Normal 8 2 4 3 2 3" xfId="11640" xr:uid="{B9A869B4-C397-4AC6-84A0-F69F7DAE833A}"/>
    <cellStyle name="Normal 8 2 4 3 2 4" xfId="20078" xr:uid="{235931AF-E991-4B09-9616-2642A1F404C1}"/>
    <cellStyle name="Normal 8 2 4 3 2 5" xfId="28515" xr:uid="{C68AA88B-1936-4A79-9B9C-95B6B63D2040}"/>
    <cellStyle name="Normal 8 2 4 3 3" xfId="5271" xr:uid="{00000000-0005-0000-0000-0000FB1C0000}"/>
    <cellStyle name="Normal 8 2 4 3 3 2" xfId="13713" xr:uid="{37AF7DB7-CE00-4BCA-A19E-97165AFD126F}"/>
    <cellStyle name="Normal 8 2 4 3 3 3" xfId="22150" xr:uid="{9800C6DC-EE30-41C1-8867-D2D0E0C1CEC1}"/>
    <cellStyle name="Normal 8 2 4 3 3 4" xfId="30587" xr:uid="{87C9B390-2DE6-4DD6-BD75-0789B95DA871}"/>
    <cellStyle name="Normal 8 2 4 3 4" xfId="9495" xr:uid="{841F7AFC-F968-43BE-903A-7A99F198BB60}"/>
    <cellStyle name="Normal 8 2 4 3 5" xfId="17933" xr:uid="{30B16228-CC79-42DC-93D6-5FF1BF06C71A}"/>
    <cellStyle name="Normal 8 2 4 3 6" xfId="26370" xr:uid="{640FD224-B212-4F3F-85C9-4E7F6CE5B16D}"/>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FB426D36-B574-478A-940C-311B9581132B}"/>
    <cellStyle name="Normal 8 2 4 4 2 2 3" xfId="24708" xr:uid="{FB289BDF-EB70-4C7A-8E88-AF56060198D6}"/>
    <cellStyle name="Normal 8 2 4 4 2 2 4" xfId="33145" xr:uid="{ED601E55-3635-46D5-9ECA-0929751122CE}"/>
    <cellStyle name="Normal 8 2 4 4 2 3" xfId="12053" xr:uid="{B44F35B9-2424-4069-A0DA-D310ACD83EB9}"/>
    <cellStyle name="Normal 8 2 4 4 2 4" xfId="20491" xr:uid="{DE466240-4113-45B3-A144-2557F6F7476B}"/>
    <cellStyle name="Normal 8 2 4 4 2 5" xfId="28928" xr:uid="{5F4C610C-A09B-4924-8658-F56883DCA47B}"/>
    <cellStyle name="Normal 8 2 4 4 3" xfId="5684" xr:uid="{00000000-0005-0000-0000-0000FF1C0000}"/>
    <cellStyle name="Normal 8 2 4 4 3 2" xfId="14126" xr:uid="{09AC5152-DB2C-4934-B6A8-AAB1F8D03FE1}"/>
    <cellStyle name="Normal 8 2 4 4 3 3" xfId="22563" xr:uid="{1653DDFE-3EE8-4FE4-A575-AF0C1FF6C161}"/>
    <cellStyle name="Normal 8 2 4 4 3 4" xfId="31000" xr:uid="{9B63573B-3BEA-4F6E-A806-AC6F57CBE3A0}"/>
    <cellStyle name="Normal 8 2 4 4 4" xfId="9908" xr:uid="{97D33D1C-9C8A-4048-8EB7-67B9C57952EE}"/>
    <cellStyle name="Normal 8 2 4 4 5" xfId="18346" xr:uid="{0E5A94C7-8C4C-4516-B2F1-3CDB7CE4BF2C}"/>
    <cellStyle name="Normal 8 2 4 4 6" xfId="26783" xr:uid="{1448AD51-15FF-4092-9A5C-14E348E73F24}"/>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E2702CE2-A6B5-4DEE-B4FF-4960D915C66E}"/>
    <cellStyle name="Normal 8 2 4 5 2 2 3" xfId="25121" xr:uid="{256F887A-380B-4B1C-8F9C-2E50DD2F0F9F}"/>
    <cellStyle name="Normal 8 2 4 5 2 2 4" xfId="33558" xr:uid="{C615B8EB-9A2E-4CB4-B5D2-C4AE43A3648B}"/>
    <cellStyle name="Normal 8 2 4 5 2 3" xfId="12466" xr:uid="{91FFFD49-8EBA-4CF6-9246-5FF67D1D36FB}"/>
    <cellStyle name="Normal 8 2 4 5 2 4" xfId="20904" xr:uid="{A7DB3BB1-D524-45BD-8C67-29B7009A1645}"/>
    <cellStyle name="Normal 8 2 4 5 2 5" xfId="29341" xr:uid="{C104DB21-538E-48A3-9001-B51C09E0A88D}"/>
    <cellStyle name="Normal 8 2 4 5 3" xfId="6097" xr:uid="{00000000-0005-0000-0000-0000031D0000}"/>
    <cellStyle name="Normal 8 2 4 5 3 2" xfId="14539" xr:uid="{D0856A19-59AC-4CEA-9851-48F24EFB84E1}"/>
    <cellStyle name="Normal 8 2 4 5 3 3" xfId="22976" xr:uid="{965C48B5-D62E-4FBC-83E6-5EE22BF4DED1}"/>
    <cellStyle name="Normal 8 2 4 5 3 4" xfId="31413" xr:uid="{884F1B2C-BAB9-446B-A2F9-47B7A14E76DF}"/>
    <cellStyle name="Normal 8 2 4 5 4" xfId="10321" xr:uid="{E4C66A50-AEBE-434E-B31B-CCD8536DFC91}"/>
    <cellStyle name="Normal 8 2 4 5 5" xfId="18759" xr:uid="{E2F43778-0B6B-488B-BE7F-5136367E476A}"/>
    <cellStyle name="Normal 8 2 4 5 6" xfId="27196" xr:uid="{EF3E3C12-2295-482F-905E-05D74BDF3863}"/>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26B7AE5E-C759-449C-BE4B-D8782BD56E42}"/>
    <cellStyle name="Normal 8 2 4 6 2 2 3" xfId="25534" xr:uid="{AA41C2E8-C38B-4536-AE5D-B03D7986708B}"/>
    <cellStyle name="Normal 8 2 4 6 2 2 4" xfId="33971" xr:uid="{D00F198C-49D2-416F-8F5F-E7C9A2903F0D}"/>
    <cellStyle name="Normal 8 2 4 6 2 3" xfId="12879" xr:uid="{633DD895-23ED-4610-A44C-B000BC64A975}"/>
    <cellStyle name="Normal 8 2 4 6 2 4" xfId="21317" xr:uid="{268FB000-D869-4AB3-B219-FBC8470CA2CA}"/>
    <cellStyle name="Normal 8 2 4 6 2 5" xfId="29754" xr:uid="{A0BD4302-3243-4AB3-A6AE-38232DA0D95D}"/>
    <cellStyle name="Normal 8 2 4 6 3" xfId="6510" xr:uid="{00000000-0005-0000-0000-0000071D0000}"/>
    <cellStyle name="Normal 8 2 4 6 3 2" xfId="14952" xr:uid="{956661E5-2FA6-4E78-BFBF-ABB401CFCDC9}"/>
    <cellStyle name="Normal 8 2 4 6 3 3" xfId="23389" xr:uid="{760ED235-5B19-4CA5-823F-582616715652}"/>
    <cellStyle name="Normal 8 2 4 6 3 4" xfId="31826" xr:uid="{8988C99F-1B49-402D-A501-317327FD2D7A}"/>
    <cellStyle name="Normal 8 2 4 6 4" xfId="10734" xr:uid="{72DD5855-FD17-4B1F-A79D-8F7E86CAE06F}"/>
    <cellStyle name="Normal 8 2 4 6 5" xfId="19172" xr:uid="{932417DE-F090-4095-BEEE-6770253818E0}"/>
    <cellStyle name="Normal 8 2 4 6 6" xfId="27609" xr:uid="{542C6374-BF48-42C6-9EC2-50FBC5205C1C}"/>
    <cellStyle name="Normal 8 2 4 7" xfId="2639" xr:uid="{00000000-0005-0000-0000-0000081D0000}"/>
    <cellStyle name="Normal 8 2 4 7 2" xfId="6923" xr:uid="{00000000-0005-0000-0000-0000091D0000}"/>
    <cellStyle name="Normal 8 2 4 7 2 2" xfId="15365" xr:uid="{2AFDE2CC-DCE9-4BB7-94F9-23DB0DAEFD86}"/>
    <cellStyle name="Normal 8 2 4 7 2 3" xfId="23802" xr:uid="{A7B44E9E-CD3B-4DFF-AFE0-7E2B2752187B}"/>
    <cellStyle name="Normal 8 2 4 7 2 4" xfId="32239" xr:uid="{1F032975-AF2E-4EC6-B91B-D374872128B5}"/>
    <cellStyle name="Normal 8 2 4 7 3" xfId="11147" xr:uid="{3007C53E-DDE4-4F2D-88B4-8D7E0450E27D}"/>
    <cellStyle name="Normal 8 2 4 7 4" xfId="19585" xr:uid="{2B5095D1-D42E-47F6-9F9B-E1B263B549DE}"/>
    <cellStyle name="Normal 8 2 4 7 5" xfId="28022" xr:uid="{D0D8FB47-5C26-4FDD-BCAF-20521878FD7A}"/>
    <cellStyle name="Normal 8 2 4 8" xfId="4858" xr:uid="{00000000-0005-0000-0000-00000A1D0000}"/>
    <cellStyle name="Normal 8 2 4 8 2" xfId="13300" xr:uid="{F5FC2DB9-0BCB-4B4E-B69C-19ED6452C908}"/>
    <cellStyle name="Normal 8 2 4 8 3" xfId="21737" xr:uid="{040C2377-C38B-49B8-AECC-17907FC5AD7A}"/>
    <cellStyle name="Normal 8 2 4 8 4" xfId="30174" xr:uid="{A9505C6A-0043-4206-8A34-2064FEAB6D94}"/>
    <cellStyle name="Normal 8 2 4 9" xfId="9082" xr:uid="{86DDAAB7-7970-4D91-AD5C-F6BF187A44EA}"/>
    <cellStyle name="Normal 8 2 5" xfId="494" xr:uid="{00000000-0005-0000-0000-00000B1D0000}"/>
    <cellStyle name="Normal 8 2 5 10" xfId="25959" xr:uid="{839CBECE-BB70-4527-8B7C-F75384123C8D}"/>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59356CE9-495C-4587-9E16-36091BA0D754}"/>
    <cellStyle name="Normal 8 2 5 2 2 2 3" xfId="24297" xr:uid="{74BB6FF9-E20C-4F56-866A-C1F6B70B3B05}"/>
    <cellStyle name="Normal 8 2 5 2 2 2 4" xfId="32734" xr:uid="{8E7E5D08-8AAA-4BF3-BBE4-3D994F55EE60}"/>
    <cellStyle name="Normal 8 2 5 2 2 3" xfId="11642" xr:uid="{8495C503-9ACE-46E4-B915-5260BF4D0DB0}"/>
    <cellStyle name="Normal 8 2 5 2 2 4" xfId="20080" xr:uid="{AA1FFB26-C9EB-49E6-92DD-88710D62D794}"/>
    <cellStyle name="Normal 8 2 5 2 2 5" xfId="28517" xr:uid="{E270691F-D4C4-4DED-A093-D940E5CB6B83}"/>
    <cellStyle name="Normal 8 2 5 2 3" xfId="5273" xr:uid="{00000000-0005-0000-0000-00000F1D0000}"/>
    <cellStyle name="Normal 8 2 5 2 3 2" xfId="13715" xr:uid="{5432D134-D8B5-44F9-8F73-EE23F80B49E8}"/>
    <cellStyle name="Normal 8 2 5 2 3 3" xfId="22152" xr:uid="{1A549BB6-62A7-4985-9C01-218B0E918BA9}"/>
    <cellStyle name="Normal 8 2 5 2 3 4" xfId="30589" xr:uid="{23C5D30D-C374-40FE-8AF0-CF60D648ABA2}"/>
    <cellStyle name="Normal 8 2 5 2 4" xfId="9497" xr:uid="{5D669BA5-D27E-4C06-831E-19AB53E4165C}"/>
    <cellStyle name="Normal 8 2 5 2 5" xfId="17935" xr:uid="{D06C97E6-DA64-474D-8DC2-A08A0F98FE7F}"/>
    <cellStyle name="Normal 8 2 5 2 6" xfId="26372" xr:uid="{67F01D68-4F4D-4EF1-8303-ECC2DB7F8703}"/>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1158BF3E-767C-4F3A-8102-6822B22DEBFB}"/>
    <cellStyle name="Normal 8 2 5 3 2 2 3" xfId="24710" xr:uid="{AC9CBE52-2DD8-49D4-B070-C3CA7DCBBF5D}"/>
    <cellStyle name="Normal 8 2 5 3 2 2 4" xfId="33147" xr:uid="{59E5AAD6-B98D-42A5-B93E-D60F9FC02164}"/>
    <cellStyle name="Normal 8 2 5 3 2 3" xfId="12055" xr:uid="{ED495A46-1EA1-4A3C-BB9E-0FEEAD776EE4}"/>
    <cellStyle name="Normal 8 2 5 3 2 4" xfId="20493" xr:uid="{54B5AF7C-6FC5-4B90-9F59-923870181032}"/>
    <cellStyle name="Normal 8 2 5 3 2 5" xfId="28930" xr:uid="{A03AA3B4-EDD0-40A6-BD95-1DEEB80D663B}"/>
    <cellStyle name="Normal 8 2 5 3 3" xfId="5686" xr:uid="{00000000-0005-0000-0000-0000131D0000}"/>
    <cellStyle name="Normal 8 2 5 3 3 2" xfId="14128" xr:uid="{322BB890-BFFD-4D32-9B9A-2C49303E0944}"/>
    <cellStyle name="Normal 8 2 5 3 3 3" xfId="22565" xr:uid="{812A4B74-2D5D-42E0-B564-42AD9984560F}"/>
    <cellStyle name="Normal 8 2 5 3 3 4" xfId="31002" xr:uid="{510BE769-2197-495A-A409-8B8D27748995}"/>
    <cellStyle name="Normal 8 2 5 3 4" xfId="9910" xr:uid="{04132EDC-16B5-4082-8974-1982D5D0DFFE}"/>
    <cellStyle name="Normal 8 2 5 3 5" xfId="18348" xr:uid="{D40F01F1-8791-487F-8DD8-49494461ECED}"/>
    <cellStyle name="Normal 8 2 5 3 6" xfId="26785" xr:uid="{6D2AC3F9-DFA3-47CC-BC86-10402A98BC9B}"/>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596AD662-ECFC-4EBF-803D-BC6EC5825EDA}"/>
    <cellStyle name="Normal 8 2 5 4 2 2 3" xfId="25123" xr:uid="{95B63886-3AC1-4467-A14D-F50E695108BD}"/>
    <cellStyle name="Normal 8 2 5 4 2 2 4" xfId="33560" xr:uid="{2BA7024A-DF9E-4894-9EFB-62425308B40E}"/>
    <cellStyle name="Normal 8 2 5 4 2 3" xfId="12468" xr:uid="{E8A5863E-3B09-43E0-8973-118E109E5561}"/>
    <cellStyle name="Normal 8 2 5 4 2 4" xfId="20906" xr:uid="{F3D5DB81-6792-49E9-8B07-8AD3B8B8B097}"/>
    <cellStyle name="Normal 8 2 5 4 2 5" xfId="29343" xr:uid="{370A49DC-73F3-4B72-B403-4616BFE09F4E}"/>
    <cellStyle name="Normal 8 2 5 4 3" xfId="6099" xr:uid="{00000000-0005-0000-0000-0000171D0000}"/>
    <cellStyle name="Normal 8 2 5 4 3 2" xfId="14541" xr:uid="{5B70861B-9F85-49FF-83FF-3DDCA944C024}"/>
    <cellStyle name="Normal 8 2 5 4 3 3" xfId="22978" xr:uid="{8A18C9F6-B368-41C7-AF2F-C27B5326E9F3}"/>
    <cellStyle name="Normal 8 2 5 4 3 4" xfId="31415" xr:uid="{36FFB46D-6FE7-4A0F-BA88-871FCDC814DF}"/>
    <cellStyle name="Normal 8 2 5 4 4" xfId="10323" xr:uid="{CCC3616B-3E8E-4AD3-8D11-4BC3A42BCFE9}"/>
    <cellStyle name="Normal 8 2 5 4 5" xfId="18761" xr:uid="{6CC274FD-214C-44FE-AA51-D53DE6FFF9CB}"/>
    <cellStyle name="Normal 8 2 5 4 6" xfId="27198" xr:uid="{07A8173D-2599-404A-8B21-F5AC41092D3A}"/>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C12CCECB-EF30-42CC-AC07-9E75E0BE2F1F}"/>
    <cellStyle name="Normal 8 2 5 5 2 2 3" xfId="25536" xr:uid="{B7711570-0B6D-4930-9F3A-ABAD0387588A}"/>
    <cellStyle name="Normal 8 2 5 5 2 2 4" xfId="33973" xr:uid="{0768D9CC-BC32-4782-9245-5513D642F99E}"/>
    <cellStyle name="Normal 8 2 5 5 2 3" xfId="12881" xr:uid="{30233B88-E3CB-4D6A-8E46-1F367AEAD513}"/>
    <cellStyle name="Normal 8 2 5 5 2 4" xfId="21319" xr:uid="{F4AD29E8-3D46-4E1F-B569-2367AD5A371F}"/>
    <cellStyle name="Normal 8 2 5 5 2 5" xfId="29756" xr:uid="{799877E1-258E-4373-8EC9-0FEDEAAD13A6}"/>
    <cellStyle name="Normal 8 2 5 5 3" xfId="6512" xr:uid="{00000000-0005-0000-0000-00001B1D0000}"/>
    <cellStyle name="Normal 8 2 5 5 3 2" xfId="14954" xr:uid="{8B8C3F47-6577-4A3F-9910-9400802300D9}"/>
    <cellStyle name="Normal 8 2 5 5 3 3" xfId="23391" xr:uid="{EF300FDC-5C26-4B18-A682-04B16B72E419}"/>
    <cellStyle name="Normal 8 2 5 5 3 4" xfId="31828" xr:uid="{F4A18BD9-621D-49B3-A958-CC8B644D8940}"/>
    <cellStyle name="Normal 8 2 5 5 4" xfId="10736" xr:uid="{0C578A18-57F6-4053-8F2F-63D63935BBAF}"/>
    <cellStyle name="Normal 8 2 5 5 5" xfId="19174" xr:uid="{04A5D894-2085-4120-A5D1-4D5D40DF1A32}"/>
    <cellStyle name="Normal 8 2 5 5 6" xfId="27611" xr:uid="{EF6E1045-7201-49B7-8745-C9BC13353AFB}"/>
    <cellStyle name="Normal 8 2 5 6" xfId="2641" xr:uid="{00000000-0005-0000-0000-00001C1D0000}"/>
    <cellStyle name="Normal 8 2 5 6 2" xfId="6925" xr:uid="{00000000-0005-0000-0000-00001D1D0000}"/>
    <cellStyle name="Normal 8 2 5 6 2 2" xfId="15367" xr:uid="{E45EBD1C-26CA-460C-A881-E7450D02D06C}"/>
    <cellStyle name="Normal 8 2 5 6 2 3" xfId="23804" xr:uid="{4CFFD4E1-2FB6-4AFC-B2AF-23DD718D3EAC}"/>
    <cellStyle name="Normal 8 2 5 6 2 4" xfId="32241" xr:uid="{A091F9C7-D48B-4D7E-B3F3-AD56154973B8}"/>
    <cellStyle name="Normal 8 2 5 6 3" xfId="11149" xr:uid="{4837262B-99E5-4288-92FE-560F643B9F2E}"/>
    <cellStyle name="Normal 8 2 5 6 4" xfId="19587" xr:uid="{0C49DD92-DFBF-4CA2-AEBD-3A1DCC3E1A18}"/>
    <cellStyle name="Normal 8 2 5 6 5" xfId="28024" xr:uid="{BE3BA3EB-8148-4657-A77D-2686ABC211E4}"/>
    <cellStyle name="Normal 8 2 5 7" xfId="4860" xr:uid="{00000000-0005-0000-0000-00001E1D0000}"/>
    <cellStyle name="Normal 8 2 5 7 2" xfId="13302" xr:uid="{5F940020-1B50-4469-95AF-89454AFBA868}"/>
    <cellStyle name="Normal 8 2 5 7 3" xfId="21739" xr:uid="{42E1AD98-708C-4643-8F0C-D6EB4FA3A19D}"/>
    <cellStyle name="Normal 8 2 5 7 4" xfId="30176" xr:uid="{3D42A513-D52A-4AE3-B862-D93A20A42466}"/>
    <cellStyle name="Normal 8 2 5 8" xfId="9084" xr:uid="{8AA5BC51-08F0-40E2-986C-4EE52470BC3D}"/>
    <cellStyle name="Normal 8 2 5 9" xfId="17522" xr:uid="{51CD2524-3E18-46B6-86AC-34D8A46CB3F4}"/>
    <cellStyle name="Normal 8 2 6" xfId="946" xr:uid="{00000000-0005-0000-0000-00001F1D0000}"/>
    <cellStyle name="Normal 8 2 6 2" xfId="3180" xr:uid="{00000000-0005-0000-0000-0000201D0000}"/>
    <cellStyle name="Normal 8 2 6 2 2" xfId="7403" xr:uid="{00000000-0005-0000-0000-0000211D0000}"/>
    <cellStyle name="Normal 8 2 6 2 2 2" xfId="15845" xr:uid="{BD47F767-F6B9-47F1-892F-74C1BF530CD1}"/>
    <cellStyle name="Normal 8 2 6 2 2 3" xfId="24282" xr:uid="{E55D71A6-BDB0-4501-9802-8E1998CE2766}"/>
    <cellStyle name="Normal 8 2 6 2 2 4" xfId="32719" xr:uid="{7CA0EFFE-A2D9-49C3-BD44-472AD0F10633}"/>
    <cellStyle name="Normal 8 2 6 2 3" xfId="11627" xr:uid="{1108934E-B7D1-46F8-B67B-59D68B21FFB6}"/>
    <cellStyle name="Normal 8 2 6 2 4" xfId="20065" xr:uid="{C31A1FB4-EC69-49DC-8BD8-7025B7F74284}"/>
    <cellStyle name="Normal 8 2 6 2 5" xfId="28502" xr:uid="{0130D89F-7089-4104-BB84-8FFE4E8DDC15}"/>
    <cellStyle name="Normal 8 2 6 3" xfId="5258" xr:uid="{00000000-0005-0000-0000-0000221D0000}"/>
    <cellStyle name="Normal 8 2 6 3 2" xfId="13700" xr:uid="{3467D840-9F7B-4D7D-9FFB-66D863F36D83}"/>
    <cellStyle name="Normal 8 2 6 3 3" xfId="22137" xr:uid="{1B6C1867-33B7-4BD4-B230-A32627A76D19}"/>
    <cellStyle name="Normal 8 2 6 3 4" xfId="30574" xr:uid="{C23EE563-00D7-4A4E-B4F1-35F7BC50532D}"/>
    <cellStyle name="Normal 8 2 6 4" xfId="9482" xr:uid="{DC8ABA59-3429-4EBD-A011-E1F7225C3FEB}"/>
    <cellStyle name="Normal 8 2 6 5" xfId="17920" xr:uid="{200FF169-2DE1-46AC-9C93-6CD7F0C815F9}"/>
    <cellStyle name="Normal 8 2 6 6" xfId="26357" xr:uid="{6893CC3A-AE28-41A4-80A2-B01DBCA361EE}"/>
    <cellStyle name="Normal 8 2 7" xfId="1363" xr:uid="{00000000-0005-0000-0000-0000231D0000}"/>
    <cellStyle name="Normal 8 2 7 2" xfId="3593" xr:uid="{00000000-0005-0000-0000-0000241D0000}"/>
    <cellStyle name="Normal 8 2 7 2 2" xfId="7816" xr:uid="{00000000-0005-0000-0000-0000251D0000}"/>
    <cellStyle name="Normal 8 2 7 2 2 2" xfId="16258" xr:uid="{1B5417EE-3318-4ACB-A198-3A8FFE380137}"/>
    <cellStyle name="Normal 8 2 7 2 2 3" xfId="24695" xr:uid="{2422C52C-ED12-44E5-A2CC-89ABD17FD335}"/>
    <cellStyle name="Normal 8 2 7 2 2 4" xfId="33132" xr:uid="{E1D2E016-4F85-49E0-9ACC-398859B99692}"/>
    <cellStyle name="Normal 8 2 7 2 3" xfId="12040" xr:uid="{E609BC54-5F0F-4E56-AC0D-131CF80CBA07}"/>
    <cellStyle name="Normal 8 2 7 2 4" xfId="20478" xr:uid="{E02CD27B-9FC9-44C0-9D0D-A9652FC5E41A}"/>
    <cellStyle name="Normal 8 2 7 2 5" xfId="28915" xr:uid="{4967CCCB-5F4C-4D47-82D0-2ECD4948DB4F}"/>
    <cellStyle name="Normal 8 2 7 3" xfId="5671" xr:uid="{00000000-0005-0000-0000-0000261D0000}"/>
    <cellStyle name="Normal 8 2 7 3 2" xfId="14113" xr:uid="{492A81B9-A96F-4170-A85B-7048CD42BDA0}"/>
    <cellStyle name="Normal 8 2 7 3 3" xfId="22550" xr:uid="{D8550CAE-23A0-4241-9641-E2884E9D2F1D}"/>
    <cellStyle name="Normal 8 2 7 3 4" xfId="30987" xr:uid="{026F0249-94A2-4D99-AD65-BBF2785858BF}"/>
    <cellStyle name="Normal 8 2 7 4" xfId="9895" xr:uid="{5E6A2778-0BBB-45A1-AA52-4F7ED946A189}"/>
    <cellStyle name="Normal 8 2 7 5" xfId="18333" xr:uid="{D938C547-2820-471F-87BE-CA9EE9B868D6}"/>
    <cellStyle name="Normal 8 2 7 6" xfId="26770" xr:uid="{CC3AB3EC-8783-43A7-8967-00AE7C4FD4FC}"/>
    <cellStyle name="Normal 8 2 8" xfId="1776" xr:uid="{00000000-0005-0000-0000-0000271D0000}"/>
    <cellStyle name="Normal 8 2 8 2" xfId="4006" xr:uid="{00000000-0005-0000-0000-0000281D0000}"/>
    <cellStyle name="Normal 8 2 8 2 2" xfId="8229" xr:uid="{00000000-0005-0000-0000-0000291D0000}"/>
    <cellStyle name="Normal 8 2 8 2 2 2" xfId="16671" xr:uid="{0E3A57C2-075E-46D4-B7CA-00653B6CF9E9}"/>
    <cellStyle name="Normal 8 2 8 2 2 3" xfId="25108" xr:uid="{AF215304-30C6-4B96-BBB3-435F1D0FE21D}"/>
    <cellStyle name="Normal 8 2 8 2 2 4" xfId="33545" xr:uid="{C28B0475-928F-490C-BFEC-2909B19610AB}"/>
    <cellStyle name="Normal 8 2 8 2 3" xfId="12453" xr:uid="{9D2C1698-E9CB-42BF-8F06-CABB52137EE1}"/>
    <cellStyle name="Normal 8 2 8 2 4" xfId="20891" xr:uid="{A0C0E970-2368-4DE7-A727-5A9307FCFBA8}"/>
    <cellStyle name="Normal 8 2 8 2 5" xfId="29328" xr:uid="{4A0747BA-EDA7-4A52-A901-78D52D05DD52}"/>
    <cellStyle name="Normal 8 2 8 3" xfId="6084" xr:uid="{00000000-0005-0000-0000-00002A1D0000}"/>
    <cellStyle name="Normal 8 2 8 3 2" xfId="14526" xr:uid="{448F9CBD-87F7-4A01-AACD-CF5CF1F32238}"/>
    <cellStyle name="Normal 8 2 8 3 3" xfId="22963" xr:uid="{2C9EF21D-C4D9-4ACB-BE00-2556CD4307CD}"/>
    <cellStyle name="Normal 8 2 8 3 4" xfId="31400" xr:uid="{139F330D-CBDF-4213-9B56-54199151B6AE}"/>
    <cellStyle name="Normal 8 2 8 4" xfId="10308" xr:uid="{F888B4D6-6FFA-4AA5-8E9E-DE9374977F0D}"/>
    <cellStyle name="Normal 8 2 8 5" xfId="18746" xr:uid="{0C02622E-E0C2-47B9-B779-F8FE882E9CD1}"/>
    <cellStyle name="Normal 8 2 8 6" xfId="27183" xr:uid="{69A92452-2F73-4CC3-B302-AE1D0BF904B8}"/>
    <cellStyle name="Normal 8 2 9" xfId="2190" xr:uid="{00000000-0005-0000-0000-00002B1D0000}"/>
    <cellStyle name="Normal 8 2 9 2" xfId="4419" xr:uid="{00000000-0005-0000-0000-00002C1D0000}"/>
    <cellStyle name="Normal 8 2 9 2 2" xfId="8642" xr:uid="{00000000-0005-0000-0000-00002D1D0000}"/>
    <cellStyle name="Normal 8 2 9 2 2 2" xfId="17084" xr:uid="{19D11EA7-4658-4FAC-BB78-AC81F287F642}"/>
    <cellStyle name="Normal 8 2 9 2 2 3" xfId="25521" xr:uid="{341FA9B2-2432-4A05-A568-D7451F6A0BB9}"/>
    <cellStyle name="Normal 8 2 9 2 2 4" xfId="33958" xr:uid="{77D2818F-7057-4B6C-A5CD-17E46411F7C2}"/>
    <cellStyle name="Normal 8 2 9 2 3" xfId="12866" xr:uid="{D7737C5F-F56E-4CF9-BD7B-A225285165B7}"/>
    <cellStyle name="Normal 8 2 9 2 4" xfId="21304" xr:uid="{9A81D4C4-1E9D-4758-849A-0ED27EB4C793}"/>
    <cellStyle name="Normal 8 2 9 2 5" xfId="29741" xr:uid="{485FA5FF-9CEE-4E5B-B8C2-3B1634CCB08F}"/>
    <cellStyle name="Normal 8 2 9 3" xfId="6497" xr:uid="{00000000-0005-0000-0000-00002E1D0000}"/>
    <cellStyle name="Normal 8 2 9 3 2" xfId="14939" xr:uid="{0F2219FA-22EB-4E0B-A9F0-9FE063641BE0}"/>
    <cellStyle name="Normal 8 2 9 3 3" xfId="23376" xr:uid="{0965303A-D472-4C76-BE28-316A2B53408F}"/>
    <cellStyle name="Normal 8 2 9 3 4" xfId="31813" xr:uid="{8874B57B-2CAC-463B-A862-38A103A16423}"/>
    <cellStyle name="Normal 8 2 9 4" xfId="10721" xr:uid="{FC779C84-E69F-4AB0-8539-590CF2A40CDD}"/>
    <cellStyle name="Normal 8 2 9 5" xfId="19159" xr:uid="{6598F65E-D7E8-4587-8A0D-74FA703AF104}"/>
    <cellStyle name="Normal 8 2 9 6" xfId="27596" xr:uid="{E460781E-8CE6-426F-AB72-9ECE41DDCD3E}"/>
    <cellStyle name="Normal 8 3" xfId="495" xr:uid="{00000000-0005-0000-0000-00002F1D0000}"/>
    <cellStyle name="Normal 8 3 10" xfId="4861" xr:uid="{00000000-0005-0000-0000-0000301D0000}"/>
    <cellStyle name="Normal 8 3 10 2" xfId="13303" xr:uid="{3395FABF-5FB9-4E70-AFF3-85B65853B1AE}"/>
    <cellStyle name="Normal 8 3 10 3" xfId="21740" xr:uid="{72724FC2-98D1-451C-ADC7-908B548D353E}"/>
    <cellStyle name="Normal 8 3 10 4" xfId="30177" xr:uid="{8658DE05-F058-4696-8DB2-8446092D887D}"/>
    <cellStyle name="Normal 8 3 11" xfId="9085" xr:uid="{24A9C9BC-753F-45DF-8E48-07E4FAF8E170}"/>
    <cellStyle name="Normal 8 3 12" xfId="17523" xr:uid="{153272D8-0E76-4D9E-829F-6857E231F9EA}"/>
    <cellStyle name="Normal 8 3 13" xfId="25960" xr:uid="{0FCEBAFA-D675-43C9-9A7B-57D82598FFD8}"/>
    <cellStyle name="Normal 8 3 2" xfId="496" xr:uid="{00000000-0005-0000-0000-0000311D0000}"/>
    <cellStyle name="Normal 8 3 2 10" xfId="9086" xr:uid="{F7DEE76A-E839-4754-9791-6A2CC8E65749}"/>
    <cellStyle name="Normal 8 3 2 11" xfId="17524" xr:uid="{E8170F1C-5DF0-47B6-B4FA-F36F36B4DEDA}"/>
    <cellStyle name="Normal 8 3 2 12" xfId="25961" xr:uid="{C8E1585C-7393-40C4-93BF-3D3B4D9278F2}"/>
    <cellStyle name="Normal 8 3 2 2" xfId="497" xr:uid="{00000000-0005-0000-0000-0000321D0000}"/>
    <cellStyle name="Normal 8 3 2 2 10" xfId="17525" xr:uid="{DD45317B-1AF5-4A63-9F4C-10B53EE89A44}"/>
    <cellStyle name="Normal 8 3 2 2 11" xfId="25962" xr:uid="{6489593D-2138-43C1-90C4-3645AABB55DE}"/>
    <cellStyle name="Normal 8 3 2 2 2" xfId="498" xr:uid="{00000000-0005-0000-0000-0000331D0000}"/>
    <cellStyle name="Normal 8 3 2 2 2 10" xfId="25963" xr:uid="{6609AD10-4602-47DC-A0B1-31EA41E565C7}"/>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7E075DB6-7938-40DA-BE55-07FBD5D12C42}"/>
    <cellStyle name="Normal 8 3 2 2 2 2 2 2 3" xfId="24301" xr:uid="{1ED53379-AA0B-49A0-ABCF-17C808170A4D}"/>
    <cellStyle name="Normal 8 3 2 2 2 2 2 2 4" xfId="32738" xr:uid="{5D53956B-26E5-4021-BB3B-486508E70346}"/>
    <cellStyle name="Normal 8 3 2 2 2 2 2 3" xfId="11646" xr:uid="{3C4B1F5D-D42E-41A1-80E7-1ABF545B4A14}"/>
    <cellStyle name="Normal 8 3 2 2 2 2 2 4" xfId="20084" xr:uid="{92930828-8E96-4619-88B5-57F3FFD11366}"/>
    <cellStyle name="Normal 8 3 2 2 2 2 2 5" xfId="28521" xr:uid="{70619674-508F-4F3F-B891-F360BEE2B738}"/>
    <cellStyle name="Normal 8 3 2 2 2 2 3" xfId="5277" xr:uid="{00000000-0005-0000-0000-0000371D0000}"/>
    <cellStyle name="Normal 8 3 2 2 2 2 3 2" xfId="13719" xr:uid="{6532A40A-17A4-4ED4-8F8A-F176C4819840}"/>
    <cellStyle name="Normal 8 3 2 2 2 2 3 3" xfId="22156" xr:uid="{DCEEAB32-AE28-463A-B3DA-90B6DC94612A}"/>
    <cellStyle name="Normal 8 3 2 2 2 2 3 4" xfId="30593" xr:uid="{EEF0F80D-74BE-4DE4-AF30-F3A58DDFF217}"/>
    <cellStyle name="Normal 8 3 2 2 2 2 4" xfId="9501" xr:uid="{821C7AA2-3595-44FF-81E7-7380636BA72D}"/>
    <cellStyle name="Normal 8 3 2 2 2 2 5" xfId="17939" xr:uid="{D25043A9-5A75-469A-A610-46F9F9013688}"/>
    <cellStyle name="Normal 8 3 2 2 2 2 6" xfId="26376" xr:uid="{FFE98048-2C1F-4B8A-A4AB-60BC1EEC76E9}"/>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EF7E4119-71D6-4D95-B360-3ACCC4294491}"/>
    <cellStyle name="Normal 8 3 2 2 2 3 2 2 3" xfId="24714" xr:uid="{9F228FA8-A9F9-4C7D-9D5A-4592F31BE409}"/>
    <cellStyle name="Normal 8 3 2 2 2 3 2 2 4" xfId="33151" xr:uid="{ED817116-38AF-4FBA-A311-97F3272371ED}"/>
    <cellStyle name="Normal 8 3 2 2 2 3 2 3" xfId="12059" xr:uid="{FD967523-7B28-40A6-B326-C7C9F5B6AC9C}"/>
    <cellStyle name="Normal 8 3 2 2 2 3 2 4" xfId="20497" xr:uid="{D60D1928-8F89-47AB-9ED8-FCC10B7FDE4F}"/>
    <cellStyle name="Normal 8 3 2 2 2 3 2 5" xfId="28934" xr:uid="{2941FE05-0782-4F06-BD7C-83D9ACF8E5B5}"/>
    <cellStyle name="Normal 8 3 2 2 2 3 3" xfId="5690" xr:uid="{00000000-0005-0000-0000-00003B1D0000}"/>
    <cellStyle name="Normal 8 3 2 2 2 3 3 2" xfId="14132" xr:uid="{E422E36D-8FD9-4686-AB52-9EE637C57CD3}"/>
    <cellStyle name="Normal 8 3 2 2 2 3 3 3" xfId="22569" xr:uid="{8CC4E2E2-CE25-499A-8C70-4169364118ED}"/>
    <cellStyle name="Normal 8 3 2 2 2 3 3 4" xfId="31006" xr:uid="{6D20FC10-04D5-4F36-AB2C-9A0E46A3AFF3}"/>
    <cellStyle name="Normal 8 3 2 2 2 3 4" xfId="9914" xr:uid="{785626AE-1CA3-4C06-B3E6-D8E644919BB7}"/>
    <cellStyle name="Normal 8 3 2 2 2 3 5" xfId="18352" xr:uid="{B839F86C-972C-4AB8-A033-88C54DFB1037}"/>
    <cellStyle name="Normal 8 3 2 2 2 3 6" xfId="26789" xr:uid="{AFA7E562-E486-463F-A44B-12DDEE02DBC3}"/>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E5CA93A8-33F7-42D0-A7AC-8AF6B6E4922E}"/>
    <cellStyle name="Normal 8 3 2 2 2 4 2 2 3" xfId="25127" xr:uid="{097424DC-2D45-410A-973D-0253AEA9E21C}"/>
    <cellStyle name="Normal 8 3 2 2 2 4 2 2 4" xfId="33564" xr:uid="{2787C134-8BB7-486D-A648-01344BD66E9D}"/>
    <cellStyle name="Normal 8 3 2 2 2 4 2 3" xfId="12472" xr:uid="{776AC8CA-7753-4100-860E-D6D5B6DE4749}"/>
    <cellStyle name="Normal 8 3 2 2 2 4 2 4" xfId="20910" xr:uid="{FDF3870B-10E9-4A64-B998-FC045390F574}"/>
    <cellStyle name="Normal 8 3 2 2 2 4 2 5" xfId="29347" xr:uid="{D0F1CEDF-43A0-42D3-8A55-D6936307C649}"/>
    <cellStyle name="Normal 8 3 2 2 2 4 3" xfId="6103" xr:uid="{00000000-0005-0000-0000-00003F1D0000}"/>
    <cellStyle name="Normal 8 3 2 2 2 4 3 2" xfId="14545" xr:uid="{824BC94F-9F4F-41B3-BD51-B24FFDAD168D}"/>
    <cellStyle name="Normal 8 3 2 2 2 4 3 3" xfId="22982" xr:uid="{75E3444F-F76F-4133-B69B-6C807C8D9539}"/>
    <cellStyle name="Normal 8 3 2 2 2 4 3 4" xfId="31419" xr:uid="{69074C39-9CBE-4E2D-8F33-A70FEB31A6DA}"/>
    <cellStyle name="Normal 8 3 2 2 2 4 4" xfId="10327" xr:uid="{C47804D3-6EB5-46F4-B784-AAAAECDE5792}"/>
    <cellStyle name="Normal 8 3 2 2 2 4 5" xfId="18765" xr:uid="{F21BC655-5C3C-4C35-91DC-3D211B91A040}"/>
    <cellStyle name="Normal 8 3 2 2 2 4 6" xfId="27202" xr:uid="{FFBBED5A-B7F9-44EF-B83E-EF314D6780DA}"/>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671B1FC4-61DE-4A82-AED5-4FBD455932FD}"/>
    <cellStyle name="Normal 8 3 2 2 2 5 2 2 3" xfId="25540" xr:uid="{B48DFD98-B16B-4AA5-ABDD-141575EBC7AD}"/>
    <cellStyle name="Normal 8 3 2 2 2 5 2 2 4" xfId="33977" xr:uid="{B13B988F-9962-41BB-BA2D-3571B12782F0}"/>
    <cellStyle name="Normal 8 3 2 2 2 5 2 3" xfId="12885" xr:uid="{38D04219-7E5B-42FC-A2AD-F146F4C1DEE3}"/>
    <cellStyle name="Normal 8 3 2 2 2 5 2 4" xfId="21323" xr:uid="{DAB43036-2252-4282-BA58-65B7063A43DC}"/>
    <cellStyle name="Normal 8 3 2 2 2 5 2 5" xfId="29760" xr:uid="{778E50E3-15AF-4DDB-8445-2D42562C530C}"/>
    <cellStyle name="Normal 8 3 2 2 2 5 3" xfId="6516" xr:uid="{00000000-0005-0000-0000-0000431D0000}"/>
    <cellStyle name="Normal 8 3 2 2 2 5 3 2" xfId="14958" xr:uid="{D43CF059-48EC-49B7-A1F1-1C8C7482887F}"/>
    <cellStyle name="Normal 8 3 2 2 2 5 3 3" xfId="23395" xr:uid="{F2F4195E-5116-418A-BD61-BC8AFEAA6F7B}"/>
    <cellStyle name="Normal 8 3 2 2 2 5 3 4" xfId="31832" xr:uid="{9FE9204F-2D34-4622-9B99-78FB0DECA2F8}"/>
    <cellStyle name="Normal 8 3 2 2 2 5 4" xfId="10740" xr:uid="{F284DF8C-77C0-4988-BE14-448237D95518}"/>
    <cellStyle name="Normal 8 3 2 2 2 5 5" xfId="19178" xr:uid="{C1686F63-5215-42EC-8E14-0B099A301706}"/>
    <cellStyle name="Normal 8 3 2 2 2 5 6" xfId="27615" xr:uid="{DAB74026-B2E4-4624-82CD-60C8A52C6537}"/>
    <cellStyle name="Normal 8 3 2 2 2 6" xfId="2645" xr:uid="{00000000-0005-0000-0000-0000441D0000}"/>
    <cellStyle name="Normal 8 3 2 2 2 6 2" xfId="6929" xr:uid="{00000000-0005-0000-0000-0000451D0000}"/>
    <cellStyle name="Normal 8 3 2 2 2 6 2 2" xfId="15371" xr:uid="{E5EDC7D8-76A6-45C1-8947-3B0065BAD304}"/>
    <cellStyle name="Normal 8 3 2 2 2 6 2 3" xfId="23808" xr:uid="{D1B274B9-FED6-4A47-B91A-9A1DA564F318}"/>
    <cellStyle name="Normal 8 3 2 2 2 6 2 4" xfId="32245" xr:uid="{BA656C18-1DF6-4048-A0A1-7B5DD48D5BAB}"/>
    <cellStyle name="Normal 8 3 2 2 2 6 3" xfId="11153" xr:uid="{362A12D3-9E8A-4F04-9158-945FBF5889AC}"/>
    <cellStyle name="Normal 8 3 2 2 2 6 4" xfId="19591" xr:uid="{4BF4DAFC-3C73-4A41-9B6C-6667DC669FE5}"/>
    <cellStyle name="Normal 8 3 2 2 2 6 5" xfId="28028" xr:uid="{4793F334-C599-4727-A381-ABF8A3551D71}"/>
    <cellStyle name="Normal 8 3 2 2 2 7" xfId="4864" xr:uid="{00000000-0005-0000-0000-0000461D0000}"/>
    <cellStyle name="Normal 8 3 2 2 2 7 2" xfId="13306" xr:uid="{D5E35CC2-9808-446C-A244-DE9776DA4600}"/>
    <cellStyle name="Normal 8 3 2 2 2 7 3" xfId="21743" xr:uid="{5FB6137F-EC52-4965-AE17-93B6B25BC574}"/>
    <cellStyle name="Normal 8 3 2 2 2 7 4" xfId="30180" xr:uid="{B6717BBE-7A3E-40F3-8D6C-C3FD46228E1F}"/>
    <cellStyle name="Normal 8 3 2 2 2 8" xfId="9088" xr:uid="{88921889-BBE4-459B-A7DE-C30737FA13B1}"/>
    <cellStyle name="Normal 8 3 2 2 2 9" xfId="17526" xr:uid="{4EBBC823-2C97-4CEA-A5CA-18300FFB7D80}"/>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2C5F3866-1477-46F6-8ED5-F503752D19E8}"/>
    <cellStyle name="Normal 8 3 2 2 3 2 2 3" xfId="24300" xr:uid="{A4651B8F-DE24-4F67-B6F5-3667ABD2F1C0}"/>
    <cellStyle name="Normal 8 3 2 2 3 2 2 4" xfId="32737" xr:uid="{4D733251-B5FD-4277-86C7-CEBA3A1AD874}"/>
    <cellStyle name="Normal 8 3 2 2 3 2 3" xfId="11645" xr:uid="{2DB19DFA-C817-4827-ABDC-C53F54C597BB}"/>
    <cellStyle name="Normal 8 3 2 2 3 2 4" xfId="20083" xr:uid="{F685E034-F863-4554-AC75-A15984264D2B}"/>
    <cellStyle name="Normal 8 3 2 2 3 2 5" xfId="28520" xr:uid="{4FD7A999-2DF0-469C-8886-FADE3138627E}"/>
    <cellStyle name="Normal 8 3 2 2 3 3" xfId="5276" xr:uid="{00000000-0005-0000-0000-00004A1D0000}"/>
    <cellStyle name="Normal 8 3 2 2 3 3 2" xfId="13718" xr:uid="{E61CF549-B483-4763-9159-85EA28A86998}"/>
    <cellStyle name="Normal 8 3 2 2 3 3 3" xfId="22155" xr:uid="{FF8BBC96-B16F-4F61-9ABB-2948F18EDCCF}"/>
    <cellStyle name="Normal 8 3 2 2 3 3 4" xfId="30592" xr:uid="{387F26A5-FD63-4825-AE8D-DB5B8278DE29}"/>
    <cellStyle name="Normal 8 3 2 2 3 4" xfId="9500" xr:uid="{8CA1C59B-AA2C-46E3-955E-7D2CE587FA5D}"/>
    <cellStyle name="Normal 8 3 2 2 3 5" xfId="17938" xr:uid="{CF71653C-4DD8-4CF4-B1F8-F0D5B9E21F89}"/>
    <cellStyle name="Normal 8 3 2 2 3 6" xfId="26375" xr:uid="{29E1A4BA-9DA2-451D-89B8-50D49550C6E9}"/>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220113B7-FA68-4A41-B7DD-E993788B2ACF}"/>
    <cellStyle name="Normal 8 3 2 2 4 2 2 3" xfId="24713" xr:uid="{1B058B91-FF52-4BD7-BD22-28C9846FBFB2}"/>
    <cellStyle name="Normal 8 3 2 2 4 2 2 4" xfId="33150" xr:uid="{1CD00B98-7F41-4169-8422-42F6C567200C}"/>
    <cellStyle name="Normal 8 3 2 2 4 2 3" xfId="12058" xr:uid="{368F3AB2-ED18-4464-AEB9-1A75BE02ACB3}"/>
    <cellStyle name="Normal 8 3 2 2 4 2 4" xfId="20496" xr:uid="{80D7EE31-81CD-44F7-AA45-F67513FB1089}"/>
    <cellStyle name="Normal 8 3 2 2 4 2 5" xfId="28933" xr:uid="{2EA3B75D-C5E3-496A-BCE5-A6F72752606D}"/>
    <cellStyle name="Normal 8 3 2 2 4 3" xfId="5689" xr:uid="{00000000-0005-0000-0000-00004E1D0000}"/>
    <cellStyle name="Normal 8 3 2 2 4 3 2" xfId="14131" xr:uid="{91A0587B-099B-480A-8611-22A320076B46}"/>
    <cellStyle name="Normal 8 3 2 2 4 3 3" xfId="22568" xr:uid="{23B07381-CEE6-404D-AAD7-21235CC08FD2}"/>
    <cellStyle name="Normal 8 3 2 2 4 3 4" xfId="31005" xr:uid="{6B439D23-8466-44DD-9BDD-EFB2B02B5735}"/>
    <cellStyle name="Normal 8 3 2 2 4 4" xfId="9913" xr:uid="{40370C26-2A3D-41CA-8FD4-8BC53BDDB451}"/>
    <cellStyle name="Normal 8 3 2 2 4 5" xfId="18351" xr:uid="{0270ED45-976B-4C93-AA8E-E63E4C72893B}"/>
    <cellStyle name="Normal 8 3 2 2 4 6" xfId="26788" xr:uid="{405EAD78-A4D4-47CF-86B6-F7EB3E727296}"/>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094C7AE2-2B3B-4842-B2A4-192F7F92E39B}"/>
    <cellStyle name="Normal 8 3 2 2 5 2 2 3" xfId="25126" xr:uid="{3FDEB575-2E67-4FA8-8461-5D5B6B7FE863}"/>
    <cellStyle name="Normal 8 3 2 2 5 2 2 4" xfId="33563" xr:uid="{A7F79FAB-5BAD-42FC-AA97-664E123281E3}"/>
    <cellStyle name="Normal 8 3 2 2 5 2 3" xfId="12471" xr:uid="{61ABE9FF-2A2C-45CD-8F17-D11949C34E4D}"/>
    <cellStyle name="Normal 8 3 2 2 5 2 4" xfId="20909" xr:uid="{5BA157E3-942D-47B3-858C-95976ED50FBB}"/>
    <cellStyle name="Normal 8 3 2 2 5 2 5" xfId="29346" xr:uid="{FC73C663-9E3C-4210-9788-8BF12B4E65F3}"/>
    <cellStyle name="Normal 8 3 2 2 5 3" xfId="6102" xr:uid="{00000000-0005-0000-0000-0000521D0000}"/>
    <cellStyle name="Normal 8 3 2 2 5 3 2" xfId="14544" xr:uid="{4EA6342C-DBE8-492E-A744-50337744471A}"/>
    <cellStyle name="Normal 8 3 2 2 5 3 3" xfId="22981" xr:uid="{72B7A1DA-804B-4A71-9D8B-6891EFDB25F2}"/>
    <cellStyle name="Normal 8 3 2 2 5 3 4" xfId="31418" xr:uid="{9B902ED6-86ED-42AA-B62D-0D0C950F98EB}"/>
    <cellStyle name="Normal 8 3 2 2 5 4" xfId="10326" xr:uid="{80BEECA0-266A-4663-9B91-0D4BC052AF38}"/>
    <cellStyle name="Normal 8 3 2 2 5 5" xfId="18764" xr:uid="{E44BDE4E-EF92-49BD-B09C-9C0F92D4F2EC}"/>
    <cellStyle name="Normal 8 3 2 2 5 6" xfId="27201" xr:uid="{35A2093C-FF5E-44A9-B9A7-7AFB16288C1B}"/>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F94525ED-D98F-4E01-A44B-D0660BC89EE8}"/>
    <cellStyle name="Normal 8 3 2 2 6 2 2 3" xfId="25539" xr:uid="{466D47FE-C350-49E2-8E01-4691337058A3}"/>
    <cellStyle name="Normal 8 3 2 2 6 2 2 4" xfId="33976" xr:uid="{7CC7030D-EAAE-41FA-BC2C-783A24AB8150}"/>
    <cellStyle name="Normal 8 3 2 2 6 2 3" xfId="12884" xr:uid="{617920DB-FE7A-4DAB-B6D8-0C132A038E54}"/>
    <cellStyle name="Normal 8 3 2 2 6 2 4" xfId="21322" xr:uid="{A73A2E93-4B65-4D29-A0D0-0847AE89F940}"/>
    <cellStyle name="Normal 8 3 2 2 6 2 5" xfId="29759" xr:uid="{46BB9482-6A96-4829-AEC9-B1AEB8EB5594}"/>
    <cellStyle name="Normal 8 3 2 2 6 3" xfId="6515" xr:uid="{00000000-0005-0000-0000-0000561D0000}"/>
    <cellStyle name="Normal 8 3 2 2 6 3 2" xfId="14957" xr:uid="{DB651309-A904-4C1A-8C84-8FCEFD50DD57}"/>
    <cellStyle name="Normal 8 3 2 2 6 3 3" xfId="23394" xr:uid="{56AD8319-45EC-4FD2-8CF5-A6B33B6E97FA}"/>
    <cellStyle name="Normal 8 3 2 2 6 3 4" xfId="31831" xr:uid="{0128AA3D-A124-4241-AAB1-8DA1FFF053BA}"/>
    <cellStyle name="Normal 8 3 2 2 6 4" xfId="10739" xr:uid="{E5B09A80-39D9-4002-9E2E-DA988AB29802}"/>
    <cellStyle name="Normal 8 3 2 2 6 5" xfId="19177" xr:uid="{CCE2FB03-3278-46AD-B792-786B079D3122}"/>
    <cellStyle name="Normal 8 3 2 2 6 6" xfId="27614" xr:uid="{E6C66D98-2BEC-4BF9-9925-D35781148064}"/>
    <cellStyle name="Normal 8 3 2 2 7" xfId="2644" xr:uid="{00000000-0005-0000-0000-0000571D0000}"/>
    <cellStyle name="Normal 8 3 2 2 7 2" xfId="6928" xr:uid="{00000000-0005-0000-0000-0000581D0000}"/>
    <cellStyle name="Normal 8 3 2 2 7 2 2" xfId="15370" xr:uid="{74B59285-230E-454A-BFD0-A8B916258819}"/>
    <cellStyle name="Normal 8 3 2 2 7 2 3" xfId="23807" xr:uid="{E1451010-061F-44D7-8F53-60A9DCE8EFFF}"/>
    <cellStyle name="Normal 8 3 2 2 7 2 4" xfId="32244" xr:uid="{8649D749-BD92-4DD9-AEF1-8C09675A0334}"/>
    <cellStyle name="Normal 8 3 2 2 7 3" xfId="11152" xr:uid="{4252975B-DC8C-499B-AABF-FA4779C79970}"/>
    <cellStyle name="Normal 8 3 2 2 7 4" xfId="19590" xr:uid="{A9F0F21E-6225-447E-A84C-FF5C3E7FF091}"/>
    <cellStyle name="Normal 8 3 2 2 7 5" xfId="28027" xr:uid="{9608ED4B-3279-4F3C-8A5D-798200B9DC03}"/>
    <cellStyle name="Normal 8 3 2 2 8" xfId="4863" xr:uid="{00000000-0005-0000-0000-0000591D0000}"/>
    <cellStyle name="Normal 8 3 2 2 8 2" xfId="13305" xr:uid="{10EC725B-A397-4041-B8D1-1A76780D72E9}"/>
    <cellStyle name="Normal 8 3 2 2 8 3" xfId="21742" xr:uid="{0E81058F-2885-4375-97E7-31739524F3AA}"/>
    <cellStyle name="Normal 8 3 2 2 8 4" xfId="30179" xr:uid="{BCFDF39F-5C40-4AB2-A2EF-768914537CA4}"/>
    <cellStyle name="Normal 8 3 2 2 9" xfId="9087" xr:uid="{40312A68-7252-44D8-A5F0-1583E94AFBDB}"/>
    <cellStyle name="Normal 8 3 2 3" xfId="499" xr:uid="{00000000-0005-0000-0000-00005A1D0000}"/>
    <cellStyle name="Normal 8 3 2 3 10" xfId="25964" xr:uid="{B1E8341B-C201-4DD6-ABE2-1EC71886D627}"/>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B9048D11-05AC-4CA9-9302-A01A72DE598B}"/>
    <cellStyle name="Normal 8 3 2 3 2 2 2 3" xfId="24302" xr:uid="{96B08B26-6210-4BF0-AD92-746EDE701E96}"/>
    <cellStyle name="Normal 8 3 2 3 2 2 2 4" xfId="32739" xr:uid="{AE429C19-4658-448B-9E65-A2B182591783}"/>
    <cellStyle name="Normal 8 3 2 3 2 2 3" xfId="11647" xr:uid="{B09502BB-6223-4767-B4AA-2673C51FE078}"/>
    <cellStyle name="Normal 8 3 2 3 2 2 4" xfId="20085" xr:uid="{6A35B845-41E6-4F8B-8DE7-F8C09EDEFAED}"/>
    <cellStyle name="Normal 8 3 2 3 2 2 5" xfId="28522" xr:uid="{A568214F-94AD-4C14-A25B-4E5A0C7C4939}"/>
    <cellStyle name="Normal 8 3 2 3 2 3" xfId="5278" xr:uid="{00000000-0005-0000-0000-00005E1D0000}"/>
    <cellStyle name="Normal 8 3 2 3 2 3 2" xfId="13720" xr:uid="{1425257C-5EB0-481F-8F45-6CA15AB17387}"/>
    <cellStyle name="Normal 8 3 2 3 2 3 3" xfId="22157" xr:uid="{343495D6-4E8E-41A3-8D28-E1544099ACFC}"/>
    <cellStyle name="Normal 8 3 2 3 2 3 4" xfId="30594" xr:uid="{793817EF-5D4E-44D2-989D-8DA4D6D7E25B}"/>
    <cellStyle name="Normal 8 3 2 3 2 4" xfId="9502" xr:uid="{7F56AD65-5C88-4851-965F-07487D8833D7}"/>
    <cellStyle name="Normal 8 3 2 3 2 5" xfId="17940" xr:uid="{FA5AF046-5F8F-48B9-8628-E7F72420282E}"/>
    <cellStyle name="Normal 8 3 2 3 2 6" xfId="26377" xr:uid="{799CE60A-0C2F-4C3B-B769-1ACB8F59AF45}"/>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9EE1AF8E-2C3E-4138-B478-3487776CC03A}"/>
    <cellStyle name="Normal 8 3 2 3 3 2 2 3" xfId="24715" xr:uid="{DFF513AA-AA94-425A-8E46-2570BCC80290}"/>
    <cellStyle name="Normal 8 3 2 3 3 2 2 4" xfId="33152" xr:uid="{FDBE2CB2-408F-4623-96CB-1C1AA4F6CB9E}"/>
    <cellStyle name="Normal 8 3 2 3 3 2 3" xfId="12060" xr:uid="{33ED1F43-4F37-4801-AFD4-679A239D511A}"/>
    <cellStyle name="Normal 8 3 2 3 3 2 4" xfId="20498" xr:uid="{F793C1DF-CDC6-4949-930D-A00F8491C9B9}"/>
    <cellStyle name="Normal 8 3 2 3 3 2 5" xfId="28935" xr:uid="{DB15056E-7DE6-4B9C-A4CA-CF42C07C99FD}"/>
    <cellStyle name="Normal 8 3 2 3 3 3" xfId="5691" xr:uid="{00000000-0005-0000-0000-0000621D0000}"/>
    <cellStyle name="Normal 8 3 2 3 3 3 2" xfId="14133" xr:uid="{FE49BC68-BF21-4F4F-956D-0EDD727B7AAE}"/>
    <cellStyle name="Normal 8 3 2 3 3 3 3" xfId="22570" xr:uid="{22D56EAD-42CE-47F0-B3B9-E0E2021B4B24}"/>
    <cellStyle name="Normal 8 3 2 3 3 3 4" xfId="31007" xr:uid="{48898318-FEFA-47B0-B1BA-DA5F3CE7B17B}"/>
    <cellStyle name="Normal 8 3 2 3 3 4" xfId="9915" xr:uid="{87887AA8-2456-4014-899B-C8E58D0B6797}"/>
    <cellStyle name="Normal 8 3 2 3 3 5" xfId="18353" xr:uid="{78B4FA8B-B0FE-4098-9CEB-09770C2D0A04}"/>
    <cellStyle name="Normal 8 3 2 3 3 6" xfId="26790" xr:uid="{A88A3294-56F4-4F5E-A153-05BADC0823BC}"/>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F48D5CB5-6F76-4010-814B-F5BE1BF0B598}"/>
    <cellStyle name="Normal 8 3 2 3 4 2 2 3" xfId="25128" xr:uid="{97385555-8407-459F-98A8-75D8A8B2EC15}"/>
    <cellStyle name="Normal 8 3 2 3 4 2 2 4" xfId="33565" xr:uid="{F54DB750-DF62-4600-9FE3-52C9FECCBC95}"/>
    <cellStyle name="Normal 8 3 2 3 4 2 3" xfId="12473" xr:uid="{94984B1C-3155-43BE-BB67-847E4C047149}"/>
    <cellStyle name="Normal 8 3 2 3 4 2 4" xfId="20911" xr:uid="{E2CC32A3-8F2A-4D04-8F0F-16C1BE557D69}"/>
    <cellStyle name="Normal 8 3 2 3 4 2 5" xfId="29348" xr:uid="{A0393720-C7C7-4988-A940-4F0E71352993}"/>
    <cellStyle name="Normal 8 3 2 3 4 3" xfId="6104" xr:uid="{00000000-0005-0000-0000-0000661D0000}"/>
    <cellStyle name="Normal 8 3 2 3 4 3 2" xfId="14546" xr:uid="{4AD34609-213A-44AA-A4F5-0958078D5195}"/>
    <cellStyle name="Normal 8 3 2 3 4 3 3" xfId="22983" xr:uid="{B21DA5EE-030F-467B-99BD-FCD0614CA6EE}"/>
    <cellStyle name="Normal 8 3 2 3 4 3 4" xfId="31420" xr:uid="{578E97CD-8FB6-4AA5-B1A7-48D83A93243B}"/>
    <cellStyle name="Normal 8 3 2 3 4 4" xfId="10328" xr:uid="{0FA01A82-6D90-44F4-B0FB-3C00F3CB7B7D}"/>
    <cellStyle name="Normal 8 3 2 3 4 5" xfId="18766" xr:uid="{101BCD1A-7FBB-451D-9D4A-A79FF5352F80}"/>
    <cellStyle name="Normal 8 3 2 3 4 6" xfId="27203" xr:uid="{55A4603C-AF01-400E-85B3-41F103B115A2}"/>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911BF07C-0EDF-425B-820F-740673706C73}"/>
    <cellStyle name="Normal 8 3 2 3 5 2 2 3" xfId="25541" xr:uid="{3104C742-2892-47A1-95BE-3BE2922598E0}"/>
    <cellStyle name="Normal 8 3 2 3 5 2 2 4" xfId="33978" xr:uid="{16B57592-9500-46AF-BFDE-4ECAF646D900}"/>
    <cellStyle name="Normal 8 3 2 3 5 2 3" xfId="12886" xr:uid="{6E50E9CE-2568-4E9C-82B6-3E11BBC0AB8E}"/>
    <cellStyle name="Normal 8 3 2 3 5 2 4" xfId="21324" xr:uid="{02B39DA8-D44B-4191-A1A7-659222792D04}"/>
    <cellStyle name="Normal 8 3 2 3 5 2 5" xfId="29761" xr:uid="{EA935E54-10FC-4DB1-8838-03C3520B2902}"/>
    <cellStyle name="Normal 8 3 2 3 5 3" xfId="6517" xr:uid="{00000000-0005-0000-0000-00006A1D0000}"/>
    <cellStyle name="Normal 8 3 2 3 5 3 2" xfId="14959" xr:uid="{B44ED271-7FA0-4475-8017-DE56FB1D4230}"/>
    <cellStyle name="Normal 8 3 2 3 5 3 3" xfId="23396" xr:uid="{494FB12D-0348-4AB5-B08C-4784BC65ABCB}"/>
    <cellStyle name="Normal 8 3 2 3 5 3 4" xfId="31833" xr:uid="{2BB810CE-26DC-4B80-8A12-55D9F5D188EE}"/>
    <cellStyle name="Normal 8 3 2 3 5 4" xfId="10741" xr:uid="{C19E50C3-7621-4E6E-B9CC-A2EF38B74209}"/>
    <cellStyle name="Normal 8 3 2 3 5 5" xfId="19179" xr:uid="{2C5824AB-9048-4485-B604-D2140C5C522F}"/>
    <cellStyle name="Normal 8 3 2 3 5 6" xfId="27616" xr:uid="{C68A1258-7767-4D7D-BB24-AA861B09E90F}"/>
    <cellStyle name="Normal 8 3 2 3 6" xfId="2646" xr:uid="{00000000-0005-0000-0000-00006B1D0000}"/>
    <cellStyle name="Normal 8 3 2 3 6 2" xfId="6930" xr:uid="{00000000-0005-0000-0000-00006C1D0000}"/>
    <cellStyle name="Normal 8 3 2 3 6 2 2" xfId="15372" xr:uid="{78B8C5C9-79E3-4712-83BC-9106A06BF33F}"/>
    <cellStyle name="Normal 8 3 2 3 6 2 3" xfId="23809" xr:uid="{47F88E3E-D3EB-4B50-BFA3-F047AE83D6F3}"/>
    <cellStyle name="Normal 8 3 2 3 6 2 4" xfId="32246" xr:uid="{6B8B640A-642B-4409-8D8F-4336C83E10F3}"/>
    <cellStyle name="Normal 8 3 2 3 6 3" xfId="11154" xr:uid="{C77EA947-DE4D-4CF7-8FE8-40B4A3B70044}"/>
    <cellStyle name="Normal 8 3 2 3 6 4" xfId="19592" xr:uid="{33E285A6-E2F9-4208-BAFB-64B2FD720191}"/>
    <cellStyle name="Normal 8 3 2 3 6 5" xfId="28029" xr:uid="{41EC5B63-5691-41A9-A121-2CD75DC12540}"/>
    <cellStyle name="Normal 8 3 2 3 7" xfId="4865" xr:uid="{00000000-0005-0000-0000-00006D1D0000}"/>
    <cellStyle name="Normal 8 3 2 3 7 2" xfId="13307" xr:uid="{0F4499BB-B374-4DB2-BBD0-B27A4C6B3B5A}"/>
    <cellStyle name="Normal 8 3 2 3 7 3" xfId="21744" xr:uid="{C17E6C99-7B07-4D1E-AD0D-61700DAEF626}"/>
    <cellStyle name="Normal 8 3 2 3 7 4" xfId="30181" xr:uid="{92C257B0-02B6-4764-9504-740A62E85872}"/>
    <cellStyle name="Normal 8 3 2 3 8" xfId="9089" xr:uid="{72B2D84F-E790-4558-9095-0A314D81CD6B}"/>
    <cellStyle name="Normal 8 3 2 3 9" xfId="17527" xr:uid="{258A6324-47E3-4211-9F4C-CE4878FEA38E}"/>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42EE25A1-4C33-4849-BBAF-102559F0F8C0}"/>
    <cellStyle name="Normal 8 3 2 4 2 2 3" xfId="24299" xr:uid="{DB225FE9-76F5-46D7-9A67-2264B012A3A5}"/>
    <cellStyle name="Normal 8 3 2 4 2 2 4" xfId="32736" xr:uid="{2A64327E-9592-4BC8-9853-52FFDB8ABD53}"/>
    <cellStyle name="Normal 8 3 2 4 2 3" xfId="11644" xr:uid="{78E26434-30C1-4A2C-9A83-1B5D63EDF341}"/>
    <cellStyle name="Normal 8 3 2 4 2 4" xfId="20082" xr:uid="{CA936C3A-01E7-433F-9DEB-68A2DD9F8A81}"/>
    <cellStyle name="Normal 8 3 2 4 2 5" xfId="28519" xr:uid="{33B7747C-DFCB-4807-A847-E683F9A95797}"/>
    <cellStyle name="Normal 8 3 2 4 3" xfId="5275" xr:uid="{00000000-0005-0000-0000-0000711D0000}"/>
    <cellStyle name="Normal 8 3 2 4 3 2" xfId="13717" xr:uid="{0592BBB6-2C58-4951-89A3-95147604BE14}"/>
    <cellStyle name="Normal 8 3 2 4 3 3" xfId="22154" xr:uid="{075385A5-B078-411C-9FE3-50878B5B0389}"/>
    <cellStyle name="Normal 8 3 2 4 3 4" xfId="30591" xr:uid="{EFA15970-A438-4A6D-953A-FCB31144F665}"/>
    <cellStyle name="Normal 8 3 2 4 4" xfId="9499" xr:uid="{C5BBB586-EABF-4F24-815F-BA4DDA1E7BA4}"/>
    <cellStyle name="Normal 8 3 2 4 5" xfId="17937" xr:uid="{F23B785E-1DE0-449A-A16B-E708EBA66266}"/>
    <cellStyle name="Normal 8 3 2 4 6" xfId="26374" xr:uid="{44C2BDA9-9831-4CFF-B15A-B30F3DDCD113}"/>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EC0630E4-32A8-49EA-A551-EE7A46609A93}"/>
    <cellStyle name="Normal 8 3 2 5 2 2 3" xfId="24712" xr:uid="{7167F2C2-4EE4-4150-A19A-D158B2841608}"/>
    <cellStyle name="Normal 8 3 2 5 2 2 4" xfId="33149" xr:uid="{7C044AA6-3E59-4D35-BC3B-879D895B4D01}"/>
    <cellStyle name="Normal 8 3 2 5 2 3" xfId="12057" xr:uid="{6A8B30D3-847A-4544-AEDE-E979791A178E}"/>
    <cellStyle name="Normal 8 3 2 5 2 4" xfId="20495" xr:uid="{F553A11C-A977-42AA-BECF-CB3139626A47}"/>
    <cellStyle name="Normal 8 3 2 5 2 5" xfId="28932" xr:uid="{88ED8111-4EE0-471A-A167-7A916AABEB5F}"/>
    <cellStyle name="Normal 8 3 2 5 3" xfId="5688" xr:uid="{00000000-0005-0000-0000-0000751D0000}"/>
    <cellStyle name="Normal 8 3 2 5 3 2" xfId="14130" xr:uid="{8321FBC8-03B8-48B4-83A3-9C9C717BEBC9}"/>
    <cellStyle name="Normal 8 3 2 5 3 3" xfId="22567" xr:uid="{F68369D7-DA45-4D55-AB00-E39CDA794F85}"/>
    <cellStyle name="Normal 8 3 2 5 3 4" xfId="31004" xr:uid="{CC950DF3-2A58-4FBC-B501-0B7BB8B651D4}"/>
    <cellStyle name="Normal 8 3 2 5 4" xfId="9912" xr:uid="{A7E811BE-37C0-424C-9F80-81E9FD6CC69D}"/>
    <cellStyle name="Normal 8 3 2 5 5" xfId="18350" xr:uid="{BA277C90-0014-4D05-AD13-64A29CC3679F}"/>
    <cellStyle name="Normal 8 3 2 5 6" xfId="26787" xr:uid="{39284456-D537-4A19-A699-B11969969573}"/>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A35EE758-3DC1-40B6-9D2F-39BAC12882E4}"/>
    <cellStyle name="Normal 8 3 2 6 2 2 3" xfId="25125" xr:uid="{2E724334-9856-4C52-ACDC-08C4AA4D056B}"/>
    <cellStyle name="Normal 8 3 2 6 2 2 4" xfId="33562" xr:uid="{A3088075-4151-4804-BFE9-1218FF5EA995}"/>
    <cellStyle name="Normal 8 3 2 6 2 3" xfId="12470" xr:uid="{02C705D9-5DAB-48CF-B25A-86DF13AD1C71}"/>
    <cellStyle name="Normal 8 3 2 6 2 4" xfId="20908" xr:uid="{ECED0423-CC6C-4D93-A43C-F3DE2E78BCFE}"/>
    <cellStyle name="Normal 8 3 2 6 2 5" xfId="29345" xr:uid="{95F6DDC3-4FC6-40CC-B156-7F52A6431600}"/>
    <cellStyle name="Normal 8 3 2 6 3" xfId="6101" xr:uid="{00000000-0005-0000-0000-0000791D0000}"/>
    <cellStyle name="Normal 8 3 2 6 3 2" xfId="14543" xr:uid="{539E04F1-A076-4D4A-9BEB-B5AA3D2CFEE6}"/>
    <cellStyle name="Normal 8 3 2 6 3 3" xfId="22980" xr:uid="{94352CBE-2AB6-4FBE-BDDD-7654DA86995C}"/>
    <cellStyle name="Normal 8 3 2 6 3 4" xfId="31417" xr:uid="{86F53C4A-5E88-4455-8CF1-3D5E1D4CB55E}"/>
    <cellStyle name="Normal 8 3 2 6 4" xfId="10325" xr:uid="{1AA1FD5A-D6CB-461F-81F4-027CC1E15E93}"/>
    <cellStyle name="Normal 8 3 2 6 5" xfId="18763" xr:uid="{00C8652B-AD1A-4809-9290-F9D41705886A}"/>
    <cellStyle name="Normal 8 3 2 6 6" xfId="27200" xr:uid="{90FDBBB9-3553-43A6-BB0C-12664E7AAF4A}"/>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4D5DD4CA-A591-4EF1-9C11-D19C6A2B2095}"/>
    <cellStyle name="Normal 8 3 2 7 2 2 3" xfId="25538" xr:uid="{38639FDA-8833-44E6-9E26-3D119B36CA0C}"/>
    <cellStyle name="Normal 8 3 2 7 2 2 4" xfId="33975" xr:uid="{F14C3A5C-D482-4558-B2A2-4F6DF2CA8865}"/>
    <cellStyle name="Normal 8 3 2 7 2 3" xfId="12883" xr:uid="{44F9FBB7-6772-400F-A22D-CAFB9B29E836}"/>
    <cellStyle name="Normal 8 3 2 7 2 4" xfId="21321" xr:uid="{6B85FF9D-55F5-47A0-B3B0-15D209F74D55}"/>
    <cellStyle name="Normal 8 3 2 7 2 5" xfId="29758" xr:uid="{B7A708EE-8F7C-4EB6-BA85-E819127F9A7F}"/>
    <cellStyle name="Normal 8 3 2 7 3" xfId="6514" xr:uid="{00000000-0005-0000-0000-00007D1D0000}"/>
    <cellStyle name="Normal 8 3 2 7 3 2" xfId="14956" xr:uid="{8F46D522-E7E7-49C4-A5AF-ACE3A705C85D}"/>
    <cellStyle name="Normal 8 3 2 7 3 3" xfId="23393" xr:uid="{7F419043-E7F9-4E73-A967-EBC9BFB9559B}"/>
    <cellStyle name="Normal 8 3 2 7 3 4" xfId="31830" xr:uid="{F8F33F08-57F6-4F84-94C6-D4B506B4882D}"/>
    <cellStyle name="Normal 8 3 2 7 4" xfId="10738" xr:uid="{B32B2D3E-2478-4FF0-BA37-FC3F855337B0}"/>
    <cellStyle name="Normal 8 3 2 7 5" xfId="19176" xr:uid="{DF855AE4-8183-49A7-A185-807BFECD752D}"/>
    <cellStyle name="Normal 8 3 2 7 6" xfId="27613" xr:uid="{CBC0B138-DF4A-40A7-8982-7E1D35F9DAD1}"/>
    <cellStyle name="Normal 8 3 2 8" xfId="2643" xr:uid="{00000000-0005-0000-0000-00007E1D0000}"/>
    <cellStyle name="Normal 8 3 2 8 2" xfId="6927" xr:uid="{00000000-0005-0000-0000-00007F1D0000}"/>
    <cellStyle name="Normal 8 3 2 8 2 2" xfId="15369" xr:uid="{F93C5832-73CC-489A-975E-C324FAE69078}"/>
    <cellStyle name="Normal 8 3 2 8 2 3" xfId="23806" xr:uid="{66974A18-92A3-41BE-9B36-9ACADEF09C45}"/>
    <cellStyle name="Normal 8 3 2 8 2 4" xfId="32243" xr:uid="{D68F3576-2979-4C7F-AA7E-89350800B028}"/>
    <cellStyle name="Normal 8 3 2 8 3" xfId="11151" xr:uid="{066D275B-49FD-4562-B8E5-E27468A42DCC}"/>
    <cellStyle name="Normal 8 3 2 8 4" xfId="19589" xr:uid="{05E2C0B9-33C5-4264-AD66-55863F665728}"/>
    <cellStyle name="Normal 8 3 2 8 5" xfId="28026" xr:uid="{C17CA67A-2AEB-46FB-B127-68A89F3812C0}"/>
    <cellStyle name="Normal 8 3 2 9" xfId="4862" xr:uid="{00000000-0005-0000-0000-0000801D0000}"/>
    <cellStyle name="Normal 8 3 2 9 2" xfId="13304" xr:uid="{9D7FDA82-E21F-4282-9558-6452CF18F7A7}"/>
    <cellStyle name="Normal 8 3 2 9 3" xfId="21741" xr:uid="{4F03E989-35FB-4B4B-9701-FF7C682FFE08}"/>
    <cellStyle name="Normal 8 3 2 9 4" xfId="30178" xr:uid="{026B9187-A32D-4C86-8E72-2728E537621B}"/>
    <cellStyle name="Normal 8 3 3" xfId="500" xr:uid="{00000000-0005-0000-0000-0000811D0000}"/>
    <cellStyle name="Normal 8 3 3 10" xfId="17528" xr:uid="{47EE1535-7880-46DD-B36A-A05626881B3F}"/>
    <cellStyle name="Normal 8 3 3 11" xfId="25965" xr:uid="{508CB055-2DF4-4D28-8EF7-A91610619CEA}"/>
    <cellStyle name="Normal 8 3 3 2" xfId="501" xr:uid="{00000000-0005-0000-0000-0000821D0000}"/>
    <cellStyle name="Normal 8 3 3 2 10" xfId="25966" xr:uid="{54DB7E48-F940-410B-9269-5720C1EA3244}"/>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44827A3F-0E5F-4E63-AA91-A35460246822}"/>
    <cellStyle name="Normal 8 3 3 2 2 2 2 3" xfId="24304" xr:uid="{FFC23ACE-9321-42CB-A4F9-4FC3420B339D}"/>
    <cellStyle name="Normal 8 3 3 2 2 2 2 4" xfId="32741" xr:uid="{1386F096-69BA-4E86-9FA9-59D3B99DD7A0}"/>
    <cellStyle name="Normal 8 3 3 2 2 2 3" xfId="11649" xr:uid="{156C78CA-8EB6-4735-9E28-37F9F25A8A07}"/>
    <cellStyle name="Normal 8 3 3 2 2 2 4" xfId="20087" xr:uid="{5368E4FB-BAB4-4F0D-AE50-4ECAADF2D3ED}"/>
    <cellStyle name="Normal 8 3 3 2 2 2 5" xfId="28524" xr:uid="{B232320E-DC39-4CE7-AFBC-47AEFF57FC60}"/>
    <cellStyle name="Normal 8 3 3 2 2 3" xfId="5280" xr:uid="{00000000-0005-0000-0000-0000861D0000}"/>
    <cellStyle name="Normal 8 3 3 2 2 3 2" xfId="13722" xr:uid="{6FC3DEEF-273C-439D-A335-7516B9BCF6B5}"/>
    <cellStyle name="Normal 8 3 3 2 2 3 3" xfId="22159" xr:uid="{FF62E79A-0371-461E-82BA-BF3F012237A4}"/>
    <cellStyle name="Normal 8 3 3 2 2 3 4" xfId="30596" xr:uid="{2ACC7A10-B66D-4088-A1F2-D7805098C943}"/>
    <cellStyle name="Normal 8 3 3 2 2 4" xfId="9504" xr:uid="{7756B46E-E8C5-4BBD-88D2-37B891B09923}"/>
    <cellStyle name="Normal 8 3 3 2 2 5" xfId="17942" xr:uid="{BA6A7FEA-BCA5-4565-A856-9E62E4DA90C7}"/>
    <cellStyle name="Normal 8 3 3 2 2 6" xfId="26379" xr:uid="{43C6E090-E686-46F7-82EC-40ED0153D91C}"/>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435CEC5E-F6F9-48DC-93D0-A0A08AA26B9E}"/>
    <cellStyle name="Normal 8 3 3 2 3 2 2 3" xfId="24717" xr:uid="{99F2E840-2B35-417C-B13F-3E06D19311FA}"/>
    <cellStyle name="Normal 8 3 3 2 3 2 2 4" xfId="33154" xr:uid="{0E592A90-45E7-4039-9734-5DD8AA4AF472}"/>
    <cellStyle name="Normal 8 3 3 2 3 2 3" xfId="12062" xr:uid="{E2374CE3-1203-460B-98B5-E98231A4E177}"/>
    <cellStyle name="Normal 8 3 3 2 3 2 4" xfId="20500" xr:uid="{629E606B-8BA3-4FA1-A4F6-F79094C7440E}"/>
    <cellStyle name="Normal 8 3 3 2 3 2 5" xfId="28937" xr:uid="{9231DCAD-D3C9-4436-AF0A-9A7023C01773}"/>
    <cellStyle name="Normal 8 3 3 2 3 3" xfId="5693" xr:uid="{00000000-0005-0000-0000-00008A1D0000}"/>
    <cellStyle name="Normal 8 3 3 2 3 3 2" xfId="14135" xr:uid="{7C7BFFD1-723B-48EC-93CA-722AB0C84262}"/>
    <cellStyle name="Normal 8 3 3 2 3 3 3" xfId="22572" xr:uid="{224CB3CB-500A-400C-AC4C-2C53A14BD9C1}"/>
    <cellStyle name="Normal 8 3 3 2 3 3 4" xfId="31009" xr:uid="{062B268A-F37C-480F-B9A6-2ACA69580AF8}"/>
    <cellStyle name="Normal 8 3 3 2 3 4" xfId="9917" xr:uid="{81445D54-3006-46E3-ABB7-F0B3655335BA}"/>
    <cellStyle name="Normal 8 3 3 2 3 5" xfId="18355" xr:uid="{AB541BA3-A797-4BAA-BBBA-7F5FC89CC4FF}"/>
    <cellStyle name="Normal 8 3 3 2 3 6" xfId="26792" xr:uid="{99E1DB2A-D0A4-4942-AF61-204F67C24909}"/>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E5283A75-1CDD-42FF-835C-CD5EAD903EE5}"/>
    <cellStyle name="Normal 8 3 3 2 4 2 2 3" xfId="25130" xr:uid="{A6B5E74B-CD3E-4F84-87BE-EE4E5476CAFE}"/>
    <cellStyle name="Normal 8 3 3 2 4 2 2 4" xfId="33567" xr:uid="{FEC93737-3E15-472A-AFB9-D4566434FD66}"/>
    <cellStyle name="Normal 8 3 3 2 4 2 3" xfId="12475" xr:uid="{99F0F59C-6A66-41F4-9058-8B72111F4947}"/>
    <cellStyle name="Normal 8 3 3 2 4 2 4" xfId="20913" xr:uid="{5E273D3F-3C09-4BD1-A006-9B48F89EE6E9}"/>
    <cellStyle name="Normal 8 3 3 2 4 2 5" xfId="29350" xr:uid="{4BABF849-6D29-4846-8678-D249B4BC9D19}"/>
    <cellStyle name="Normal 8 3 3 2 4 3" xfId="6106" xr:uid="{00000000-0005-0000-0000-00008E1D0000}"/>
    <cellStyle name="Normal 8 3 3 2 4 3 2" xfId="14548" xr:uid="{9C6D0EFA-B2C8-47AA-8F5D-CE161FD633EE}"/>
    <cellStyle name="Normal 8 3 3 2 4 3 3" xfId="22985" xr:uid="{2D78AC5B-E608-4FA5-8BE7-C2D9C2F63176}"/>
    <cellStyle name="Normal 8 3 3 2 4 3 4" xfId="31422" xr:uid="{38281E7D-C70B-4A96-BA34-3EC1162E902D}"/>
    <cellStyle name="Normal 8 3 3 2 4 4" xfId="10330" xr:uid="{FD20678F-FAB5-4284-BB94-A2EC0B5E632B}"/>
    <cellStyle name="Normal 8 3 3 2 4 5" xfId="18768" xr:uid="{B88E0BA4-48D8-47DD-A118-3313EF43841D}"/>
    <cellStyle name="Normal 8 3 3 2 4 6" xfId="27205" xr:uid="{A1E7D3D5-0662-44DB-B740-D6BBA15B19DA}"/>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1297C905-E789-45CE-A8C5-8B2FF7D01859}"/>
    <cellStyle name="Normal 8 3 3 2 5 2 2 3" xfId="25543" xr:uid="{AD46194E-E6F8-4A8D-B8E9-0BE71D35938B}"/>
    <cellStyle name="Normal 8 3 3 2 5 2 2 4" xfId="33980" xr:uid="{BFA77896-9AD3-4724-A171-C07391929BEC}"/>
    <cellStyle name="Normal 8 3 3 2 5 2 3" xfId="12888" xr:uid="{8BCC6D03-DA9A-4C06-99B6-4E7436C06EE1}"/>
    <cellStyle name="Normal 8 3 3 2 5 2 4" xfId="21326" xr:uid="{F27695BE-6F8F-4359-BB48-9E065CC9F334}"/>
    <cellStyle name="Normal 8 3 3 2 5 2 5" xfId="29763" xr:uid="{5DDC5316-996F-4CD7-802C-073AAE2CF56B}"/>
    <cellStyle name="Normal 8 3 3 2 5 3" xfId="6519" xr:uid="{00000000-0005-0000-0000-0000921D0000}"/>
    <cellStyle name="Normal 8 3 3 2 5 3 2" xfId="14961" xr:uid="{CCF7D639-2F72-4860-9B1B-B5DB306DFF87}"/>
    <cellStyle name="Normal 8 3 3 2 5 3 3" xfId="23398" xr:uid="{4B3E1A3E-EE1B-45A8-BB10-E7F7923DB2F2}"/>
    <cellStyle name="Normal 8 3 3 2 5 3 4" xfId="31835" xr:uid="{845996DB-3527-4BBE-B802-C54F20816B8C}"/>
    <cellStyle name="Normal 8 3 3 2 5 4" xfId="10743" xr:uid="{A13DE380-A971-48E6-80B9-D0B0241F44B9}"/>
    <cellStyle name="Normal 8 3 3 2 5 5" xfId="19181" xr:uid="{22B2835C-00D4-445B-97B0-AA29F2DF292E}"/>
    <cellStyle name="Normal 8 3 3 2 5 6" xfId="27618" xr:uid="{43266094-9E33-4E86-97E2-3649ABC5B2A7}"/>
    <cellStyle name="Normal 8 3 3 2 6" xfId="2648" xr:uid="{00000000-0005-0000-0000-0000931D0000}"/>
    <cellStyle name="Normal 8 3 3 2 6 2" xfId="6932" xr:uid="{00000000-0005-0000-0000-0000941D0000}"/>
    <cellStyle name="Normal 8 3 3 2 6 2 2" xfId="15374" xr:uid="{33B71350-CA15-47EB-A771-1696D283D7C6}"/>
    <cellStyle name="Normal 8 3 3 2 6 2 3" xfId="23811" xr:uid="{3F214A70-78BE-4657-B951-3999BD4F7EB5}"/>
    <cellStyle name="Normal 8 3 3 2 6 2 4" xfId="32248" xr:uid="{B061BE56-0C3D-4E50-A6D5-284CE26FEBFF}"/>
    <cellStyle name="Normal 8 3 3 2 6 3" xfId="11156" xr:uid="{36D405D6-AFCD-4F41-A857-91D54B9EAEC4}"/>
    <cellStyle name="Normal 8 3 3 2 6 4" xfId="19594" xr:uid="{93B997A2-FAC6-4235-AA8F-D3C11F0F0902}"/>
    <cellStyle name="Normal 8 3 3 2 6 5" xfId="28031" xr:uid="{55561B6F-836A-4577-91CB-1DD42233BBA0}"/>
    <cellStyle name="Normal 8 3 3 2 7" xfId="4867" xr:uid="{00000000-0005-0000-0000-0000951D0000}"/>
    <cellStyle name="Normal 8 3 3 2 7 2" xfId="13309" xr:uid="{9B4669A7-EFCC-4942-B682-BC18B852E31D}"/>
    <cellStyle name="Normal 8 3 3 2 7 3" xfId="21746" xr:uid="{FE59BBB1-40F1-492D-94DF-2D06D660FA45}"/>
    <cellStyle name="Normal 8 3 3 2 7 4" xfId="30183" xr:uid="{397A63B3-F5D8-499C-9761-1C6C477FE4A6}"/>
    <cellStyle name="Normal 8 3 3 2 8" xfId="9091" xr:uid="{3CC7DDD9-4B23-4C80-9D02-2E1DFD573A1E}"/>
    <cellStyle name="Normal 8 3 3 2 9" xfId="17529" xr:uid="{389C9741-70C2-4894-BE50-D22D252F80D5}"/>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8642CC29-C240-4AE7-9691-651EFF63E1C4}"/>
    <cellStyle name="Normal 8 3 3 3 2 2 3" xfId="24303" xr:uid="{9597B81F-463B-4FC3-B394-0F701560F45B}"/>
    <cellStyle name="Normal 8 3 3 3 2 2 4" xfId="32740" xr:uid="{B1AF3D7F-7BD5-4A33-9BBC-BB7B0AB44C73}"/>
    <cellStyle name="Normal 8 3 3 3 2 3" xfId="11648" xr:uid="{B913A670-FF87-43BB-8D26-A2C68593C233}"/>
    <cellStyle name="Normal 8 3 3 3 2 4" xfId="20086" xr:uid="{04DB5D7F-AFA0-4BFF-BE25-7E598CAD0DD0}"/>
    <cellStyle name="Normal 8 3 3 3 2 5" xfId="28523" xr:uid="{F9E56DB9-EB78-490A-96B8-2A93C20473CC}"/>
    <cellStyle name="Normal 8 3 3 3 3" xfId="5279" xr:uid="{00000000-0005-0000-0000-0000991D0000}"/>
    <cellStyle name="Normal 8 3 3 3 3 2" xfId="13721" xr:uid="{8EFBBFE5-E17E-4314-9A0F-DD4D4ABFF0DC}"/>
    <cellStyle name="Normal 8 3 3 3 3 3" xfId="22158" xr:uid="{D4D32E95-0A48-40C3-95F7-65AB21E584AA}"/>
    <cellStyle name="Normal 8 3 3 3 3 4" xfId="30595" xr:uid="{97D4C64F-0B73-4B89-BCA1-55DB2E76077B}"/>
    <cellStyle name="Normal 8 3 3 3 4" xfId="9503" xr:uid="{50D3DF5F-DEE5-40C2-BDBC-48AA4CAEF7C9}"/>
    <cellStyle name="Normal 8 3 3 3 5" xfId="17941" xr:uid="{C642BADD-7383-4229-B375-51E8A9BBFB26}"/>
    <cellStyle name="Normal 8 3 3 3 6" xfId="26378" xr:uid="{063CE520-D4D9-4D4B-A6A0-BB22ED548C62}"/>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4A3CF055-492D-4BD4-A5FA-790D73A682C2}"/>
    <cellStyle name="Normal 8 3 3 4 2 2 3" xfId="24716" xr:uid="{24AB86D4-2977-48F9-9A19-6119384C7BE4}"/>
    <cellStyle name="Normal 8 3 3 4 2 2 4" xfId="33153" xr:uid="{4DF2424B-6946-4B82-9448-6F62799ADF78}"/>
    <cellStyle name="Normal 8 3 3 4 2 3" xfId="12061" xr:uid="{C65C09AD-DD29-4B96-871F-446CFAB53F23}"/>
    <cellStyle name="Normal 8 3 3 4 2 4" xfId="20499" xr:uid="{F72A6492-494C-438A-AB53-079E119328F3}"/>
    <cellStyle name="Normal 8 3 3 4 2 5" xfId="28936" xr:uid="{C9AC909F-8D5E-410C-A5D3-6C7B05E4FCA3}"/>
    <cellStyle name="Normal 8 3 3 4 3" xfId="5692" xr:uid="{00000000-0005-0000-0000-00009D1D0000}"/>
    <cellStyle name="Normal 8 3 3 4 3 2" xfId="14134" xr:uid="{9E3FCCD5-D4D2-4627-BD18-7A206336479D}"/>
    <cellStyle name="Normal 8 3 3 4 3 3" xfId="22571" xr:uid="{AE53D823-DB3B-4349-AA40-3C5F4E391710}"/>
    <cellStyle name="Normal 8 3 3 4 3 4" xfId="31008" xr:uid="{9DE18028-C172-4E37-B512-72D114CA6FB6}"/>
    <cellStyle name="Normal 8 3 3 4 4" xfId="9916" xr:uid="{0173E096-5965-467C-9884-25A1436C9EB6}"/>
    <cellStyle name="Normal 8 3 3 4 5" xfId="18354" xr:uid="{E673BDED-B045-4599-A350-30D0F6AE78AE}"/>
    <cellStyle name="Normal 8 3 3 4 6" xfId="26791" xr:uid="{CFA13BEE-3519-4CDB-960B-B4704B30A6C8}"/>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B2C11B8D-677B-4120-9E45-DC4B99A5E727}"/>
    <cellStyle name="Normal 8 3 3 5 2 2 3" xfId="25129" xr:uid="{B42D22AD-E2D7-4E32-B5FC-D65030DB245D}"/>
    <cellStyle name="Normal 8 3 3 5 2 2 4" xfId="33566" xr:uid="{348B6DD0-8DD1-4520-9CFC-BF29EA4C04FF}"/>
    <cellStyle name="Normal 8 3 3 5 2 3" xfId="12474" xr:uid="{D1D753BD-FF1F-450B-860A-898679396AC3}"/>
    <cellStyle name="Normal 8 3 3 5 2 4" xfId="20912" xr:uid="{958E31C7-D9B2-4EEE-82D3-CB3607E7E209}"/>
    <cellStyle name="Normal 8 3 3 5 2 5" xfId="29349" xr:uid="{F0C4706A-36BB-4F5D-ABFE-E73D03C44A13}"/>
    <cellStyle name="Normal 8 3 3 5 3" xfId="6105" xr:uid="{00000000-0005-0000-0000-0000A11D0000}"/>
    <cellStyle name="Normal 8 3 3 5 3 2" xfId="14547" xr:uid="{097694A6-1C42-4A43-B34E-31943E773114}"/>
    <cellStyle name="Normal 8 3 3 5 3 3" xfId="22984" xr:uid="{0ADADFF1-EA48-4C01-AD96-64CFDDFEA1B8}"/>
    <cellStyle name="Normal 8 3 3 5 3 4" xfId="31421" xr:uid="{CFA7A6D1-6418-4DF3-9AAA-5EB6F507933B}"/>
    <cellStyle name="Normal 8 3 3 5 4" xfId="10329" xr:uid="{28D1916E-2226-414F-8E88-7D354BAE3664}"/>
    <cellStyle name="Normal 8 3 3 5 5" xfId="18767" xr:uid="{22E8D7CE-35DF-4E0A-B1FA-E507447493C1}"/>
    <cellStyle name="Normal 8 3 3 5 6" xfId="27204" xr:uid="{FEE8FBB8-1E2F-4FBF-95CF-38EAD69FDAE7}"/>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23A77E22-2597-4233-B3C9-534E3BCF6EC9}"/>
    <cellStyle name="Normal 8 3 3 6 2 2 3" xfId="25542" xr:uid="{2BF9167B-E5C9-47D1-B2CF-99D91D4DB1EB}"/>
    <cellStyle name="Normal 8 3 3 6 2 2 4" xfId="33979" xr:uid="{3FE3DE50-EE21-489F-A994-14DE86E7B865}"/>
    <cellStyle name="Normal 8 3 3 6 2 3" xfId="12887" xr:uid="{CADCEA97-FEC7-4FD2-B743-58F75A7241A9}"/>
    <cellStyle name="Normal 8 3 3 6 2 4" xfId="21325" xr:uid="{D7BBD59F-DA0C-4C03-B223-FEFB55F4430E}"/>
    <cellStyle name="Normal 8 3 3 6 2 5" xfId="29762" xr:uid="{3AA22858-E133-4EE1-9F62-F0D18AA65387}"/>
    <cellStyle name="Normal 8 3 3 6 3" xfId="6518" xr:uid="{00000000-0005-0000-0000-0000A51D0000}"/>
    <cellStyle name="Normal 8 3 3 6 3 2" xfId="14960" xr:uid="{A24B93D8-CD17-4E99-9247-2D5DEBD5AF34}"/>
    <cellStyle name="Normal 8 3 3 6 3 3" xfId="23397" xr:uid="{83E0F8ED-D410-4BC0-966D-58C915B4E932}"/>
    <cellStyle name="Normal 8 3 3 6 3 4" xfId="31834" xr:uid="{C4FF0723-1358-44E1-AB10-CD6AA49C55F1}"/>
    <cellStyle name="Normal 8 3 3 6 4" xfId="10742" xr:uid="{EAD2D781-6086-4E6F-BD0C-45634B900523}"/>
    <cellStyle name="Normal 8 3 3 6 5" xfId="19180" xr:uid="{33754399-C9F5-443A-864F-EC3EDCB5CE2A}"/>
    <cellStyle name="Normal 8 3 3 6 6" xfId="27617" xr:uid="{0EB9C4E4-CE98-427A-83B5-EF4FAEF78F62}"/>
    <cellStyle name="Normal 8 3 3 7" xfId="2647" xr:uid="{00000000-0005-0000-0000-0000A61D0000}"/>
    <cellStyle name="Normal 8 3 3 7 2" xfId="6931" xr:uid="{00000000-0005-0000-0000-0000A71D0000}"/>
    <cellStyle name="Normal 8 3 3 7 2 2" xfId="15373" xr:uid="{A805F4E5-D812-4286-B500-58332CD44922}"/>
    <cellStyle name="Normal 8 3 3 7 2 3" xfId="23810" xr:uid="{4135CD51-C70A-4A35-8786-5460E95B477A}"/>
    <cellStyle name="Normal 8 3 3 7 2 4" xfId="32247" xr:uid="{2F73186A-90E2-46E9-8FE4-5F90BA10811D}"/>
    <cellStyle name="Normal 8 3 3 7 3" xfId="11155" xr:uid="{57C8F0F2-58AA-43EC-BAD4-8F7A508AF9A8}"/>
    <cellStyle name="Normal 8 3 3 7 4" xfId="19593" xr:uid="{F3DBFB82-E257-457D-8C29-67738AAA0FF8}"/>
    <cellStyle name="Normal 8 3 3 7 5" xfId="28030" xr:uid="{5305904F-36AB-47A7-B7FC-7BA791A25E3E}"/>
    <cellStyle name="Normal 8 3 3 8" xfId="4866" xr:uid="{00000000-0005-0000-0000-0000A81D0000}"/>
    <cellStyle name="Normal 8 3 3 8 2" xfId="13308" xr:uid="{DA92A108-79A1-4D4B-83FD-E70B243FFD9F}"/>
    <cellStyle name="Normal 8 3 3 8 3" xfId="21745" xr:uid="{C04FFBB5-DBBA-479C-9A32-B1810D59FD7C}"/>
    <cellStyle name="Normal 8 3 3 8 4" xfId="30182" xr:uid="{FDBAA5FD-875E-4281-BB0D-4CD9A1F38B0D}"/>
    <cellStyle name="Normal 8 3 3 9" xfId="9090" xr:uid="{C8D2F7C9-C698-448D-ABA1-54A0A13FD35E}"/>
    <cellStyle name="Normal 8 3 4" xfId="502" xr:uid="{00000000-0005-0000-0000-0000A91D0000}"/>
    <cellStyle name="Normal 8 3 4 10" xfId="25967" xr:uid="{837633CA-46D2-495D-A459-3F4F99B68D4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57B4BBF3-6399-4A28-9891-F1E4AE92B98F}"/>
    <cellStyle name="Normal 8 3 4 2 2 2 3" xfId="24305" xr:uid="{20D37D56-1EEB-4587-9500-68AAE1C2F7E4}"/>
    <cellStyle name="Normal 8 3 4 2 2 2 4" xfId="32742" xr:uid="{74589495-D00C-4198-B40A-588E89805F12}"/>
    <cellStyle name="Normal 8 3 4 2 2 3" xfId="11650" xr:uid="{72653880-6EBB-46A3-97EC-25B6B67AE9A1}"/>
    <cellStyle name="Normal 8 3 4 2 2 4" xfId="20088" xr:uid="{102ACA02-D3C0-49F7-90C5-9275BC515D0E}"/>
    <cellStyle name="Normal 8 3 4 2 2 5" xfId="28525" xr:uid="{2612C1F0-8A6F-40DF-9F38-A71ADD71D63B}"/>
    <cellStyle name="Normal 8 3 4 2 3" xfId="5281" xr:uid="{00000000-0005-0000-0000-0000AD1D0000}"/>
    <cellStyle name="Normal 8 3 4 2 3 2" xfId="13723" xr:uid="{161D5904-91C0-499D-BAA1-A09776F56410}"/>
    <cellStyle name="Normal 8 3 4 2 3 3" xfId="22160" xr:uid="{EA380D95-D4F9-4854-A574-C0DFAA713350}"/>
    <cellStyle name="Normal 8 3 4 2 3 4" xfId="30597" xr:uid="{A73B1687-B28D-4145-B5DE-4A0BD3BEBCAE}"/>
    <cellStyle name="Normal 8 3 4 2 4" xfId="9505" xr:uid="{45FDA1B6-5BCD-4AA9-8363-BA59CC2B6C8E}"/>
    <cellStyle name="Normal 8 3 4 2 5" xfId="17943" xr:uid="{F9598367-3750-4D5D-BF5A-EBE1C33F9815}"/>
    <cellStyle name="Normal 8 3 4 2 6" xfId="26380" xr:uid="{455F3337-4B17-455B-A2F8-915032B61C32}"/>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4786BDDE-C2D7-41A2-815D-E60816A16F7F}"/>
    <cellStyle name="Normal 8 3 4 3 2 2 3" xfId="24718" xr:uid="{BB0D56F1-0607-4F7F-9FA8-DD360DF1B1F0}"/>
    <cellStyle name="Normal 8 3 4 3 2 2 4" xfId="33155" xr:uid="{C5AD2073-FAAE-4A7A-B94A-46D7812E5F55}"/>
    <cellStyle name="Normal 8 3 4 3 2 3" xfId="12063" xr:uid="{AF566911-D9A7-45C7-A2A0-D705539661B3}"/>
    <cellStyle name="Normal 8 3 4 3 2 4" xfId="20501" xr:uid="{1CE7F46B-1305-4B6D-863C-4F01831E18FE}"/>
    <cellStyle name="Normal 8 3 4 3 2 5" xfId="28938" xr:uid="{1304FD63-D2B4-4695-A76E-AFFFD1D3AA49}"/>
    <cellStyle name="Normal 8 3 4 3 3" xfId="5694" xr:uid="{00000000-0005-0000-0000-0000B11D0000}"/>
    <cellStyle name="Normal 8 3 4 3 3 2" xfId="14136" xr:uid="{B72DF060-3B80-43C6-BF96-78099B2A47D4}"/>
    <cellStyle name="Normal 8 3 4 3 3 3" xfId="22573" xr:uid="{9F44D77E-E720-485C-8738-D4FAF5567AD6}"/>
    <cellStyle name="Normal 8 3 4 3 3 4" xfId="31010" xr:uid="{63B2137D-E120-40E7-959F-6370250CAA6D}"/>
    <cellStyle name="Normal 8 3 4 3 4" xfId="9918" xr:uid="{F13A1FB8-BE15-4B1E-91BA-41BF17FFE5C4}"/>
    <cellStyle name="Normal 8 3 4 3 5" xfId="18356" xr:uid="{71F96372-31BD-422B-BBAB-BB0531675636}"/>
    <cellStyle name="Normal 8 3 4 3 6" xfId="26793" xr:uid="{9554E947-9B07-4AC3-AB67-5D93D4105E89}"/>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E8896A4E-0FA2-40A0-B94B-36847B14E4CB}"/>
    <cellStyle name="Normal 8 3 4 4 2 2 3" xfId="25131" xr:uid="{ED5BF60E-59DA-4181-B19C-51852F4BB2D3}"/>
    <cellStyle name="Normal 8 3 4 4 2 2 4" xfId="33568" xr:uid="{E5C85EEB-0CB9-435C-B665-66D32DE2D997}"/>
    <cellStyle name="Normal 8 3 4 4 2 3" xfId="12476" xr:uid="{2142CE42-6A06-49F1-BC12-A9271002DED8}"/>
    <cellStyle name="Normal 8 3 4 4 2 4" xfId="20914" xr:uid="{6BDE115E-41B3-4DC2-8F64-2CFEDF201F24}"/>
    <cellStyle name="Normal 8 3 4 4 2 5" xfId="29351" xr:uid="{3F1158C5-6E28-416C-84A4-975F279B4A57}"/>
    <cellStyle name="Normal 8 3 4 4 3" xfId="6107" xr:uid="{00000000-0005-0000-0000-0000B51D0000}"/>
    <cellStyle name="Normal 8 3 4 4 3 2" xfId="14549" xr:uid="{5B13F128-A284-49D2-A142-45B732C57BD5}"/>
    <cellStyle name="Normal 8 3 4 4 3 3" xfId="22986" xr:uid="{D4D2BFF1-91F8-433F-B398-F7530BAC484D}"/>
    <cellStyle name="Normal 8 3 4 4 3 4" xfId="31423" xr:uid="{0F64D9AF-2A94-42CD-8E16-AE22CD1A0B77}"/>
    <cellStyle name="Normal 8 3 4 4 4" xfId="10331" xr:uid="{510EACC7-4E5C-4102-9046-993C535BD103}"/>
    <cellStyle name="Normal 8 3 4 4 5" xfId="18769" xr:uid="{95D22E2F-4C53-437A-BBA6-32D81DF1ABC2}"/>
    <cellStyle name="Normal 8 3 4 4 6" xfId="27206" xr:uid="{39EC53BE-D5C5-4009-B8E6-6E349914E733}"/>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338109BE-7C28-4D65-BD6F-4C85606F51A8}"/>
    <cellStyle name="Normal 8 3 4 5 2 2 3" xfId="25544" xr:uid="{59185BA3-9D60-4A56-B48B-BEC20EF91667}"/>
    <cellStyle name="Normal 8 3 4 5 2 2 4" xfId="33981" xr:uid="{507A20CF-6D64-4F23-AE84-0416F09BFE46}"/>
    <cellStyle name="Normal 8 3 4 5 2 3" xfId="12889" xr:uid="{D9F3D863-BF7F-4246-9DBB-852CB514FB0B}"/>
    <cellStyle name="Normal 8 3 4 5 2 4" xfId="21327" xr:uid="{95095EA9-0C69-40DD-895C-AA4FC00F05FE}"/>
    <cellStyle name="Normal 8 3 4 5 2 5" xfId="29764" xr:uid="{97BC89D2-0A65-4898-AC05-CF4C9F987A6C}"/>
    <cellStyle name="Normal 8 3 4 5 3" xfId="6520" xr:uid="{00000000-0005-0000-0000-0000B91D0000}"/>
    <cellStyle name="Normal 8 3 4 5 3 2" xfId="14962" xr:uid="{2F5F885B-1CA8-493A-9528-F64E0F6B3E36}"/>
    <cellStyle name="Normal 8 3 4 5 3 3" xfId="23399" xr:uid="{F32981DD-2810-4347-984D-1E51D57CCD6F}"/>
    <cellStyle name="Normal 8 3 4 5 3 4" xfId="31836" xr:uid="{DF8327A0-C477-4342-ADAC-777B0B11D88F}"/>
    <cellStyle name="Normal 8 3 4 5 4" xfId="10744" xr:uid="{A4A5013D-B4BD-4167-B08D-895AA97563F2}"/>
    <cellStyle name="Normal 8 3 4 5 5" xfId="19182" xr:uid="{190621A3-F86B-4FB3-B2FB-A5CCFB4F7EDF}"/>
    <cellStyle name="Normal 8 3 4 5 6" xfId="27619" xr:uid="{9B111171-8009-4343-A2D4-BBAB5692606F}"/>
    <cellStyle name="Normal 8 3 4 6" xfId="2649" xr:uid="{00000000-0005-0000-0000-0000BA1D0000}"/>
    <cellStyle name="Normal 8 3 4 6 2" xfId="6933" xr:uid="{00000000-0005-0000-0000-0000BB1D0000}"/>
    <cellStyle name="Normal 8 3 4 6 2 2" xfId="15375" xr:uid="{4D1859E6-511D-41E6-A0CD-B36019821703}"/>
    <cellStyle name="Normal 8 3 4 6 2 3" xfId="23812" xr:uid="{17C38554-0862-463E-8701-9A7CA1A229E6}"/>
    <cellStyle name="Normal 8 3 4 6 2 4" xfId="32249" xr:uid="{1CC264BE-509C-4AD6-83B2-965B8A0C3665}"/>
    <cellStyle name="Normal 8 3 4 6 3" xfId="11157" xr:uid="{02F8A577-5D0E-4977-9130-CC494BCEC1A2}"/>
    <cellStyle name="Normal 8 3 4 6 4" xfId="19595" xr:uid="{E2CA6246-D858-450B-98E6-F16AA8CCC870}"/>
    <cellStyle name="Normal 8 3 4 6 5" xfId="28032" xr:uid="{C4CD58C0-545B-4876-815E-EE21E00CB8CD}"/>
    <cellStyle name="Normal 8 3 4 7" xfId="4868" xr:uid="{00000000-0005-0000-0000-0000BC1D0000}"/>
    <cellStyle name="Normal 8 3 4 7 2" xfId="13310" xr:uid="{B6543639-831A-414C-853A-59DE01BC3F75}"/>
    <cellStyle name="Normal 8 3 4 7 3" xfId="21747" xr:uid="{66C0A5C1-6341-446F-80C0-AF655BCA38FB}"/>
    <cellStyle name="Normal 8 3 4 7 4" xfId="30184" xr:uid="{4D885FBE-B83F-4C22-9E73-C6C6E1E27810}"/>
    <cellStyle name="Normal 8 3 4 8" xfId="9092" xr:uid="{0C0DB4D1-CDF6-4B63-B822-79E96EECA1E6}"/>
    <cellStyle name="Normal 8 3 4 9" xfId="17530" xr:uid="{E99CDD58-CB01-44AE-83C0-0963DDD4997C}"/>
    <cellStyle name="Normal 8 3 5" xfId="962" xr:uid="{00000000-0005-0000-0000-0000BD1D0000}"/>
    <cellStyle name="Normal 8 3 5 2" xfId="3196" xr:uid="{00000000-0005-0000-0000-0000BE1D0000}"/>
    <cellStyle name="Normal 8 3 5 2 2" xfId="7419" xr:uid="{00000000-0005-0000-0000-0000BF1D0000}"/>
    <cellStyle name="Normal 8 3 5 2 2 2" xfId="15861" xr:uid="{ED7E7D10-9759-45D9-B431-7667FE9DD5E4}"/>
    <cellStyle name="Normal 8 3 5 2 2 3" xfId="24298" xr:uid="{FF73CD3D-E5F4-4329-BB16-6CE91FA1C00E}"/>
    <cellStyle name="Normal 8 3 5 2 2 4" xfId="32735" xr:uid="{02C3F737-3C4B-4DF8-8BDF-8690846F76F1}"/>
    <cellStyle name="Normal 8 3 5 2 3" xfId="11643" xr:uid="{237517D6-9B47-4A08-BAB8-3D70115F43F2}"/>
    <cellStyle name="Normal 8 3 5 2 4" xfId="20081" xr:uid="{300A95F3-10A6-4021-96B9-33EB8E149AA4}"/>
    <cellStyle name="Normal 8 3 5 2 5" xfId="28518" xr:uid="{243DCF47-1DA9-4DDA-870D-25BBC87218B6}"/>
    <cellStyle name="Normal 8 3 5 3" xfId="5274" xr:uid="{00000000-0005-0000-0000-0000C01D0000}"/>
    <cellStyle name="Normal 8 3 5 3 2" xfId="13716" xr:uid="{2FFCE18D-4A19-4F45-A60F-00E358A16844}"/>
    <cellStyle name="Normal 8 3 5 3 3" xfId="22153" xr:uid="{D1B13751-9273-4DEF-ACE1-CF6A7854D99A}"/>
    <cellStyle name="Normal 8 3 5 3 4" xfId="30590" xr:uid="{EBBC8B36-F838-4274-A9AB-DF0761D5609B}"/>
    <cellStyle name="Normal 8 3 5 4" xfId="9498" xr:uid="{AB3F3FD7-416F-4A8F-ABB1-9664223685D2}"/>
    <cellStyle name="Normal 8 3 5 5" xfId="17936" xr:uid="{5A14B715-6DDC-49E1-8403-3F3A0810DB4A}"/>
    <cellStyle name="Normal 8 3 5 6" xfId="26373" xr:uid="{1C813AAF-AD0D-47F0-860D-9F73B6CF1CA0}"/>
    <cellStyle name="Normal 8 3 6" xfId="1379" xr:uid="{00000000-0005-0000-0000-0000C11D0000}"/>
    <cellStyle name="Normal 8 3 6 2" xfId="3609" xr:uid="{00000000-0005-0000-0000-0000C21D0000}"/>
    <cellStyle name="Normal 8 3 6 2 2" xfId="7832" xr:uid="{00000000-0005-0000-0000-0000C31D0000}"/>
    <cellStyle name="Normal 8 3 6 2 2 2" xfId="16274" xr:uid="{B7D0A0FF-1714-4E3E-B657-2DF9C5C55434}"/>
    <cellStyle name="Normal 8 3 6 2 2 3" xfId="24711" xr:uid="{5089237B-A6DC-4FE2-8C77-A7DD813D6B7C}"/>
    <cellStyle name="Normal 8 3 6 2 2 4" xfId="33148" xr:uid="{BA5C048A-5BFE-4D2C-BD95-19F663A2187D}"/>
    <cellStyle name="Normal 8 3 6 2 3" xfId="12056" xr:uid="{FEAA3278-1702-4626-83DC-6DF933578B29}"/>
    <cellStyle name="Normal 8 3 6 2 4" xfId="20494" xr:uid="{479B722D-C448-49A0-AF42-8E675188718E}"/>
    <cellStyle name="Normal 8 3 6 2 5" xfId="28931" xr:uid="{02B5A486-E549-431F-942D-8A4FD2404B34}"/>
    <cellStyle name="Normal 8 3 6 3" xfId="5687" xr:uid="{00000000-0005-0000-0000-0000C41D0000}"/>
    <cellStyle name="Normal 8 3 6 3 2" xfId="14129" xr:uid="{FBBF8A36-1A2E-40EB-BC42-B99CF89B9431}"/>
    <cellStyle name="Normal 8 3 6 3 3" xfId="22566" xr:uid="{FD91EFA5-3729-4558-8734-AA95C28995FC}"/>
    <cellStyle name="Normal 8 3 6 3 4" xfId="31003" xr:uid="{F8722F9B-B6AD-4576-B50B-D41CA551DB2A}"/>
    <cellStyle name="Normal 8 3 6 4" xfId="9911" xr:uid="{FD86759C-A592-4A2B-A2A5-224A19150C2D}"/>
    <cellStyle name="Normal 8 3 6 5" xfId="18349" xr:uid="{8E913B24-C26A-4752-8B33-FA8555E1E9E4}"/>
    <cellStyle name="Normal 8 3 6 6" xfId="26786" xr:uid="{19F27F46-0948-4768-B1EF-5BD8965835A5}"/>
    <cellStyle name="Normal 8 3 7" xfId="1792" xr:uid="{00000000-0005-0000-0000-0000C51D0000}"/>
    <cellStyle name="Normal 8 3 7 2" xfId="4022" xr:uid="{00000000-0005-0000-0000-0000C61D0000}"/>
    <cellStyle name="Normal 8 3 7 2 2" xfId="8245" xr:uid="{00000000-0005-0000-0000-0000C71D0000}"/>
    <cellStyle name="Normal 8 3 7 2 2 2" xfId="16687" xr:uid="{AA2775C3-9EAA-4A2B-901B-DD3EA361200E}"/>
    <cellStyle name="Normal 8 3 7 2 2 3" xfId="25124" xr:uid="{3EB5D1B6-2995-48DA-A721-4B1FDDF19D00}"/>
    <cellStyle name="Normal 8 3 7 2 2 4" xfId="33561" xr:uid="{D077AD06-EEA4-4FB1-B7AB-D214DDB346BC}"/>
    <cellStyle name="Normal 8 3 7 2 3" xfId="12469" xr:uid="{E52BB30B-8C34-40FE-BA67-6F9FDBF7B0D6}"/>
    <cellStyle name="Normal 8 3 7 2 4" xfId="20907" xr:uid="{4BB86CFC-B2AE-4686-9EE7-ADFF0202C3C3}"/>
    <cellStyle name="Normal 8 3 7 2 5" xfId="29344" xr:uid="{F6138DC7-565E-482D-A525-F82A5969EA07}"/>
    <cellStyle name="Normal 8 3 7 3" xfId="6100" xr:uid="{00000000-0005-0000-0000-0000C81D0000}"/>
    <cellStyle name="Normal 8 3 7 3 2" xfId="14542" xr:uid="{82F986AC-1FA8-414C-8C89-E520C590E851}"/>
    <cellStyle name="Normal 8 3 7 3 3" xfId="22979" xr:uid="{551D446C-D189-4340-AF61-251FE5F7E9DD}"/>
    <cellStyle name="Normal 8 3 7 3 4" xfId="31416" xr:uid="{04A40F79-D3BF-4E0F-9942-CD51A5E18623}"/>
    <cellStyle name="Normal 8 3 7 4" xfId="10324" xr:uid="{0A0AE9DD-187F-4990-934B-3C0F2861CE2A}"/>
    <cellStyle name="Normal 8 3 7 5" xfId="18762" xr:uid="{E44B1139-BB30-458E-AADA-E98234EBB929}"/>
    <cellStyle name="Normal 8 3 7 6" xfId="27199" xr:uid="{6F3FCE95-F850-4806-95FE-FF55D26A5624}"/>
    <cellStyle name="Normal 8 3 8" xfId="2206" xr:uid="{00000000-0005-0000-0000-0000C91D0000}"/>
    <cellStyle name="Normal 8 3 8 2" xfId="4435" xr:uid="{00000000-0005-0000-0000-0000CA1D0000}"/>
    <cellStyle name="Normal 8 3 8 2 2" xfId="8658" xr:uid="{00000000-0005-0000-0000-0000CB1D0000}"/>
    <cellStyle name="Normal 8 3 8 2 2 2" xfId="17100" xr:uid="{D2EE1D8C-AAA5-4759-81F3-AE7176139F1F}"/>
    <cellStyle name="Normal 8 3 8 2 2 3" xfId="25537" xr:uid="{11C3E60D-741B-4D53-981D-374DE706C3E8}"/>
    <cellStyle name="Normal 8 3 8 2 2 4" xfId="33974" xr:uid="{8346BA61-4256-440B-9262-5D852829D6F6}"/>
    <cellStyle name="Normal 8 3 8 2 3" xfId="12882" xr:uid="{4F735FA5-7807-4592-BEBE-28308193FF46}"/>
    <cellStyle name="Normal 8 3 8 2 4" xfId="21320" xr:uid="{953AC674-C2A8-428A-B975-6A04A26E6DF2}"/>
    <cellStyle name="Normal 8 3 8 2 5" xfId="29757" xr:uid="{6AD8A5A7-7CD7-42A8-8867-785AAD053264}"/>
    <cellStyle name="Normal 8 3 8 3" xfId="6513" xr:uid="{00000000-0005-0000-0000-0000CC1D0000}"/>
    <cellStyle name="Normal 8 3 8 3 2" xfId="14955" xr:uid="{695E1596-1F65-4F72-8003-DE19E0AF3CCD}"/>
    <cellStyle name="Normal 8 3 8 3 3" xfId="23392" xr:uid="{8362432B-1613-4341-BC9F-808016214332}"/>
    <cellStyle name="Normal 8 3 8 3 4" xfId="31829" xr:uid="{9013405D-C1DD-491D-9D88-AB59F50B4F5B}"/>
    <cellStyle name="Normal 8 3 8 4" xfId="10737" xr:uid="{74DCA44E-7253-49D8-BEFD-072C1C1932A7}"/>
    <cellStyle name="Normal 8 3 8 5" xfId="19175" xr:uid="{33F60105-07F5-4648-887A-7A604B033197}"/>
    <cellStyle name="Normal 8 3 8 6" xfId="27612" xr:uid="{35269B8B-1FD1-411C-995D-0225E9965495}"/>
    <cellStyle name="Normal 8 3 9" xfId="2642" xr:uid="{00000000-0005-0000-0000-0000CD1D0000}"/>
    <cellStyle name="Normal 8 3 9 2" xfId="6926" xr:uid="{00000000-0005-0000-0000-0000CE1D0000}"/>
    <cellStyle name="Normal 8 3 9 2 2" xfId="15368" xr:uid="{D777916F-119B-4FC3-8345-B0DEFDCC68CF}"/>
    <cellStyle name="Normal 8 3 9 2 3" xfId="23805" xr:uid="{68854552-7270-48CD-8795-CF7E39EE19A2}"/>
    <cellStyle name="Normal 8 3 9 2 4" xfId="32242" xr:uid="{F1C5E096-0160-458F-9073-BE0DDDFA4795}"/>
    <cellStyle name="Normal 8 3 9 3" xfId="11150" xr:uid="{C72D1ADC-535A-4279-BD56-B7A0E5B2AB47}"/>
    <cellStyle name="Normal 8 3 9 4" xfId="19588" xr:uid="{EF3757B1-95C0-43E6-83C1-F32BCC076C3F}"/>
    <cellStyle name="Normal 8 3 9 5" xfId="28025" xr:uid="{7AB6F67D-6309-4464-9A82-B0377B965AB1}"/>
    <cellStyle name="Normal 8 4" xfId="503" xr:uid="{00000000-0005-0000-0000-0000CF1D0000}"/>
    <cellStyle name="Normal 8 4 10" xfId="9093" xr:uid="{5ED829AA-D65C-4142-8741-C8A7CFC59C24}"/>
    <cellStyle name="Normal 8 4 11" xfId="17531" xr:uid="{346C869A-46AC-407F-A132-C5BEB6B27C30}"/>
    <cellStyle name="Normal 8 4 12" xfId="25968" xr:uid="{B1188C8A-6260-41DE-A6D6-735CB7DBE220}"/>
    <cellStyle name="Normal 8 4 2" xfId="504" xr:uid="{00000000-0005-0000-0000-0000D01D0000}"/>
    <cellStyle name="Normal 8 4 2 10" xfId="17532" xr:uid="{BA0AA72A-CF72-42D0-9F99-83CB528B7573}"/>
    <cellStyle name="Normal 8 4 2 11" xfId="25969" xr:uid="{43A6EF0E-7081-4C0E-A140-11F69E927219}"/>
    <cellStyle name="Normal 8 4 2 2" xfId="505" xr:uid="{00000000-0005-0000-0000-0000D11D0000}"/>
    <cellStyle name="Normal 8 4 2 2 10" xfId="25970" xr:uid="{92C83FC2-0D6A-4EE9-94A5-74B6FF6BC15A}"/>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B1FE9859-1F77-4110-B8E8-10ADE3D9827B}"/>
    <cellStyle name="Normal 8 4 2 2 2 2 2 3" xfId="24308" xr:uid="{A1BF0559-0E7F-45F5-9652-C66013EDA105}"/>
    <cellStyle name="Normal 8 4 2 2 2 2 2 4" xfId="32745" xr:uid="{833273AF-88B8-4B34-8AF3-6B2D595CD47F}"/>
    <cellStyle name="Normal 8 4 2 2 2 2 3" xfId="11653" xr:uid="{5710DAB7-B93B-4C2D-8AD7-C9F32F8A7D3C}"/>
    <cellStyle name="Normal 8 4 2 2 2 2 4" xfId="20091" xr:uid="{D9F5C7D4-3459-4057-B0E6-776F4463D5B0}"/>
    <cellStyle name="Normal 8 4 2 2 2 2 5" xfId="28528" xr:uid="{CDC9A17F-5B9E-4A5C-B9BF-BEA73D395264}"/>
    <cellStyle name="Normal 8 4 2 2 2 3" xfId="5284" xr:uid="{00000000-0005-0000-0000-0000D51D0000}"/>
    <cellStyle name="Normal 8 4 2 2 2 3 2" xfId="13726" xr:uid="{A333E3C4-3713-4B72-9B99-4B64DBF2CB8C}"/>
    <cellStyle name="Normal 8 4 2 2 2 3 3" xfId="22163" xr:uid="{544488E3-3788-4418-849D-B30277BBEC2E}"/>
    <cellStyle name="Normal 8 4 2 2 2 3 4" xfId="30600" xr:uid="{1504818D-E9AC-414C-8DC2-BB34488CB1FF}"/>
    <cellStyle name="Normal 8 4 2 2 2 4" xfId="9508" xr:uid="{45D4A850-D319-4F05-A6E3-B65E69D498BF}"/>
    <cellStyle name="Normal 8 4 2 2 2 5" xfId="17946" xr:uid="{FA8459C7-8FFB-4F6E-BB73-994C2348E3B0}"/>
    <cellStyle name="Normal 8 4 2 2 2 6" xfId="26383" xr:uid="{A1D56006-7DAB-4B42-AC78-A6FE18951AF0}"/>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EB0DEC86-2C79-4DB3-A5A8-03F7BBB22366}"/>
    <cellStyle name="Normal 8 4 2 2 3 2 2 3" xfId="24721" xr:uid="{A903135A-0544-40D5-8665-07CFF53200C5}"/>
    <cellStyle name="Normal 8 4 2 2 3 2 2 4" xfId="33158" xr:uid="{3C1AB7A0-5994-46EF-AF26-D1828A11DACF}"/>
    <cellStyle name="Normal 8 4 2 2 3 2 3" xfId="12066" xr:uid="{D1459C16-5743-49E9-8A54-A468459FF02A}"/>
    <cellStyle name="Normal 8 4 2 2 3 2 4" xfId="20504" xr:uid="{0CFD025C-B06D-48F8-9D98-75423C9D4C38}"/>
    <cellStyle name="Normal 8 4 2 2 3 2 5" xfId="28941" xr:uid="{BCE44D22-0009-4EC6-BA17-42D2FC142A55}"/>
    <cellStyle name="Normal 8 4 2 2 3 3" xfId="5697" xr:uid="{00000000-0005-0000-0000-0000D91D0000}"/>
    <cellStyle name="Normal 8 4 2 2 3 3 2" xfId="14139" xr:uid="{4B0484A6-DD92-4943-B474-AB0415A274FE}"/>
    <cellStyle name="Normal 8 4 2 2 3 3 3" xfId="22576" xr:uid="{3E4A9445-D5A8-4A00-9534-73D41932E969}"/>
    <cellStyle name="Normal 8 4 2 2 3 3 4" xfId="31013" xr:uid="{F3722EE1-B7AF-45B0-BFDF-7CF402AC7719}"/>
    <cellStyle name="Normal 8 4 2 2 3 4" xfId="9921" xr:uid="{D6A5E288-2529-47BA-A124-622E552931A7}"/>
    <cellStyle name="Normal 8 4 2 2 3 5" xfId="18359" xr:uid="{4BD9A355-3197-4CD5-9366-031F8F82A579}"/>
    <cellStyle name="Normal 8 4 2 2 3 6" xfId="26796" xr:uid="{5C089A13-94B1-4DEC-BF3D-65294959F595}"/>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AD0820BC-FE0E-4E63-B194-BA889AFD2F68}"/>
    <cellStyle name="Normal 8 4 2 2 4 2 2 3" xfId="25134" xr:uid="{12FCC93B-00E6-48ED-AA91-E13047FB9E7A}"/>
    <cellStyle name="Normal 8 4 2 2 4 2 2 4" xfId="33571" xr:uid="{D278A8A8-CE53-444B-BF61-418F881B8501}"/>
    <cellStyle name="Normal 8 4 2 2 4 2 3" xfId="12479" xr:uid="{4DC43EB6-0F37-471C-ADDD-1E99805E66E2}"/>
    <cellStyle name="Normal 8 4 2 2 4 2 4" xfId="20917" xr:uid="{97BC4579-0E73-46AE-B622-7E00E7F470DF}"/>
    <cellStyle name="Normal 8 4 2 2 4 2 5" xfId="29354" xr:uid="{F10F8A39-CAEC-47A5-9DF9-06286C9564AB}"/>
    <cellStyle name="Normal 8 4 2 2 4 3" xfId="6110" xr:uid="{00000000-0005-0000-0000-0000DD1D0000}"/>
    <cellStyle name="Normal 8 4 2 2 4 3 2" xfId="14552" xr:uid="{A91E2FC4-FA65-41F6-BB88-9D955661749D}"/>
    <cellStyle name="Normal 8 4 2 2 4 3 3" xfId="22989" xr:uid="{5394AD56-CB47-4913-A15E-DBDB7E1B53AA}"/>
    <cellStyle name="Normal 8 4 2 2 4 3 4" xfId="31426" xr:uid="{5587F470-9868-48FF-8380-A5F16045605E}"/>
    <cellStyle name="Normal 8 4 2 2 4 4" xfId="10334" xr:uid="{C37B9358-7A0B-4223-8D54-968EE7CA1DDF}"/>
    <cellStyle name="Normal 8 4 2 2 4 5" xfId="18772" xr:uid="{5C6B7909-030B-4425-B586-14BFECF867DB}"/>
    <cellStyle name="Normal 8 4 2 2 4 6" xfId="27209" xr:uid="{313F2FE0-948C-4DBE-8594-472A82FA74F5}"/>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7489E445-CC6C-4B9A-9605-6D4B971FF29A}"/>
    <cellStyle name="Normal 8 4 2 2 5 2 2 3" xfId="25547" xr:uid="{6700F2ED-3EDC-45E5-8BB6-C1D279F4E06C}"/>
    <cellStyle name="Normal 8 4 2 2 5 2 2 4" xfId="33984" xr:uid="{6236099A-4A7C-474E-A9AE-779943742B04}"/>
    <cellStyle name="Normal 8 4 2 2 5 2 3" xfId="12892" xr:uid="{2DB8E109-AA42-45AD-BCF2-CE74BFDA3927}"/>
    <cellStyle name="Normal 8 4 2 2 5 2 4" xfId="21330" xr:uid="{25974DE0-4675-4DC7-810A-B84D592DC001}"/>
    <cellStyle name="Normal 8 4 2 2 5 2 5" xfId="29767" xr:uid="{AAA8D434-B913-4D61-87D8-1171B0EAE35F}"/>
    <cellStyle name="Normal 8 4 2 2 5 3" xfId="6523" xr:uid="{00000000-0005-0000-0000-0000E11D0000}"/>
    <cellStyle name="Normal 8 4 2 2 5 3 2" xfId="14965" xr:uid="{D99B4DDD-D9C6-4A29-ADD2-086D826D19AD}"/>
    <cellStyle name="Normal 8 4 2 2 5 3 3" xfId="23402" xr:uid="{7B84E28F-E643-470E-9F49-77D278FE1A8F}"/>
    <cellStyle name="Normal 8 4 2 2 5 3 4" xfId="31839" xr:uid="{505D4415-D51E-49BA-91F4-B17E631B2280}"/>
    <cellStyle name="Normal 8 4 2 2 5 4" xfId="10747" xr:uid="{1D134F6F-7DFE-4BB1-9868-15538AA138F1}"/>
    <cellStyle name="Normal 8 4 2 2 5 5" xfId="19185" xr:uid="{988EB55E-DE5B-4339-A1C9-83557B44C44F}"/>
    <cellStyle name="Normal 8 4 2 2 5 6" xfId="27622" xr:uid="{080480DE-E7A4-443B-82A4-F83198672813}"/>
    <cellStyle name="Normal 8 4 2 2 6" xfId="2652" xr:uid="{00000000-0005-0000-0000-0000E21D0000}"/>
    <cellStyle name="Normal 8 4 2 2 6 2" xfId="6936" xr:uid="{00000000-0005-0000-0000-0000E31D0000}"/>
    <cellStyle name="Normal 8 4 2 2 6 2 2" xfId="15378" xr:uid="{0CADFEDE-DDA5-4511-B7FD-561232232570}"/>
    <cellStyle name="Normal 8 4 2 2 6 2 3" xfId="23815" xr:uid="{EA162BE5-80DB-4924-A927-8A26E5AC278E}"/>
    <cellStyle name="Normal 8 4 2 2 6 2 4" xfId="32252" xr:uid="{28CC088B-AE57-4793-8146-1CDEBCF8A7DB}"/>
    <cellStyle name="Normal 8 4 2 2 6 3" xfId="11160" xr:uid="{77D03143-B85D-4DEC-98E8-0A5B217A52A2}"/>
    <cellStyle name="Normal 8 4 2 2 6 4" xfId="19598" xr:uid="{94C8E4D8-6912-4CA7-9488-7D26C578FF9C}"/>
    <cellStyle name="Normal 8 4 2 2 6 5" xfId="28035" xr:uid="{BA6660C9-26BF-4CBC-9555-885A0A23C415}"/>
    <cellStyle name="Normal 8 4 2 2 7" xfId="4871" xr:uid="{00000000-0005-0000-0000-0000E41D0000}"/>
    <cellStyle name="Normal 8 4 2 2 7 2" xfId="13313" xr:uid="{F503CCD6-EB9B-4EB0-A268-A31926E36FC1}"/>
    <cellStyle name="Normal 8 4 2 2 7 3" xfId="21750" xr:uid="{1B7409DE-53F0-4941-AE62-5C8514EB3A7C}"/>
    <cellStyle name="Normal 8 4 2 2 7 4" xfId="30187" xr:uid="{3712441F-C3DE-400A-8395-7FFF0DD3F705}"/>
    <cellStyle name="Normal 8 4 2 2 8" xfId="9095" xr:uid="{9D7E5F6B-7575-42A9-ABFD-70C1D769E3C1}"/>
    <cellStyle name="Normal 8 4 2 2 9" xfId="17533" xr:uid="{E98E929F-11F7-4635-9323-88E921626F2C}"/>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DEF533C7-A3CE-4728-991F-68E407D2508A}"/>
    <cellStyle name="Normal 8 4 2 3 2 2 3" xfId="24307" xr:uid="{53EBFD19-0DA7-4525-931D-6F79DFD163F9}"/>
    <cellStyle name="Normal 8 4 2 3 2 2 4" xfId="32744" xr:uid="{63148625-EE7B-465A-AD19-EA8FA7ED8071}"/>
    <cellStyle name="Normal 8 4 2 3 2 3" xfId="11652" xr:uid="{7C7302B9-CC79-47F9-9411-F81D31FAE76F}"/>
    <cellStyle name="Normal 8 4 2 3 2 4" xfId="20090" xr:uid="{479B68DD-F6F4-4702-A227-792AB49D6CC5}"/>
    <cellStyle name="Normal 8 4 2 3 2 5" xfId="28527" xr:uid="{E952685D-0A76-42DC-B12A-656BE4C69971}"/>
    <cellStyle name="Normal 8 4 2 3 3" xfId="5283" xr:uid="{00000000-0005-0000-0000-0000E81D0000}"/>
    <cellStyle name="Normal 8 4 2 3 3 2" xfId="13725" xr:uid="{D4E5B69F-CFB1-461B-A1AB-28953EDA841E}"/>
    <cellStyle name="Normal 8 4 2 3 3 3" xfId="22162" xr:uid="{E60DDCD7-F0ED-46CB-A90F-24028210FDAF}"/>
    <cellStyle name="Normal 8 4 2 3 3 4" xfId="30599" xr:uid="{83C71496-0DFC-4EA9-9884-74EFECE46B3A}"/>
    <cellStyle name="Normal 8 4 2 3 4" xfId="9507" xr:uid="{1899DCEF-C657-4C04-B69C-C31D807BEAE7}"/>
    <cellStyle name="Normal 8 4 2 3 5" xfId="17945" xr:uid="{F60DEF97-7CB8-4275-BD91-9A9C18A7DB5C}"/>
    <cellStyle name="Normal 8 4 2 3 6" xfId="26382" xr:uid="{B3448967-16EE-442E-A527-FDC805B49ABD}"/>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0BAC8C46-AF0A-4FC6-9C56-02E9A78B20FA}"/>
    <cellStyle name="Normal 8 4 2 4 2 2 3" xfId="24720" xr:uid="{1DD4BDF1-6008-45B4-B35E-52147C5FB8D7}"/>
    <cellStyle name="Normal 8 4 2 4 2 2 4" xfId="33157" xr:uid="{656C9896-0C96-4D6E-9D95-957D989B1D2D}"/>
    <cellStyle name="Normal 8 4 2 4 2 3" xfId="12065" xr:uid="{EED63BE8-6C44-4534-AA69-A5BDE7598D7C}"/>
    <cellStyle name="Normal 8 4 2 4 2 4" xfId="20503" xr:uid="{DBA2A928-7752-493B-BCC7-3FF552335D5B}"/>
    <cellStyle name="Normal 8 4 2 4 2 5" xfId="28940" xr:uid="{E1CB57E4-0AF7-449D-A676-5C23A9309418}"/>
    <cellStyle name="Normal 8 4 2 4 3" xfId="5696" xr:uid="{00000000-0005-0000-0000-0000EC1D0000}"/>
    <cellStyle name="Normal 8 4 2 4 3 2" xfId="14138" xr:uid="{63FAC04A-5281-47A4-B4BA-89293957DE84}"/>
    <cellStyle name="Normal 8 4 2 4 3 3" xfId="22575" xr:uid="{FCA85CBE-1298-4882-A3CC-E96218CD6F49}"/>
    <cellStyle name="Normal 8 4 2 4 3 4" xfId="31012" xr:uid="{8354436E-2748-492A-B9CE-1712BDFE2C5B}"/>
    <cellStyle name="Normal 8 4 2 4 4" xfId="9920" xr:uid="{3C5B1949-ACAF-4574-A8BE-72CA7266C903}"/>
    <cellStyle name="Normal 8 4 2 4 5" xfId="18358" xr:uid="{9B0B1123-FE55-448F-A95F-14A49EF8E4A8}"/>
    <cellStyle name="Normal 8 4 2 4 6" xfId="26795" xr:uid="{C7C65879-D423-4C90-AC7A-707F5B20ECA1}"/>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E9CA4B9F-9724-40A0-A97C-405A80280C40}"/>
    <cellStyle name="Normal 8 4 2 5 2 2 3" xfId="25133" xr:uid="{BC4DEBF6-D625-459F-B28B-3FB9B454B872}"/>
    <cellStyle name="Normal 8 4 2 5 2 2 4" xfId="33570" xr:uid="{7FBF6893-F4E1-488D-8E24-C584013C0BFF}"/>
    <cellStyle name="Normal 8 4 2 5 2 3" xfId="12478" xr:uid="{808D50E9-D939-49E1-9D6C-5DCD06F45ABD}"/>
    <cellStyle name="Normal 8 4 2 5 2 4" xfId="20916" xr:uid="{B9D2BB2B-A21A-49FC-BF77-A7F59FC5892C}"/>
    <cellStyle name="Normal 8 4 2 5 2 5" xfId="29353" xr:uid="{E8DD3D91-B131-4617-B1A3-5C505EEBFC67}"/>
    <cellStyle name="Normal 8 4 2 5 3" xfId="6109" xr:uid="{00000000-0005-0000-0000-0000F01D0000}"/>
    <cellStyle name="Normal 8 4 2 5 3 2" xfId="14551" xr:uid="{5DA75865-5C6D-4F01-941A-36BD075D76AF}"/>
    <cellStyle name="Normal 8 4 2 5 3 3" xfId="22988" xr:uid="{96076D42-18A6-47B3-9602-C39E7E93CEAE}"/>
    <cellStyle name="Normal 8 4 2 5 3 4" xfId="31425" xr:uid="{CE8AFB2B-B0CA-4FC4-9E2F-C2B29DB6F4A7}"/>
    <cellStyle name="Normal 8 4 2 5 4" xfId="10333" xr:uid="{0576CE60-C57B-4ACC-BDD3-60ACAC9B4B64}"/>
    <cellStyle name="Normal 8 4 2 5 5" xfId="18771" xr:uid="{8815C1D6-1FC4-4811-B674-B86FACF24FDE}"/>
    <cellStyle name="Normal 8 4 2 5 6" xfId="27208" xr:uid="{181BB69D-087B-4348-A59D-EC35638775F9}"/>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39A17140-1D85-4839-AC42-2BB86C77BC7A}"/>
    <cellStyle name="Normal 8 4 2 6 2 2 3" xfId="25546" xr:uid="{31A553E6-DA5C-4565-9D1C-BEAD746E3AA7}"/>
    <cellStyle name="Normal 8 4 2 6 2 2 4" xfId="33983" xr:uid="{55E6310D-E0D1-479E-B1F6-F4E7D18C43EC}"/>
    <cellStyle name="Normal 8 4 2 6 2 3" xfId="12891" xr:uid="{9B3F27A5-A99C-4FDF-BA82-7050FC1EF164}"/>
    <cellStyle name="Normal 8 4 2 6 2 4" xfId="21329" xr:uid="{E31563A2-0137-403A-8197-2BA815D35236}"/>
    <cellStyle name="Normal 8 4 2 6 2 5" xfId="29766" xr:uid="{C358FE8E-39EE-4F23-AC86-BEA54C2ADF65}"/>
    <cellStyle name="Normal 8 4 2 6 3" xfId="6522" xr:uid="{00000000-0005-0000-0000-0000F41D0000}"/>
    <cellStyle name="Normal 8 4 2 6 3 2" xfId="14964" xr:uid="{7779921E-5F56-47C6-AF04-8538FB327E4A}"/>
    <cellStyle name="Normal 8 4 2 6 3 3" xfId="23401" xr:uid="{0500D739-3867-4976-A271-78292BB90F22}"/>
    <cellStyle name="Normal 8 4 2 6 3 4" xfId="31838" xr:uid="{7C1B8710-6562-4D63-821C-D47FBD80212C}"/>
    <cellStyle name="Normal 8 4 2 6 4" xfId="10746" xr:uid="{D255AB60-090D-4F86-A5D2-7DA61F543C36}"/>
    <cellStyle name="Normal 8 4 2 6 5" xfId="19184" xr:uid="{681404D0-FBC3-4877-B166-01A62EDD71F9}"/>
    <cellStyle name="Normal 8 4 2 6 6" xfId="27621" xr:uid="{E772F00A-AE95-4446-9BBD-E540C74C3515}"/>
    <cellStyle name="Normal 8 4 2 7" xfId="2651" xr:uid="{00000000-0005-0000-0000-0000F51D0000}"/>
    <cellStyle name="Normal 8 4 2 7 2" xfId="6935" xr:uid="{00000000-0005-0000-0000-0000F61D0000}"/>
    <cellStyle name="Normal 8 4 2 7 2 2" xfId="15377" xr:uid="{CDDC8DE0-A6AD-4D3E-A5C6-BDE475756B29}"/>
    <cellStyle name="Normal 8 4 2 7 2 3" xfId="23814" xr:uid="{E268CC5C-FE8F-481F-B6EF-F2CD36E5C8CF}"/>
    <cellStyle name="Normal 8 4 2 7 2 4" xfId="32251" xr:uid="{2EE3407E-7623-436A-8241-6E4A4A937CD3}"/>
    <cellStyle name="Normal 8 4 2 7 3" xfId="11159" xr:uid="{D278316B-3B2E-4459-B9AC-3DF2A2491F89}"/>
    <cellStyle name="Normal 8 4 2 7 4" xfId="19597" xr:uid="{30A33951-DA6E-47AC-A36D-DBBF1936C09E}"/>
    <cellStyle name="Normal 8 4 2 7 5" xfId="28034" xr:uid="{F7F853C4-0542-4CDC-B4DF-8C3FAEA3E092}"/>
    <cellStyle name="Normal 8 4 2 8" xfId="4870" xr:uid="{00000000-0005-0000-0000-0000F71D0000}"/>
    <cellStyle name="Normal 8 4 2 8 2" xfId="13312" xr:uid="{43916DEE-CD60-412D-84C6-C5415430029A}"/>
    <cellStyle name="Normal 8 4 2 8 3" xfId="21749" xr:uid="{1ADC2065-7CCF-4CD5-8092-BCAD76AE8642}"/>
    <cellStyle name="Normal 8 4 2 8 4" xfId="30186" xr:uid="{B2114B24-DB39-4700-A3E6-1055FCBB1864}"/>
    <cellStyle name="Normal 8 4 2 9" xfId="9094" xr:uid="{FDAF87BC-FF50-42DA-AC60-3B6DA5EC7562}"/>
    <cellStyle name="Normal 8 4 3" xfId="506" xr:uid="{00000000-0005-0000-0000-0000F81D0000}"/>
    <cellStyle name="Normal 8 4 3 10" xfId="25971" xr:uid="{C3DDDC9D-D7D4-4EE7-85CF-4F5F8337DEF4}"/>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CF6D9ABC-3039-47F1-A3E8-BA3573460BE4}"/>
    <cellStyle name="Normal 8 4 3 2 2 2 3" xfId="24309" xr:uid="{761979AE-88A6-4EEF-9722-A324FA08D7C2}"/>
    <cellStyle name="Normal 8 4 3 2 2 2 4" xfId="32746" xr:uid="{1FECA0EB-6CAE-4A80-BACF-BAEDA230622A}"/>
    <cellStyle name="Normal 8 4 3 2 2 3" xfId="11654" xr:uid="{F692A553-0B00-4B6E-90AB-AB3FA7065F79}"/>
    <cellStyle name="Normal 8 4 3 2 2 4" xfId="20092" xr:uid="{740F790A-6D3E-46FA-8734-30B1CF84339B}"/>
    <cellStyle name="Normal 8 4 3 2 2 5" xfId="28529" xr:uid="{9E314DBB-8184-41FB-9928-40EE3E6E6889}"/>
    <cellStyle name="Normal 8 4 3 2 3" xfId="5285" xr:uid="{00000000-0005-0000-0000-0000FC1D0000}"/>
    <cellStyle name="Normal 8 4 3 2 3 2" xfId="13727" xr:uid="{532E8E61-E866-4BA6-B8E1-9C8E39DA4562}"/>
    <cellStyle name="Normal 8 4 3 2 3 3" xfId="22164" xr:uid="{CAE8406D-BACE-46A1-A5E3-22875CEB17EB}"/>
    <cellStyle name="Normal 8 4 3 2 3 4" xfId="30601" xr:uid="{229394C6-530C-4853-BBAB-9B2C909222A4}"/>
    <cellStyle name="Normal 8 4 3 2 4" xfId="9509" xr:uid="{E6E3C434-E91B-4394-A68F-4263EDAA2981}"/>
    <cellStyle name="Normal 8 4 3 2 5" xfId="17947" xr:uid="{F561DBA4-E532-4342-91E3-E19499136D10}"/>
    <cellStyle name="Normal 8 4 3 2 6" xfId="26384" xr:uid="{E6668396-510A-4F75-9C9A-9192A1B572AC}"/>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BE2AE8F1-3AF3-4200-8E5F-66A4A701AE85}"/>
    <cellStyle name="Normal 8 4 3 3 2 2 3" xfId="24722" xr:uid="{39F37843-1D3F-4FFA-B864-812FD948B189}"/>
    <cellStyle name="Normal 8 4 3 3 2 2 4" xfId="33159" xr:uid="{76BA2CD5-A2DF-4C34-A204-B966FECDC678}"/>
    <cellStyle name="Normal 8 4 3 3 2 3" xfId="12067" xr:uid="{2B959CD2-DEB8-42AC-8340-9AD5EE34FEE5}"/>
    <cellStyle name="Normal 8 4 3 3 2 4" xfId="20505" xr:uid="{942E2B62-D6F5-4EEC-89D3-0579462A31F8}"/>
    <cellStyle name="Normal 8 4 3 3 2 5" xfId="28942" xr:uid="{9DC37FCC-C556-4516-B209-E277F6AF2A46}"/>
    <cellStyle name="Normal 8 4 3 3 3" xfId="5698" xr:uid="{00000000-0005-0000-0000-0000001E0000}"/>
    <cellStyle name="Normal 8 4 3 3 3 2" xfId="14140" xr:uid="{F4DFD036-5E32-48E0-A765-1546932647FC}"/>
    <cellStyle name="Normal 8 4 3 3 3 3" xfId="22577" xr:uid="{DC148BFD-6571-4A5D-A9EA-9E0CB5A8BB84}"/>
    <cellStyle name="Normal 8 4 3 3 3 4" xfId="31014" xr:uid="{C8D182E7-92E5-4D1B-9C42-D25E3C744249}"/>
    <cellStyle name="Normal 8 4 3 3 4" xfId="9922" xr:uid="{32ACCF85-910B-4549-93A2-B5A43637AFFB}"/>
    <cellStyle name="Normal 8 4 3 3 5" xfId="18360" xr:uid="{E8F95627-78DA-48D6-A586-98808F7D5029}"/>
    <cellStyle name="Normal 8 4 3 3 6" xfId="26797" xr:uid="{87316557-B38D-4145-9172-4F2143A2F1FB}"/>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ECA2175F-D67B-4C6F-A9B8-BE9B4129E425}"/>
    <cellStyle name="Normal 8 4 3 4 2 2 3" xfId="25135" xr:uid="{B58B9CB8-1C70-472A-A1D9-8CF5CCBE2C52}"/>
    <cellStyle name="Normal 8 4 3 4 2 2 4" xfId="33572" xr:uid="{0C91B90F-BBB1-4F41-B064-B2EC694C984E}"/>
    <cellStyle name="Normal 8 4 3 4 2 3" xfId="12480" xr:uid="{10F5D96B-3952-42F1-BAB1-0FA4D172DC56}"/>
    <cellStyle name="Normal 8 4 3 4 2 4" xfId="20918" xr:uid="{72C60F36-C471-46F3-A9C0-5ACED9EF9549}"/>
    <cellStyle name="Normal 8 4 3 4 2 5" xfId="29355" xr:uid="{CE30A125-1C87-4B28-BAD2-453BBD9710E6}"/>
    <cellStyle name="Normal 8 4 3 4 3" xfId="6111" xr:uid="{00000000-0005-0000-0000-0000041E0000}"/>
    <cellStyle name="Normal 8 4 3 4 3 2" xfId="14553" xr:uid="{3506CA8A-7C76-4F64-904A-D56FEA7B7D25}"/>
    <cellStyle name="Normal 8 4 3 4 3 3" xfId="22990" xr:uid="{36902D4B-D964-4BD6-A65A-FB4E65F7B8E9}"/>
    <cellStyle name="Normal 8 4 3 4 3 4" xfId="31427" xr:uid="{3020C5F0-DC32-47A9-970A-8C348CAB030E}"/>
    <cellStyle name="Normal 8 4 3 4 4" xfId="10335" xr:uid="{A88C39ED-0BE4-4055-858D-7D860D11F09A}"/>
    <cellStyle name="Normal 8 4 3 4 5" xfId="18773" xr:uid="{AA5468FC-0104-4F1F-8A0C-80C7CE6EBF22}"/>
    <cellStyle name="Normal 8 4 3 4 6" xfId="27210" xr:uid="{1F223B5B-02A8-445A-81C3-1A0F2B39B8CB}"/>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23B7D536-5471-4039-86BA-7910340C67A8}"/>
    <cellStyle name="Normal 8 4 3 5 2 2 3" xfId="25548" xr:uid="{E5CF8409-3B1B-47AD-B7CB-090E42F0DBA3}"/>
    <cellStyle name="Normal 8 4 3 5 2 2 4" xfId="33985" xr:uid="{37AE2685-4C78-41F1-92F6-4A7AF35231B1}"/>
    <cellStyle name="Normal 8 4 3 5 2 3" xfId="12893" xr:uid="{230A4DE9-E409-4599-B655-9EC09A395556}"/>
    <cellStyle name="Normal 8 4 3 5 2 4" xfId="21331" xr:uid="{6E67BC60-91C3-4D1A-9DA6-E00ADFD330A0}"/>
    <cellStyle name="Normal 8 4 3 5 2 5" xfId="29768" xr:uid="{131027EC-495E-4F87-820E-058CA12429FC}"/>
    <cellStyle name="Normal 8 4 3 5 3" xfId="6524" xr:uid="{00000000-0005-0000-0000-0000081E0000}"/>
    <cellStyle name="Normal 8 4 3 5 3 2" xfId="14966" xr:uid="{A6CDB62E-9673-4288-B52E-E7CA35938965}"/>
    <cellStyle name="Normal 8 4 3 5 3 3" xfId="23403" xr:uid="{6B9CD6FA-47FB-4456-96D7-22A36307C5A6}"/>
    <cellStyle name="Normal 8 4 3 5 3 4" xfId="31840" xr:uid="{D04B9303-3107-4F09-A3BD-03F3CA9BBCC9}"/>
    <cellStyle name="Normal 8 4 3 5 4" xfId="10748" xr:uid="{C04A7432-EC04-46F1-A077-4BCD5E0EEB1C}"/>
    <cellStyle name="Normal 8 4 3 5 5" xfId="19186" xr:uid="{39773575-6CFF-4AE8-97C7-EF3F5AF446AD}"/>
    <cellStyle name="Normal 8 4 3 5 6" xfId="27623" xr:uid="{DA66311A-BAEC-4616-89BD-4A0D5D723610}"/>
    <cellStyle name="Normal 8 4 3 6" xfId="2653" xr:uid="{00000000-0005-0000-0000-0000091E0000}"/>
    <cellStyle name="Normal 8 4 3 6 2" xfId="6937" xr:uid="{00000000-0005-0000-0000-00000A1E0000}"/>
    <cellStyle name="Normal 8 4 3 6 2 2" xfId="15379" xr:uid="{60713AD1-95B4-401A-9294-5B8D5F7CD2E4}"/>
    <cellStyle name="Normal 8 4 3 6 2 3" xfId="23816" xr:uid="{1334AE09-36FF-481C-9E49-3B72DFB90637}"/>
    <cellStyle name="Normal 8 4 3 6 2 4" xfId="32253" xr:uid="{1853807E-C28E-4D89-9571-0B4D8E357F19}"/>
    <cellStyle name="Normal 8 4 3 6 3" xfId="11161" xr:uid="{222D64DA-5AFA-43AF-B170-C8664F5C6D5B}"/>
    <cellStyle name="Normal 8 4 3 6 4" xfId="19599" xr:uid="{6EABB943-5226-4837-9FEA-3CF59649C802}"/>
    <cellStyle name="Normal 8 4 3 6 5" xfId="28036" xr:uid="{ED3A9B23-D4ED-43A8-9051-1291A486EFD1}"/>
    <cellStyle name="Normal 8 4 3 7" xfId="4872" xr:uid="{00000000-0005-0000-0000-00000B1E0000}"/>
    <cellStyle name="Normal 8 4 3 7 2" xfId="13314" xr:uid="{8EF59B5B-8803-42C4-A630-ADBE210F6E64}"/>
    <cellStyle name="Normal 8 4 3 7 3" xfId="21751" xr:uid="{20D6CF02-10FA-4D4A-82C8-73E8F909BFC8}"/>
    <cellStyle name="Normal 8 4 3 7 4" xfId="30188" xr:uid="{14659DBE-38B7-4DCE-A137-03A24E57ABAC}"/>
    <cellStyle name="Normal 8 4 3 8" xfId="9096" xr:uid="{2E44BDC0-A325-4DDB-8813-F7CD0515E99E}"/>
    <cellStyle name="Normal 8 4 3 9" xfId="17534" xr:uid="{C484832C-A0A8-493C-AF89-1A7DBFC50181}"/>
    <cellStyle name="Normal 8 4 4" xfId="970" xr:uid="{00000000-0005-0000-0000-00000C1E0000}"/>
    <cellStyle name="Normal 8 4 4 2" xfId="3204" xr:uid="{00000000-0005-0000-0000-00000D1E0000}"/>
    <cellStyle name="Normal 8 4 4 2 2" xfId="7427" xr:uid="{00000000-0005-0000-0000-00000E1E0000}"/>
    <cellStyle name="Normal 8 4 4 2 2 2" xfId="15869" xr:uid="{D8D96D83-F599-43CA-8239-452093BF405F}"/>
    <cellStyle name="Normal 8 4 4 2 2 3" xfId="24306" xr:uid="{4969B6B6-B73C-4FC5-9CC9-F0C807B2FDBD}"/>
    <cellStyle name="Normal 8 4 4 2 2 4" xfId="32743" xr:uid="{77C76804-A0CC-4228-BED8-B6FD4FF062C4}"/>
    <cellStyle name="Normal 8 4 4 2 3" xfId="11651" xr:uid="{31FE2BA6-89B9-43E7-8D75-9F772E3498A4}"/>
    <cellStyle name="Normal 8 4 4 2 4" xfId="20089" xr:uid="{68FD0D83-C90C-4252-B44A-D1764ECBE9CA}"/>
    <cellStyle name="Normal 8 4 4 2 5" xfId="28526" xr:uid="{DA30FC86-B3C7-4CAF-AB0D-3F404348728D}"/>
    <cellStyle name="Normal 8 4 4 3" xfId="5282" xr:uid="{00000000-0005-0000-0000-00000F1E0000}"/>
    <cellStyle name="Normal 8 4 4 3 2" xfId="13724" xr:uid="{7F137709-C70C-4982-AB40-0BE949B25B2F}"/>
    <cellStyle name="Normal 8 4 4 3 3" xfId="22161" xr:uid="{5E6EC1E2-8541-411A-9472-53BD7D0E44FA}"/>
    <cellStyle name="Normal 8 4 4 3 4" xfId="30598" xr:uid="{047EB402-6686-4FC9-AD27-F642B6E3C323}"/>
    <cellStyle name="Normal 8 4 4 4" xfId="9506" xr:uid="{8852467A-ECAF-4A82-9C81-7E5DBD992CB2}"/>
    <cellStyle name="Normal 8 4 4 5" xfId="17944" xr:uid="{AAF9CDF4-81B9-420B-B7F8-F71677D61FE5}"/>
    <cellStyle name="Normal 8 4 4 6" xfId="26381" xr:uid="{C31A3E86-9055-4917-AE04-CAAFCF287EEA}"/>
    <cellStyle name="Normal 8 4 5" xfId="1387" xr:uid="{00000000-0005-0000-0000-0000101E0000}"/>
    <cellStyle name="Normal 8 4 5 2" xfId="3617" xr:uid="{00000000-0005-0000-0000-0000111E0000}"/>
    <cellStyle name="Normal 8 4 5 2 2" xfId="7840" xr:uid="{00000000-0005-0000-0000-0000121E0000}"/>
    <cellStyle name="Normal 8 4 5 2 2 2" xfId="16282" xr:uid="{5F33B714-6AE4-4023-AF1F-F433E4B2240D}"/>
    <cellStyle name="Normal 8 4 5 2 2 3" xfId="24719" xr:uid="{015C4EFA-4B08-44E3-B92C-9DFA6FE990B3}"/>
    <cellStyle name="Normal 8 4 5 2 2 4" xfId="33156" xr:uid="{FBE21ADE-2E1F-4D83-81CD-29CB15A5C2DE}"/>
    <cellStyle name="Normal 8 4 5 2 3" xfId="12064" xr:uid="{2A811A16-EE76-4F97-B42C-1D7DDB5E26E1}"/>
    <cellStyle name="Normal 8 4 5 2 4" xfId="20502" xr:uid="{0E26BA7E-CC0B-4445-89E9-A099DB7DF699}"/>
    <cellStyle name="Normal 8 4 5 2 5" xfId="28939" xr:uid="{4E9F1099-64D6-4553-B31F-A10DEC2BAA25}"/>
    <cellStyle name="Normal 8 4 5 3" xfId="5695" xr:uid="{00000000-0005-0000-0000-0000131E0000}"/>
    <cellStyle name="Normal 8 4 5 3 2" xfId="14137" xr:uid="{404694EB-B199-40E1-B82D-1F665A2ADE95}"/>
    <cellStyle name="Normal 8 4 5 3 3" xfId="22574" xr:uid="{FBDBC9CB-B5E8-4EC6-B4C3-BEF6735BD4A2}"/>
    <cellStyle name="Normal 8 4 5 3 4" xfId="31011" xr:uid="{ACA3DDB4-99BC-4315-9CEA-09F6FF149D6A}"/>
    <cellStyle name="Normal 8 4 5 4" xfId="9919" xr:uid="{454F99D1-D008-4AC0-A2F8-AB263FD9B61B}"/>
    <cellStyle name="Normal 8 4 5 5" xfId="18357" xr:uid="{36A881F4-0C86-47D7-BB0B-744BA632E2B4}"/>
    <cellStyle name="Normal 8 4 5 6" xfId="26794" xr:uid="{4247FE3F-FAF3-425D-AB4D-75780DDE4446}"/>
    <cellStyle name="Normal 8 4 6" xfId="1800" xr:uid="{00000000-0005-0000-0000-0000141E0000}"/>
    <cellStyle name="Normal 8 4 6 2" xfId="4030" xr:uid="{00000000-0005-0000-0000-0000151E0000}"/>
    <cellStyle name="Normal 8 4 6 2 2" xfId="8253" xr:uid="{00000000-0005-0000-0000-0000161E0000}"/>
    <cellStyle name="Normal 8 4 6 2 2 2" xfId="16695" xr:uid="{DCB133AF-AAC4-4145-8A9A-B7A1BE9E4575}"/>
    <cellStyle name="Normal 8 4 6 2 2 3" xfId="25132" xr:uid="{CAB101EA-48C4-4915-B997-07AA655B33F1}"/>
    <cellStyle name="Normal 8 4 6 2 2 4" xfId="33569" xr:uid="{3DC6CDC1-CF80-4676-81F1-C1A8A958B67B}"/>
    <cellStyle name="Normal 8 4 6 2 3" xfId="12477" xr:uid="{0D350C2A-30E9-49FD-97F1-5EA0C3ED9AEF}"/>
    <cellStyle name="Normal 8 4 6 2 4" xfId="20915" xr:uid="{F8685129-9DD2-4566-9CAD-D68C74DD17B5}"/>
    <cellStyle name="Normal 8 4 6 2 5" xfId="29352" xr:uid="{E4855974-D79E-4F06-A0DB-895520EC1861}"/>
    <cellStyle name="Normal 8 4 6 3" xfId="6108" xr:uid="{00000000-0005-0000-0000-0000171E0000}"/>
    <cellStyle name="Normal 8 4 6 3 2" xfId="14550" xr:uid="{5AFFF93F-ACCA-4C67-AAD9-F4358B2C98DE}"/>
    <cellStyle name="Normal 8 4 6 3 3" xfId="22987" xr:uid="{A0264F2B-3F1E-4EEB-A2C6-9A4EDA86377D}"/>
    <cellStyle name="Normal 8 4 6 3 4" xfId="31424" xr:uid="{00E042B8-252C-4BAE-9DC7-4AA2F203D9FB}"/>
    <cellStyle name="Normal 8 4 6 4" xfId="10332" xr:uid="{1BE1A789-65FC-4B8F-B35D-3C59910A87DF}"/>
    <cellStyle name="Normal 8 4 6 5" xfId="18770" xr:uid="{B7F89176-E8DD-4419-A08F-E9DB0B338213}"/>
    <cellStyle name="Normal 8 4 6 6" xfId="27207" xr:uid="{B57E5555-952E-4802-91A1-8DEC8A6D151B}"/>
    <cellStyle name="Normal 8 4 7" xfId="2214" xr:uid="{00000000-0005-0000-0000-0000181E0000}"/>
    <cellStyle name="Normal 8 4 7 2" xfId="4443" xr:uid="{00000000-0005-0000-0000-0000191E0000}"/>
    <cellStyle name="Normal 8 4 7 2 2" xfId="8666" xr:uid="{00000000-0005-0000-0000-00001A1E0000}"/>
    <cellStyle name="Normal 8 4 7 2 2 2" xfId="17108" xr:uid="{8D8C3CA2-9D6B-499F-9E00-6BA7CB58143E}"/>
    <cellStyle name="Normal 8 4 7 2 2 3" xfId="25545" xr:uid="{66022422-8CAB-411C-9E78-819474451304}"/>
    <cellStyle name="Normal 8 4 7 2 2 4" xfId="33982" xr:uid="{48A7D7F0-949F-461B-BD82-AF6F3A68F2EC}"/>
    <cellStyle name="Normal 8 4 7 2 3" xfId="12890" xr:uid="{F3481DBA-590B-48C9-A61C-E9EA7C868E05}"/>
    <cellStyle name="Normal 8 4 7 2 4" xfId="21328" xr:uid="{EBDC22F2-46C6-4FCB-9BDA-ABB84677DBC9}"/>
    <cellStyle name="Normal 8 4 7 2 5" xfId="29765" xr:uid="{8B895719-CC55-4E9C-A4FD-B463037B27ED}"/>
    <cellStyle name="Normal 8 4 7 3" xfId="6521" xr:uid="{00000000-0005-0000-0000-00001B1E0000}"/>
    <cellStyle name="Normal 8 4 7 3 2" xfId="14963" xr:uid="{ADA03FDD-D71D-4CB7-9AF4-FDB0E242443A}"/>
    <cellStyle name="Normal 8 4 7 3 3" xfId="23400" xr:uid="{09BD988F-AAC9-4B25-A9CC-16D4F4E6A980}"/>
    <cellStyle name="Normal 8 4 7 3 4" xfId="31837" xr:uid="{B97D291D-1339-461F-886D-A30523595D02}"/>
    <cellStyle name="Normal 8 4 7 4" xfId="10745" xr:uid="{F9358B63-CA84-43B0-B813-FEF4AC6D5BFE}"/>
    <cellStyle name="Normal 8 4 7 5" xfId="19183" xr:uid="{9F77742B-CFD4-4773-A968-2349DC51D82E}"/>
    <cellStyle name="Normal 8 4 7 6" xfId="27620" xr:uid="{79A3DC17-1EED-412A-A49F-F0C409FDF79F}"/>
    <cellStyle name="Normal 8 4 8" xfId="2650" xr:uid="{00000000-0005-0000-0000-00001C1E0000}"/>
    <cellStyle name="Normal 8 4 8 2" xfId="6934" xr:uid="{00000000-0005-0000-0000-00001D1E0000}"/>
    <cellStyle name="Normal 8 4 8 2 2" xfId="15376" xr:uid="{0D8D95CB-296C-4AE2-AD7D-8F9B3E7A8002}"/>
    <cellStyle name="Normal 8 4 8 2 3" xfId="23813" xr:uid="{E897A233-0592-4796-A4E4-4199721201DF}"/>
    <cellStyle name="Normal 8 4 8 2 4" xfId="32250" xr:uid="{960A89C3-6D6C-417B-BD12-6699CD892FAA}"/>
    <cellStyle name="Normal 8 4 8 3" xfId="11158" xr:uid="{62A97D56-E5A4-4B52-9C55-94D37F72251A}"/>
    <cellStyle name="Normal 8 4 8 4" xfId="19596" xr:uid="{01AEE2AF-6D59-4F24-9E22-ACDDE1F98DAF}"/>
    <cellStyle name="Normal 8 4 8 5" xfId="28033" xr:uid="{FB26D25A-E410-4C9A-9F6F-8E8438823D55}"/>
    <cellStyle name="Normal 8 4 9" xfId="4869" xr:uid="{00000000-0005-0000-0000-00001E1E0000}"/>
    <cellStyle name="Normal 8 4 9 2" xfId="13311" xr:uid="{03A5BA1A-7422-4A23-8154-46EAAAB293EF}"/>
    <cellStyle name="Normal 8 4 9 3" xfId="21748" xr:uid="{8B284EDF-FE69-45B4-98AA-F6802D365B03}"/>
    <cellStyle name="Normal 8 4 9 4" xfId="30185" xr:uid="{A60E8B6C-4CE6-4E41-8BEF-DC9A3532F658}"/>
    <cellStyle name="Normal 8 5" xfId="507" xr:uid="{00000000-0005-0000-0000-00001F1E0000}"/>
    <cellStyle name="Normal 8 5 10" xfId="17535" xr:uid="{1377F357-379F-4E31-95F9-30FE397DB7AA}"/>
    <cellStyle name="Normal 8 5 11" xfId="25972" xr:uid="{25984DBA-5340-4626-A5B8-E843FFBBD979}"/>
    <cellStyle name="Normal 8 5 2" xfId="508" xr:uid="{00000000-0005-0000-0000-0000201E0000}"/>
    <cellStyle name="Normal 8 5 2 10" xfId="25973" xr:uid="{34DA2177-5E17-4BE8-B664-9A9DA5F0EACC}"/>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3CA84178-E208-4A44-A99B-2F3D56A57C3A}"/>
    <cellStyle name="Normal 8 5 2 2 2 2 3" xfId="24311" xr:uid="{EE289CEA-C6F2-4208-B6F0-EAE6EB6E48FB}"/>
    <cellStyle name="Normal 8 5 2 2 2 2 4" xfId="32748" xr:uid="{2B07C90D-E3D5-4633-A481-A953E70227BB}"/>
    <cellStyle name="Normal 8 5 2 2 2 3" xfId="11656" xr:uid="{64D1A138-ABDF-43B5-B8F0-8D6A7B39CF27}"/>
    <cellStyle name="Normal 8 5 2 2 2 4" xfId="20094" xr:uid="{87EBB612-9208-4700-8CDE-9AD2D170B539}"/>
    <cellStyle name="Normal 8 5 2 2 2 5" xfId="28531" xr:uid="{B6FC85A5-ABEC-4CFF-AF84-35E6596AA67F}"/>
    <cellStyle name="Normal 8 5 2 2 3" xfId="5287" xr:uid="{00000000-0005-0000-0000-0000241E0000}"/>
    <cellStyle name="Normal 8 5 2 2 3 2" xfId="13729" xr:uid="{0D6C9963-03E9-4CCB-ADB1-E33BA58FB8D7}"/>
    <cellStyle name="Normal 8 5 2 2 3 3" xfId="22166" xr:uid="{564719D2-0162-496B-B9F0-DAF19246A98A}"/>
    <cellStyle name="Normal 8 5 2 2 3 4" xfId="30603" xr:uid="{F06ACF1B-A608-44A1-92DD-F517B911F251}"/>
    <cellStyle name="Normal 8 5 2 2 4" xfId="9511" xr:uid="{410848CC-7105-4518-8063-64816040868B}"/>
    <cellStyle name="Normal 8 5 2 2 5" xfId="17949" xr:uid="{52CA038C-D780-43F5-B59C-F96E785EDBEA}"/>
    <cellStyle name="Normal 8 5 2 2 6" xfId="26386" xr:uid="{C8F969EA-CAB5-486F-9D9D-84B939A16E20}"/>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02EA8648-4944-43B3-9B03-536966288A0F}"/>
    <cellStyle name="Normal 8 5 2 3 2 2 3" xfId="24724" xr:uid="{7EFC7BCB-C9DD-44B8-8A3F-D35F74D6E823}"/>
    <cellStyle name="Normal 8 5 2 3 2 2 4" xfId="33161" xr:uid="{5F9912FB-FE22-4BE8-90A1-D1847BFE2187}"/>
    <cellStyle name="Normal 8 5 2 3 2 3" xfId="12069" xr:uid="{2CAAAF80-F384-488B-B805-952E38DF2224}"/>
    <cellStyle name="Normal 8 5 2 3 2 4" xfId="20507" xr:uid="{AD59C0FF-F248-45E8-B2CE-CE40FB3761D7}"/>
    <cellStyle name="Normal 8 5 2 3 2 5" xfId="28944" xr:uid="{17038909-002D-4BB3-AF47-3A6B195E5705}"/>
    <cellStyle name="Normal 8 5 2 3 3" xfId="5700" xr:uid="{00000000-0005-0000-0000-0000281E0000}"/>
    <cellStyle name="Normal 8 5 2 3 3 2" xfId="14142" xr:uid="{34567748-B929-4512-8EAA-CD8505B21552}"/>
    <cellStyle name="Normal 8 5 2 3 3 3" xfId="22579" xr:uid="{247A2588-FC10-4FBF-9E16-74C669AF21B7}"/>
    <cellStyle name="Normal 8 5 2 3 3 4" xfId="31016" xr:uid="{539EF139-C0D5-4D23-A724-72B95E33F0AC}"/>
    <cellStyle name="Normal 8 5 2 3 4" xfId="9924" xr:uid="{F93DF909-6934-42D2-B326-1CB571601AF7}"/>
    <cellStyle name="Normal 8 5 2 3 5" xfId="18362" xr:uid="{424E12E6-99B1-4299-A587-0B5AFDB33BF1}"/>
    <cellStyle name="Normal 8 5 2 3 6" xfId="26799" xr:uid="{DFBE4F48-4EE5-41E3-A6AB-1F3A25E39228}"/>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4598F039-9F01-4C06-8162-B8314E3089D4}"/>
    <cellStyle name="Normal 8 5 2 4 2 2 3" xfId="25137" xr:uid="{4FBEBD6B-C8F1-4D88-9053-CB8CFA5CB785}"/>
    <cellStyle name="Normal 8 5 2 4 2 2 4" xfId="33574" xr:uid="{6721AA5A-38E9-4B94-B249-9A9FE7EA9103}"/>
    <cellStyle name="Normal 8 5 2 4 2 3" xfId="12482" xr:uid="{62C13BB6-FAD8-445E-9FF6-5CE003B99915}"/>
    <cellStyle name="Normal 8 5 2 4 2 4" xfId="20920" xr:uid="{66983C3B-A46E-4856-8867-2E23BC470367}"/>
    <cellStyle name="Normal 8 5 2 4 2 5" xfId="29357" xr:uid="{6F97999F-4238-46F2-A856-EF2EC09563DF}"/>
    <cellStyle name="Normal 8 5 2 4 3" xfId="6113" xr:uid="{00000000-0005-0000-0000-00002C1E0000}"/>
    <cellStyle name="Normal 8 5 2 4 3 2" xfId="14555" xr:uid="{E64D74BC-F755-41A9-AB13-22F727D81941}"/>
    <cellStyle name="Normal 8 5 2 4 3 3" xfId="22992" xr:uid="{D35498B8-41F2-42F6-834B-0AABB78F4AAC}"/>
    <cellStyle name="Normal 8 5 2 4 3 4" xfId="31429" xr:uid="{2DB3BE6E-4214-4C1E-9CC5-3F82132EFCBD}"/>
    <cellStyle name="Normal 8 5 2 4 4" xfId="10337" xr:uid="{342D46E7-3C64-49AF-A30F-33B10FF2C2B0}"/>
    <cellStyle name="Normal 8 5 2 4 5" xfId="18775" xr:uid="{EFD8390F-6538-4FE3-BA3C-9D965093063E}"/>
    <cellStyle name="Normal 8 5 2 4 6" xfId="27212" xr:uid="{36DF1B35-2ECF-4218-BC1A-65CFCF01AD22}"/>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EDBEC108-D6A2-4B06-97F2-1D8398C14167}"/>
    <cellStyle name="Normal 8 5 2 5 2 2 3" xfId="25550" xr:uid="{212879CC-9913-4ABB-AEA0-356416F8791E}"/>
    <cellStyle name="Normal 8 5 2 5 2 2 4" xfId="33987" xr:uid="{EC0DE880-3EEA-46EE-98F6-F6D23A50A338}"/>
    <cellStyle name="Normal 8 5 2 5 2 3" xfId="12895" xr:uid="{84D7F54F-BFA9-4718-A4EE-C58B0FAB0E13}"/>
    <cellStyle name="Normal 8 5 2 5 2 4" xfId="21333" xr:uid="{15AB52EF-7AB1-4B9E-B52A-A4B20FD9042F}"/>
    <cellStyle name="Normal 8 5 2 5 2 5" xfId="29770" xr:uid="{B9B4FA7B-83E6-4156-AD56-BE09F4769AED}"/>
    <cellStyle name="Normal 8 5 2 5 3" xfId="6526" xr:uid="{00000000-0005-0000-0000-0000301E0000}"/>
    <cellStyle name="Normal 8 5 2 5 3 2" xfId="14968" xr:uid="{6F9446A8-08DB-4411-9BE8-54E10D93B42D}"/>
    <cellStyle name="Normal 8 5 2 5 3 3" xfId="23405" xr:uid="{02D317D7-D125-4D35-BC3A-10610F49D445}"/>
    <cellStyle name="Normal 8 5 2 5 3 4" xfId="31842" xr:uid="{DBCCA3A6-495D-44EF-919A-6E2ACACC5ADA}"/>
    <cellStyle name="Normal 8 5 2 5 4" xfId="10750" xr:uid="{67AC4C35-4BE7-4B92-9BF1-8CB0729C1813}"/>
    <cellStyle name="Normal 8 5 2 5 5" xfId="19188" xr:uid="{C3330BD8-39ED-4AA9-85DD-53B4F8EEB4CE}"/>
    <cellStyle name="Normal 8 5 2 5 6" xfId="27625" xr:uid="{003227D7-51DD-4572-B069-2D4F55C826CF}"/>
    <cellStyle name="Normal 8 5 2 6" xfId="2655" xr:uid="{00000000-0005-0000-0000-0000311E0000}"/>
    <cellStyle name="Normal 8 5 2 6 2" xfId="6939" xr:uid="{00000000-0005-0000-0000-0000321E0000}"/>
    <cellStyle name="Normal 8 5 2 6 2 2" xfId="15381" xr:uid="{065FF9F0-C08B-4CD7-ABE2-4580BE2C0F0E}"/>
    <cellStyle name="Normal 8 5 2 6 2 3" xfId="23818" xr:uid="{9416AD01-F3BF-4F95-A46F-D181B2B16496}"/>
    <cellStyle name="Normal 8 5 2 6 2 4" xfId="32255" xr:uid="{17DF1683-A753-4F9F-8DAC-8AF337C23952}"/>
    <cellStyle name="Normal 8 5 2 6 3" xfId="11163" xr:uid="{D7888269-9F89-4C5E-9DFF-A9B5359131D5}"/>
    <cellStyle name="Normal 8 5 2 6 4" xfId="19601" xr:uid="{180A8205-359A-4FF5-8674-21E3300926E9}"/>
    <cellStyle name="Normal 8 5 2 6 5" xfId="28038" xr:uid="{9577CC41-CAAD-4116-AD48-B419F2F1FE5E}"/>
    <cellStyle name="Normal 8 5 2 7" xfId="4874" xr:uid="{00000000-0005-0000-0000-0000331E0000}"/>
    <cellStyle name="Normal 8 5 2 7 2" xfId="13316" xr:uid="{BB955BB3-C063-40A5-BBAA-BF2F39A0F320}"/>
    <cellStyle name="Normal 8 5 2 7 3" xfId="21753" xr:uid="{4F1A62D3-FBF0-43D2-9E7B-002A18477BD6}"/>
    <cellStyle name="Normal 8 5 2 7 4" xfId="30190" xr:uid="{F984CDEE-532F-47AC-80BB-830BABD4725E}"/>
    <cellStyle name="Normal 8 5 2 8" xfId="9098" xr:uid="{8432D2FA-AB52-468D-B743-C79F3ABB008A}"/>
    <cellStyle name="Normal 8 5 2 9" xfId="17536" xr:uid="{6A9D7D46-5539-4F52-8C80-90CC1970FADC}"/>
    <cellStyle name="Normal 8 5 3" xfId="974" xr:uid="{00000000-0005-0000-0000-0000341E0000}"/>
    <cellStyle name="Normal 8 5 3 2" xfId="3208" xr:uid="{00000000-0005-0000-0000-0000351E0000}"/>
    <cellStyle name="Normal 8 5 3 2 2" xfId="7431" xr:uid="{00000000-0005-0000-0000-0000361E0000}"/>
    <cellStyle name="Normal 8 5 3 2 2 2" xfId="15873" xr:uid="{44193BE8-7A4F-4892-860C-6D141AD704DF}"/>
    <cellStyle name="Normal 8 5 3 2 2 3" xfId="24310" xr:uid="{1E41D181-7E31-418F-85F8-18E948590494}"/>
    <cellStyle name="Normal 8 5 3 2 2 4" xfId="32747" xr:uid="{10E86744-D00A-4EC0-9290-9330AA9B70E5}"/>
    <cellStyle name="Normal 8 5 3 2 3" xfId="11655" xr:uid="{8FE2F4FE-7887-43A4-8072-4075DAF30984}"/>
    <cellStyle name="Normal 8 5 3 2 4" xfId="20093" xr:uid="{C3517741-48A6-430B-B6FD-18632F9AA09A}"/>
    <cellStyle name="Normal 8 5 3 2 5" xfId="28530" xr:uid="{A85DC0E5-4166-41FB-AD89-6BFF577A6D19}"/>
    <cellStyle name="Normal 8 5 3 3" xfId="5286" xr:uid="{00000000-0005-0000-0000-0000371E0000}"/>
    <cellStyle name="Normal 8 5 3 3 2" xfId="13728" xr:uid="{B9EEE055-B400-4542-8A1C-CCF9D7D3B195}"/>
    <cellStyle name="Normal 8 5 3 3 3" xfId="22165" xr:uid="{8ACC74C9-42D2-4400-AA51-A68612393BEB}"/>
    <cellStyle name="Normal 8 5 3 3 4" xfId="30602" xr:uid="{E651ACD2-D039-4C37-B15D-E24A4DBA0BD9}"/>
    <cellStyle name="Normal 8 5 3 4" xfId="9510" xr:uid="{20BD8B5A-D164-46DB-AFDA-38AE93D6E557}"/>
    <cellStyle name="Normal 8 5 3 5" xfId="17948" xr:uid="{AA36BD98-EAA2-4440-AF46-4F3F6BF19A67}"/>
    <cellStyle name="Normal 8 5 3 6" xfId="26385" xr:uid="{3A736233-CB6F-4A92-AD8A-B798C5089116}"/>
    <cellStyle name="Normal 8 5 4" xfId="1391" xr:uid="{00000000-0005-0000-0000-0000381E0000}"/>
    <cellStyle name="Normal 8 5 4 2" xfId="3621" xr:uid="{00000000-0005-0000-0000-0000391E0000}"/>
    <cellStyle name="Normal 8 5 4 2 2" xfId="7844" xr:uid="{00000000-0005-0000-0000-00003A1E0000}"/>
    <cellStyle name="Normal 8 5 4 2 2 2" xfId="16286" xr:uid="{C1CA921C-C712-4FDA-9AA9-91D05164D160}"/>
    <cellStyle name="Normal 8 5 4 2 2 3" xfId="24723" xr:uid="{A024AC36-8F06-43F4-A1ED-982057E9C145}"/>
    <cellStyle name="Normal 8 5 4 2 2 4" xfId="33160" xr:uid="{64816FD2-0735-4BCC-8ECC-7CC36A8682DC}"/>
    <cellStyle name="Normal 8 5 4 2 3" xfId="12068" xr:uid="{ED8A96C7-A67B-4AB8-9840-C8035F3575AB}"/>
    <cellStyle name="Normal 8 5 4 2 4" xfId="20506" xr:uid="{2626F0C7-F1B3-4A73-A1D9-07C4A67FF5C6}"/>
    <cellStyle name="Normal 8 5 4 2 5" xfId="28943" xr:uid="{2A12F25F-A15B-48BF-A395-63F3258E1DEC}"/>
    <cellStyle name="Normal 8 5 4 3" xfId="5699" xr:uid="{00000000-0005-0000-0000-00003B1E0000}"/>
    <cellStyle name="Normal 8 5 4 3 2" xfId="14141" xr:uid="{39A59765-77D7-4C8E-AF7E-3F6AA2AAACFF}"/>
    <cellStyle name="Normal 8 5 4 3 3" xfId="22578" xr:uid="{CCD2829F-48BE-4866-BA28-24D9AC289D8A}"/>
    <cellStyle name="Normal 8 5 4 3 4" xfId="31015" xr:uid="{DF0B1FCC-802E-4B95-A445-F6425CDD8830}"/>
    <cellStyle name="Normal 8 5 4 4" xfId="9923" xr:uid="{5BA92CA3-75D1-4885-A524-A879A13EA343}"/>
    <cellStyle name="Normal 8 5 4 5" xfId="18361" xr:uid="{DD582C3A-F4F5-4A85-88B7-604F81FAB16F}"/>
    <cellStyle name="Normal 8 5 4 6" xfId="26798" xr:uid="{3627AB22-1372-4763-8BEE-02BD70CC02B2}"/>
    <cellStyle name="Normal 8 5 5" xfId="1804" xr:uid="{00000000-0005-0000-0000-00003C1E0000}"/>
    <cellStyle name="Normal 8 5 5 2" xfId="4034" xr:uid="{00000000-0005-0000-0000-00003D1E0000}"/>
    <cellStyle name="Normal 8 5 5 2 2" xfId="8257" xr:uid="{00000000-0005-0000-0000-00003E1E0000}"/>
    <cellStyle name="Normal 8 5 5 2 2 2" xfId="16699" xr:uid="{7A982846-F60D-495B-8841-89395FA532A1}"/>
    <cellStyle name="Normal 8 5 5 2 2 3" xfId="25136" xr:uid="{322F6F8D-FD0A-4753-92D5-F96374576E26}"/>
    <cellStyle name="Normal 8 5 5 2 2 4" xfId="33573" xr:uid="{67815061-B1E3-4175-861A-279B286E062F}"/>
    <cellStyle name="Normal 8 5 5 2 3" xfId="12481" xr:uid="{20158CC8-EACA-4A4C-A5D3-791CB0C2813F}"/>
    <cellStyle name="Normal 8 5 5 2 4" xfId="20919" xr:uid="{092B7F2A-5D8D-446A-BBB0-349CD6E9D927}"/>
    <cellStyle name="Normal 8 5 5 2 5" xfId="29356" xr:uid="{0E8E2FFF-0873-4D23-8BA6-1DBDB1F78778}"/>
    <cellStyle name="Normal 8 5 5 3" xfId="6112" xr:uid="{00000000-0005-0000-0000-00003F1E0000}"/>
    <cellStyle name="Normal 8 5 5 3 2" xfId="14554" xr:uid="{FA2CC0C9-1ACD-488A-BFDC-67110EEE5752}"/>
    <cellStyle name="Normal 8 5 5 3 3" xfId="22991" xr:uid="{3EF6322A-B9CA-417F-A5B9-042D6274A45C}"/>
    <cellStyle name="Normal 8 5 5 3 4" xfId="31428" xr:uid="{AF12FC0C-14CF-46AD-9E8D-01FAF4426354}"/>
    <cellStyle name="Normal 8 5 5 4" xfId="10336" xr:uid="{3FF81EF5-347B-4ECE-A691-FB5FFBC1D2AB}"/>
    <cellStyle name="Normal 8 5 5 5" xfId="18774" xr:uid="{A8774838-D52C-4C96-8559-A806F23AA585}"/>
    <cellStyle name="Normal 8 5 5 6" xfId="27211" xr:uid="{3FCDEFB1-8A31-4037-85F8-C95FFFED6768}"/>
    <cellStyle name="Normal 8 5 6" xfId="2218" xr:uid="{00000000-0005-0000-0000-0000401E0000}"/>
    <cellStyle name="Normal 8 5 6 2" xfId="4447" xr:uid="{00000000-0005-0000-0000-0000411E0000}"/>
    <cellStyle name="Normal 8 5 6 2 2" xfId="8670" xr:uid="{00000000-0005-0000-0000-0000421E0000}"/>
    <cellStyle name="Normal 8 5 6 2 2 2" xfId="17112" xr:uid="{6372466D-DE1A-4B04-A46D-D909025ECA28}"/>
    <cellStyle name="Normal 8 5 6 2 2 3" xfId="25549" xr:uid="{1B9A1926-34C6-45C1-98BE-4742EB4B876C}"/>
    <cellStyle name="Normal 8 5 6 2 2 4" xfId="33986" xr:uid="{4DC5880E-2FCB-4E00-B982-6E6FF59769DB}"/>
    <cellStyle name="Normal 8 5 6 2 3" xfId="12894" xr:uid="{BD590F48-3875-4FA9-AC6D-A1070D058130}"/>
    <cellStyle name="Normal 8 5 6 2 4" xfId="21332" xr:uid="{AC2922CB-881F-4A04-8219-D2C833944C8E}"/>
    <cellStyle name="Normal 8 5 6 2 5" xfId="29769" xr:uid="{B8B4EB15-0FC6-477F-81A8-6E7454D74EBB}"/>
    <cellStyle name="Normal 8 5 6 3" xfId="6525" xr:uid="{00000000-0005-0000-0000-0000431E0000}"/>
    <cellStyle name="Normal 8 5 6 3 2" xfId="14967" xr:uid="{F54F692E-F498-438D-BF5C-6F27581AB319}"/>
    <cellStyle name="Normal 8 5 6 3 3" xfId="23404" xr:uid="{AC55FA3C-6A0B-4A1C-B6FC-5C4AB8F0E59B}"/>
    <cellStyle name="Normal 8 5 6 3 4" xfId="31841" xr:uid="{03A44721-0247-4B44-8C18-699006FE76DC}"/>
    <cellStyle name="Normal 8 5 6 4" xfId="10749" xr:uid="{10CFF568-7E89-4230-BFCC-641CDF403D81}"/>
    <cellStyle name="Normal 8 5 6 5" xfId="19187" xr:uid="{9304194F-CB5E-46D9-97BD-3AF8779CF7B8}"/>
    <cellStyle name="Normal 8 5 6 6" xfId="27624" xr:uid="{57D6CAA4-7778-416A-8C1B-FE17FDCB1F09}"/>
    <cellStyle name="Normal 8 5 7" xfId="2654" xr:uid="{00000000-0005-0000-0000-0000441E0000}"/>
    <cellStyle name="Normal 8 5 7 2" xfId="6938" xr:uid="{00000000-0005-0000-0000-0000451E0000}"/>
    <cellStyle name="Normal 8 5 7 2 2" xfId="15380" xr:uid="{BA3B1913-8110-4AE0-BB9D-C37298E01C98}"/>
    <cellStyle name="Normal 8 5 7 2 3" xfId="23817" xr:uid="{BABA36BA-D08D-4C81-910B-36E490D64D45}"/>
    <cellStyle name="Normal 8 5 7 2 4" xfId="32254" xr:uid="{7FDD6284-5312-4935-B267-B411F667BF8A}"/>
    <cellStyle name="Normal 8 5 7 3" xfId="11162" xr:uid="{B7E4C60C-9EE3-4ED0-BD23-D6B3B70AD5F0}"/>
    <cellStyle name="Normal 8 5 7 4" xfId="19600" xr:uid="{A57D628F-EDFA-4884-8C07-D7FA472A8EE5}"/>
    <cellStyle name="Normal 8 5 7 5" xfId="28037" xr:uid="{CC50C58A-F72F-458C-B1CA-C9E112FB491F}"/>
    <cellStyle name="Normal 8 5 8" xfId="4873" xr:uid="{00000000-0005-0000-0000-0000461E0000}"/>
    <cellStyle name="Normal 8 5 8 2" xfId="13315" xr:uid="{D46A7F92-F67B-493C-806F-9E50CA906155}"/>
    <cellStyle name="Normal 8 5 8 3" xfId="21752" xr:uid="{C978B09C-CBA0-48E4-86F7-FB0580F3DEA5}"/>
    <cellStyle name="Normal 8 5 8 4" xfId="30189" xr:uid="{F421DF9E-34E1-4910-8B37-9EF7A1EF7BC8}"/>
    <cellStyle name="Normal 8 5 9" xfId="9097" xr:uid="{27212A4A-9282-4E03-A22B-01531219E628}"/>
    <cellStyle name="Normal 8 6" xfId="509" xr:uid="{00000000-0005-0000-0000-0000471E0000}"/>
    <cellStyle name="Normal 8 6 10" xfId="25974" xr:uid="{0EADCF77-41C5-4C31-803A-C6F13F927C39}"/>
    <cellStyle name="Normal 8 6 2" xfId="976" xr:uid="{00000000-0005-0000-0000-0000481E0000}"/>
    <cellStyle name="Normal 8 6 2 2" xfId="3210" xr:uid="{00000000-0005-0000-0000-0000491E0000}"/>
    <cellStyle name="Normal 8 6 2 2 2" xfId="7433" xr:uid="{00000000-0005-0000-0000-00004A1E0000}"/>
    <cellStyle name="Normal 8 6 2 2 2 2" xfId="15875" xr:uid="{4B6AC357-7A55-4EC9-BC69-941D19D01FA2}"/>
    <cellStyle name="Normal 8 6 2 2 2 3" xfId="24312" xr:uid="{FE21309C-9E8F-414C-82AB-9EEED31D6AEF}"/>
    <cellStyle name="Normal 8 6 2 2 2 4" xfId="32749" xr:uid="{3AAFB614-EEBF-4F08-9127-556C57D59D22}"/>
    <cellStyle name="Normal 8 6 2 2 3" xfId="11657" xr:uid="{DA9852AB-1600-4A15-BF76-A9B1239034E7}"/>
    <cellStyle name="Normal 8 6 2 2 4" xfId="20095" xr:uid="{35984AE8-4128-47BF-8A1D-CB8FB8BFAE8D}"/>
    <cellStyle name="Normal 8 6 2 2 5" xfId="28532" xr:uid="{DFB0472E-A2A0-4CAA-8F3F-6B414F56D742}"/>
    <cellStyle name="Normal 8 6 2 3" xfId="5288" xr:uid="{00000000-0005-0000-0000-00004B1E0000}"/>
    <cellStyle name="Normal 8 6 2 3 2" xfId="13730" xr:uid="{37984FD2-227A-43DB-A203-669F4C9AA3A1}"/>
    <cellStyle name="Normal 8 6 2 3 3" xfId="22167" xr:uid="{D18A434B-4FA2-4B33-B92F-BC1BF2F92FEC}"/>
    <cellStyle name="Normal 8 6 2 3 4" xfId="30604" xr:uid="{06FD2726-DD9F-4D59-83C0-EB9F5E678A79}"/>
    <cellStyle name="Normal 8 6 2 4" xfId="9512" xr:uid="{E282B39D-C868-406C-9FA1-88412200810F}"/>
    <cellStyle name="Normal 8 6 2 5" xfId="17950" xr:uid="{29203673-E5F7-471C-8D19-96953C5C38C0}"/>
    <cellStyle name="Normal 8 6 2 6" xfId="26387" xr:uid="{996D03E6-C5D1-4F30-A8E2-0810278B6524}"/>
    <cellStyle name="Normal 8 6 3" xfId="1393" xr:uid="{00000000-0005-0000-0000-00004C1E0000}"/>
    <cellStyle name="Normal 8 6 3 2" xfId="3623" xr:uid="{00000000-0005-0000-0000-00004D1E0000}"/>
    <cellStyle name="Normal 8 6 3 2 2" xfId="7846" xr:uid="{00000000-0005-0000-0000-00004E1E0000}"/>
    <cellStyle name="Normal 8 6 3 2 2 2" xfId="16288" xr:uid="{1BED72D0-47A0-475B-BF6A-03475E3D4BBB}"/>
    <cellStyle name="Normal 8 6 3 2 2 3" xfId="24725" xr:uid="{AFD219D9-A498-485F-AB51-42F1707BDFC2}"/>
    <cellStyle name="Normal 8 6 3 2 2 4" xfId="33162" xr:uid="{6B91CAC3-FE20-4754-A1B3-C6ABB94CAF71}"/>
    <cellStyle name="Normal 8 6 3 2 3" xfId="12070" xr:uid="{F25EAD0C-58B6-4736-98CD-E0F96D6A3600}"/>
    <cellStyle name="Normal 8 6 3 2 4" xfId="20508" xr:uid="{ECD11D72-C172-4D91-B1BE-D646576C309E}"/>
    <cellStyle name="Normal 8 6 3 2 5" xfId="28945" xr:uid="{ECBD430D-9EC4-4532-87EB-FFB9F36675B5}"/>
    <cellStyle name="Normal 8 6 3 3" xfId="5701" xr:uid="{00000000-0005-0000-0000-00004F1E0000}"/>
    <cellStyle name="Normal 8 6 3 3 2" xfId="14143" xr:uid="{085CD230-BA51-432F-B992-38373DE5F397}"/>
    <cellStyle name="Normal 8 6 3 3 3" xfId="22580" xr:uid="{A2051B4D-F10D-455F-942A-45DF92CFD6A7}"/>
    <cellStyle name="Normal 8 6 3 3 4" xfId="31017" xr:uid="{43A84E68-D42F-4E86-A369-28DF467A7749}"/>
    <cellStyle name="Normal 8 6 3 4" xfId="9925" xr:uid="{AC1B138A-7CF1-4FC3-BCC5-0C92D134CBE4}"/>
    <cellStyle name="Normal 8 6 3 5" xfId="18363" xr:uid="{93FFEBBF-F050-4A22-AB70-3990F66EE9D2}"/>
    <cellStyle name="Normal 8 6 3 6" xfId="26800" xr:uid="{0B86B842-B049-449B-9329-88C05DE0D63C}"/>
    <cellStyle name="Normal 8 6 4" xfId="1806" xr:uid="{00000000-0005-0000-0000-0000501E0000}"/>
    <cellStyle name="Normal 8 6 4 2" xfId="4036" xr:uid="{00000000-0005-0000-0000-0000511E0000}"/>
    <cellStyle name="Normal 8 6 4 2 2" xfId="8259" xr:uid="{00000000-0005-0000-0000-0000521E0000}"/>
    <cellStyle name="Normal 8 6 4 2 2 2" xfId="16701" xr:uid="{E5007257-D6DD-4B87-93D1-D1B21E465B20}"/>
    <cellStyle name="Normal 8 6 4 2 2 3" xfId="25138" xr:uid="{2BFABA02-136D-4E64-B3A9-87F3D396029E}"/>
    <cellStyle name="Normal 8 6 4 2 2 4" xfId="33575" xr:uid="{4F18E404-DF9B-45E3-811C-DE7884533326}"/>
    <cellStyle name="Normal 8 6 4 2 3" xfId="12483" xr:uid="{51062589-1C00-44D2-942D-55DC3A829900}"/>
    <cellStyle name="Normal 8 6 4 2 4" xfId="20921" xr:uid="{8DE0A4F8-259E-45EF-96E3-B3E4A539D9DE}"/>
    <cellStyle name="Normal 8 6 4 2 5" xfId="29358" xr:uid="{7B149860-CAE5-4BCD-A843-C2327F058815}"/>
    <cellStyle name="Normal 8 6 4 3" xfId="6114" xr:uid="{00000000-0005-0000-0000-0000531E0000}"/>
    <cellStyle name="Normal 8 6 4 3 2" xfId="14556" xr:uid="{D16D2F67-E8E9-43AD-BDD6-7A3225C1756E}"/>
    <cellStyle name="Normal 8 6 4 3 3" xfId="22993" xr:uid="{6B9735AD-D92C-424F-B28E-FAC87292835B}"/>
    <cellStyle name="Normal 8 6 4 3 4" xfId="31430" xr:uid="{21C193C4-BE05-47E7-9C69-69279927B6A7}"/>
    <cellStyle name="Normal 8 6 4 4" xfId="10338" xr:uid="{EB7B0CC9-BD19-4A96-A7E1-C257A5B02B34}"/>
    <cellStyle name="Normal 8 6 4 5" xfId="18776" xr:uid="{A587C323-8C03-4532-A04E-5CCAC6165985}"/>
    <cellStyle name="Normal 8 6 4 6" xfId="27213" xr:uid="{2E63F67C-57AE-4B32-940E-C9612F5229AC}"/>
    <cellStyle name="Normal 8 6 5" xfId="2220" xr:uid="{00000000-0005-0000-0000-0000541E0000}"/>
    <cellStyle name="Normal 8 6 5 2" xfId="4449" xr:uid="{00000000-0005-0000-0000-0000551E0000}"/>
    <cellStyle name="Normal 8 6 5 2 2" xfId="8672" xr:uid="{00000000-0005-0000-0000-0000561E0000}"/>
    <cellStyle name="Normal 8 6 5 2 2 2" xfId="17114" xr:uid="{00C2714F-5725-44D4-8846-53C406A56731}"/>
    <cellStyle name="Normal 8 6 5 2 2 3" xfId="25551" xr:uid="{06D71DC2-5B2F-4AB3-9E93-A07127AC7BF7}"/>
    <cellStyle name="Normal 8 6 5 2 2 4" xfId="33988" xr:uid="{4A4332EC-EC57-4706-9EC4-6427CCC84DA0}"/>
    <cellStyle name="Normal 8 6 5 2 3" xfId="12896" xr:uid="{8A8A47AA-0CCB-4B16-89C4-28C8EAE659BF}"/>
    <cellStyle name="Normal 8 6 5 2 4" xfId="21334" xr:uid="{427122CA-291E-4F40-8175-85698991875B}"/>
    <cellStyle name="Normal 8 6 5 2 5" xfId="29771" xr:uid="{E0442A3C-EFD9-48C4-8184-56ADF599B763}"/>
    <cellStyle name="Normal 8 6 5 3" xfId="6527" xr:uid="{00000000-0005-0000-0000-0000571E0000}"/>
    <cellStyle name="Normal 8 6 5 3 2" xfId="14969" xr:uid="{7EA94898-6F34-4EBF-A178-837E87983DF7}"/>
    <cellStyle name="Normal 8 6 5 3 3" xfId="23406" xr:uid="{038DAC60-1E17-421D-857C-9C8A7F1F7C8B}"/>
    <cellStyle name="Normal 8 6 5 3 4" xfId="31843" xr:uid="{2A869C78-F3C9-4ACC-A79D-7B2686BFF308}"/>
    <cellStyle name="Normal 8 6 5 4" xfId="10751" xr:uid="{B31C30E1-C58D-4A1C-8ADF-BCAFD158B5D2}"/>
    <cellStyle name="Normal 8 6 5 5" xfId="19189" xr:uid="{8C9A9080-D6F3-4960-8B32-B6A272AD2B1F}"/>
    <cellStyle name="Normal 8 6 5 6" xfId="27626" xr:uid="{1870E9C4-1F4F-43EA-8753-7E42700C81E2}"/>
    <cellStyle name="Normal 8 6 6" xfId="2656" xr:uid="{00000000-0005-0000-0000-0000581E0000}"/>
    <cellStyle name="Normal 8 6 6 2" xfId="6940" xr:uid="{00000000-0005-0000-0000-0000591E0000}"/>
    <cellStyle name="Normal 8 6 6 2 2" xfId="15382" xr:uid="{A3D786B1-51FB-4521-9D09-9E9DE5A76B50}"/>
    <cellStyle name="Normal 8 6 6 2 3" xfId="23819" xr:uid="{DCA00409-D753-42DE-89DC-B0919D7491E9}"/>
    <cellStyle name="Normal 8 6 6 2 4" xfId="32256" xr:uid="{C148CE37-FA89-45BE-9CD6-3BCAF811404E}"/>
    <cellStyle name="Normal 8 6 6 3" xfId="11164" xr:uid="{ECBAA851-B6AF-4A5F-8546-E64C14799A70}"/>
    <cellStyle name="Normal 8 6 6 4" xfId="19602" xr:uid="{BEA157F5-4D3D-44DA-9597-552B86B6CB35}"/>
    <cellStyle name="Normal 8 6 6 5" xfId="28039" xr:uid="{F293593B-6880-4FCA-9FF9-63B12A432095}"/>
    <cellStyle name="Normal 8 6 7" xfId="4875" xr:uid="{00000000-0005-0000-0000-00005A1E0000}"/>
    <cellStyle name="Normal 8 6 7 2" xfId="13317" xr:uid="{D662ED58-FD17-43FA-A90B-FA7455875FEE}"/>
    <cellStyle name="Normal 8 6 7 3" xfId="21754" xr:uid="{4F3EB27B-3DCF-4E73-B08A-66CFC57C301B}"/>
    <cellStyle name="Normal 8 6 7 4" xfId="30191" xr:uid="{2080AEFD-1A27-42AC-BEF9-0133DC065D5E}"/>
    <cellStyle name="Normal 8 6 8" xfId="9099" xr:uid="{8372E9D1-A67F-429C-AB0D-185A42870E27}"/>
    <cellStyle name="Normal 8 6 9" xfId="17537" xr:uid="{E6AC0077-D33F-4C67-A9A3-7EEAB9102C70}"/>
    <cellStyle name="Normal 8 7" xfId="945" xr:uid="{00000000-0005-0000-0000-00005B1E0000}"/>
    <cellStyle name="Normal 8 7 2" xfId="3179" xr:uid="{00000000-0005-0000-0000-00005C1E0000}"/>
    <cellStyle name="Normal 8 7 2 2" xfId="7402" xr:uid="{00000000-0005-0000-0000-00005D1E0000}"/>
    <cellStyle name="Normal 8 7 2 2 2" xfId="15844" xr:uid="{1AE954FB-7E5D-4B21-9748-505016A808D1}"/>
    <cellStyle name="Normal 8 7 2 2 3" xfId="24281" xr:uid="{E690467E-5B0F-41F0-BA7C-2E2D10FBE091}"/>
    <cellStyle name="Normal 8 7 2 2 4" xfId="32718" xr:uid="{4C5B6024-B9CE-446A-81BD-CA5657494F9F}"/>
    <cellStyle name="Normal 8 7 2 3" xfId="11626" xr:uid="{DEC0F4D5-6904-4777-B9E9-B1D0524FB627}"/>
    <cellStyle name="Normal 8 7 2 4" xfId="20064" xr:uid="{11C4AFEE-D99B-4E85-96EC-A99C18D87146}"/>
    <cellStyle name="Normal 8 7 2 5" xfId="28501" xr:uid="{5EEB73F9-4320-4614-9D17-3EEBE80806AD}"/>
    <cellStyle name="Normal 8 7 3" xfId="5257" xr:uid="{00000000-0005-0000-0000-00005E1E0000}"/>
    <cellStyle name="Normal 8 7 3 2" xfId="13699" xr:uid="{488450F3-32CA-40CB-B55E-7824C3EBDB05}"/>
    <cellStyle name="Normal 8 7 3 3" xfId="22136" xr:uid="{A5224482-18EA-4B7C-B7CF-5A3C1AED36E0}"/>
    <cellStyle name="Normal 8 7 3 4" xfId="30573" xr:uid="{A6C74744-5E8A-410D-9EB9-B22247B7F4C4}"/>
    <cellStyle name="Normal 8 7 4" xfId="9481" xr:uid="{FE0301A4-6021-4B2F-95F1-59B453951DFD}"/>
    <cellStyle name="Normal 8 7 5" xfId="17919" xr:uid="{8692317C-874D-453C-8D3D-807E1E67930D}"/>
    <cellStyle name="Normal 8 7 6" xfId="26356" xr:uid="{6ADC1218-8A72-4227-BA56-15756B7F775D}"/>
    <cellStyle name="Normal 8 8" xfId="1362" xr:uid="{00000000-0005-0000-0000-00005F1E0000}"/>
    <cellStyle name="Normal 8 8 2" xfId="3592" xr:uid="{00000000-0005-0000-0000-0000601E0000}"/>
    <cellStyle name="Normal 8 8 2 2" xfId="7815" xr:uid="{00000000-0005-0000-0000-0000611E0000}"/>
    <cellStyle name="Normal 8 8 2 2 2" xfId="16257" xr:uid="{7DBCE341-08DB-40DA-A8E9-533134B4B773}"/>
    <cellStyle name="Normal 8 8 2 2 3" xfId="24694" xr:uid="{F55B0838-C7A6-4323-920F-C7DFCEF3B18A}"/>
    <cellStyle name="Normal 8 8 2 2 4" xfId="33131" xr:uid="{EF4E8F31-7282-44B1-B564-6A6359587E33}"/>
    <cellStyle name="Normal 8 8 2 3" xfId="12039" xr:uid="{9180897A-30CA-4A10-A085-768C502DE321}"/>
    <cellStyle name="Normal 8 8 2 4" xfId="20477" xr:uid="{4C328C81-57B4-4487-A77F-96DE08320127}"/>
    <cellStyle name="Normal 8 8 2 5" xfId="28914" xr:uid="{45767249-38B7-48F0-89D7-4CC2C9C6E779}"/>
    <cellStyle name="Normal 8 8 3" xfId="5670" xr:uid="{00000000-0005-0000-0000-0000621E0000}"/>
    <cellStyle name="Normal 8 8 3 2" xfId="14112" xr:uid="{3DEE7A36-8D83-4803-AC84-59A093ED4BF5}"/>
    <cellStyle name="Normal 8 8 3 3" xfId="22549" xr:uid="{DEE52752-822A-44B5-A3EA-2B74193226D5}"/>
    <cellStyle name="Normal 8 8 3 4" xfId="30986" xr:uid="{7DFADA62-C1B8-4497-96D5-74FBFC5CCB68}"/>
    <cellStyle name="Normal 8 8 4" xfId="9894" xr:uid="{B132EA20-AAFE-473A-AEEA-4368BEFECA11}"/>
    <cellStyle name="Normal 8 8 5" xfId="18332" xr:uid="{FDEFA01F-DB0C-4DA3-BCAC-81C1487FC672}"/>
    <cellStyle name="Normal 8 8 6" xfId="26769" xr:uid="{4EB710E1-7832-4461-8B02-C22050DA19C2}"/>
    <cellStyle name="Normal 8 9" xfId="1775" xr:uid="{00000000-0005-0000-0000-0000631E0000}"/>
    <cellStyle name="Normal 8 9 2" xfId="4005" xr:uid="{00000000-0005-0000-0000-0000641E0000}"/>
    <cellStyle name="Normal 8 9 2 2" xfId="8228" xr:uid="{00000000-0005-0000-0000-0000651E0000}"/>
    <cellStyle name="Normal 8 9 2 2 2" xfId="16670" xr:uid="{68AFF39E-E61A-435B-B6AC-7F09B125EDCF}"/>
    <cellStyle name="Normal 8 9 2 2 3" xfId="25107" xr:uid="{1C3C1E3B-4A0B-480A-A6EE-5A681FF56BB6}"/>
    <cellStyle name="Normal 8 9 2 2 4" xfId="33544" xr:uid="{29B98478-A277-460F-8A3A-EA1A14151A48}"/>
    <cellStyle name="Normal 8 9 2 3" xfId="12452" xr:uid="{740CB208-0175-45FF-BD62-7BDD052ADE38}"/>
    <cellStyle name="Normal 8 9 2 4" xfId="20890" xr:uid="{4A9F25EE-9DD5-4061-B9EE-6CC75E2FCC46}"/>
    <cellStyle name="Normal 8 9 2 5" xfId="29327" xr:uid="{AD64DC4A-BE6C-415F-84C5-D40BF8BAE599}"/>
    <cellStyle name="Normal 8 9 3" xfId="6083" xr:uid="{00000000-0005-0000-0000-0000661E0000}"/>
    <cellStyle name="Normal 8 9 3 2" xfId="14525" xr:uid="{CC43B0A1-FE27-42F3-88C6-1EA58F7F7535}"/>
    <cellStyle name="Normal 8 9 3 3" xfId="22962" xr:uid="{25A13AE1-0CF7-4E28-AC86-594F5533D1FD}"/>
    <cellStyle name="Normal 8 9 3 4" xfId="31399" xr:uid="{EA6FDDF2-F637-4394-B9D7-B6916A2994A0}"/>
    <cellStyle name="Normal 8 9 4" xfId="10307" xr:uid="{0E98B571-79C8-43F9-8A0F-AB6F26E2A2D6}"/>
    <cellStyle name="Normal 8 9 5" xfId="18745" xr:uid="{31F553B3-C488-4770-A9D9-1943FA4B8F67}"/>
    <cellStyle name="Normal 8 9 6" xfId="27182" xr:uid="{7035A61E-6400-4C56-A845-F0AE09836602}"/>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BA0F892F-6D0C-4D4A-A97C-2AD58F4779C0}"/>
    <cellStyle name="Normal 9 2 10 2 3" xfId="23820" xr:uid="{B21631FF-4C6A-4CDE-AE9E-A511F2BFDEFA}"/>
    <cellStyle name="Normal 9 2 10 2 4" xfId="32257" xr:uid="{C9A3BAEB-936B-412A-9806-3CE4C5B3A1CE}"/>
    <cellStyle name="Normal 9 2 10 3" xfId="11165" xr:uid="{2007D10F-0396-451A-B043-6A737C34CF90}"/>
    <cellStyle name="Normal 9 2 10 4" xfId="19603" xr:uid="{4998233F-36F9-4083-AF00-DFD4036DB0A5}"/>
    <cellStyle name="Normal 9 2 10 5" xfId="28040" xr:uid="{2477AA77-AEFF-49FF-97E7-4F249BC983BE}"/>
    <cellStyle name="Normal 9 2 11" xfId="4876" xr:uid="{00000000-0005-0000-0000-00006B1E0000}"/>
    <cellStyle name="Normal 9 2 11 2" xfId="13318" xr:uid="{3BD5F716-FB39-425F-851F-3B19D073160C}"/>
    <cellStyle name="Normal 9 2 11 3" xfId="21755" xr:uid="{CF8BE186-1BAA-4382-B465-79455207C3EB}"/>
    <cellStyle name="Normal 9 2 11 4" xfId="30192" xr:uid="{4032C5EA-5C46-487D-B0BC-9ADC0EF17B11}"/>
    <cellStyle name="Normal 9 2 12" xfId="9100" xr:uid="{60298117-1BA0-41B9-82A7-04C3FA4C701A}"/>
    <cellStyle name="Normal 9 2 13" xfId="17538" xr:uid="{B01E4663-2D38-4A63-BB5C-00AE8AD75886}"/>
    <cellStyle name="Normal 9 2 14" xfId="25975" xr:uid="{C944046D-6381-4A11-8110-4758B04B0B62}"/>
    <cellStyle name="Normal 9 2 2" xfId="512" xr:uid="{00000000-0005-0000-0000-00006C1E0000}"/>
    <cellStyle name="Normal 9 2 2 10" xfId="4877" xr:uid="{00000000-0005-0000-0000-00006D1E0000}"/>
    <cellStyle name="Normal 9 2 2 10 2" xfId="13319" xr:uid="{5B09A390-A4C4-461C-9163-76D55DDC76D5}"/>
    <cellStyle name="Normal 9 2 2 10 3" xfId="21756" xr:uid="{F706CAE6-F7D9-4CC5-AD3E-1C9B90BE015D}"/>
    <cellStyle name="Normal 9 2 2 10 4" xfId="30193" xr:uid="{86F38A7F-40C5-4B5C-9C96-63BA231EB235}"/>
    <cellStyle name="Normal 9 2 2 11" xfId="9101" xr:uid="{A12C71EF-2354-4978-B485-4C3F3FDAD037}"/>
    <cellStyle name="Normal 9 2 2 12" xfId="17539" xr:uid="{2FBE809E-FFCC-494B-9E79-ADA873792A08}"/>
    <cellStyle name="Normal 9 2 2 13" xfId="25976" xr:uid="{1B21E4D0-4C0C-4627-9D6A-C9F557F4A675}"/>
    <cellStyle name="Normal 9 2 2 2" xfId="513" xr:uid="{00000000-0005-0000-0000-00006E1E0000}"/>
    <cellStyle name="Normal 9 2 2 2 10" xfId="9102" xr:uid="{BABA7053-438B-4857-866D-4ADF4F26C515}"/>
    <cellStyle name="Normal 9 2 2 2 11" xfId="17540" xr:uid="{5332EEF9-3906-49BE-B483-1985ED949B44}"/>
    <cellStyle name="Normal 9 2 2 2 12" xfId="25977" xr:uid="{A40812EF-375E-434A-8877-3FFD409D680C}"/>
    <cellStyle name="Normal 9 2 2 2 2" xfId="514" xr:uid="{00000000-0005-0000-0000-00006F1E0000}"/>
    <cellStyle name="Normal 9 2 2 2 2 10" xfId="17541" xr:uid="{03218648-E882-42A7-BE5B-AFBB01F23EFB}"/>
    <cellStyle name="Normal 9 2 2 2 2 11" xfId="25978" xr:uid="{6853DFD2-1CDA-4FF2-B34C-BF198603DD21}"/>
    <cellStyle name="Normal 9 2 2 2 2 2" xfId="515" xr:uid="{00000000-0005-0000-0000-0000701E0000}"/>
    <cellStyle name="Normal 9 2 2 2 2 2 10" xfId="25979" xr:uid="{F29C1A3E-451E-4CDF-A85D-8512A8F9D00D}"/>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30017E89-A732-4981-85A7-C2ABA10A051C}"/>
    <cellStyle name="Normal 9 2 2 2 2 2 2 2 2 3" xfId="24317" xr:uid="{C475F552-3CF1-4865-ADDE-49B79EA235D9}"/>
    <cellStyle name="Normal 9 2 2 2 2 2 2 2 2 4" xfId="32754" xr:uid="{AA3A9A1A-64A9-4E11-A95B-6545D15EEBE5}"/>
    <cellStyle name="Normal 9 2 2 2 2 2 2 2 3" xfId="11662" xr:uid="{0FDC19CB-3F77-4663-9973-77BF62F0D4CE}"/>
    <cellStyle name="Normal 9 2 2 2 2 2 2 2 4" xfId="20100" xr:uid="{DA9705FF-ED64-4F60-BC25-B7F0A5F0BA94}"/>
    <cellStyle name="Normal 9 2 2 2 2 2 2 2 5" xfId="28537" xr:uid="{27820AB0-1E02-493C-A2BC-ECF66782A32E}"/>
    <cellStyle name="Normal 9 2 2 2 2 2 2 3" xfId="5293" xr:uid="{00000000-0005-0000-0000-0000741E0000}"/>
    <cellStyle name="Normal 9 2 2 2 2 2 2 3 2" xfId="13735" xr:uid="{0EE8BFDC-ED37-436A-89C3-1779A5FD9008}"/>
    <cellStyle name="Normal 9 2 2 2 2 2 2 3 3" xfId="22172" xr:uid="{628C07A0-5E87-41DB-8541-2DAD0233A33F}"/>
    <cellStyle name="Normal 9 2 2 2 2 2 2 3 4" xfId="30609" xr:uid="{A8DAB8FC-C8BF-4EB2-A522-FD0C1481C1B5}"/>
    <cellStyle name="Normal 9 2 2 2 2 2 2 4" xfId="9517" xr:uid="{1CEC2F4F-8254-47F7-9EDA-F5B494274E04}"/>
    <cellStyle name="Normal 9 2 2 2 2 2 2 5" xfId="17955" xr:uid="{23E5A1FB-C37C-41EF-A4D6-FAF670348C80}"/>
    <cellStyle name="Normal 9 2 2 2 2 2 2 6" xfId="26392" xr:uid="{7A703D81-FB09-4319-B581-14A79EC2D09E}"/>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2170BF8C-C541-4837-B3E0-44C528567B4D}"/>
    <cellStyle name="Normal 9 2 2 2 2 2 3 2 2 3" xfId="24730" xr:uid="{CBAC65DC-6B26-4170-852E-1808C449465A}"/>
    <cellStyle name="Normal 9 2 2 2 2 2 3 2 2 4" xfId="33167" xr:uid="{F12B0C87-3D3E-4B1E-8A44-8A2584D2D62A}"/>
    <cellStyle name="Normal 9 2 2 2 2 2 3 2 3" xfId="12075" xr:uid="{84706671-77E6-4AE7-8872-0D2C9BDC8CA9}"/>
    <cellStyle name="Normal 9 2 2 2 2 2 3 2 4" xfId="20513" xr:uid="{CC9A7962-CCF2-41F8-B559-F449ED9597AC}"/>
    <cellStyle name="Normal 9 2 2 2 2 2 3 2 5" xfId="28950" xr:uid="{A3F80FDE-0CDD-428F-AE93-92F2EDA32459}"/>
    <cellStyle name="Normal 9 2 2 2 2 2 3 3" xfId="5706" xr:uid="{00000000-0005-0000-0000-0000781E0000}"/>
    <cellStyle name="Normal 9 2 2 2 2 2 3 3 2" xfId="14148" xr:uid="{88BB4FEC-BC20-4DA0-B7E2-D89CF7CC6416}"/>
    <cellStyle name="Normal 9 2 2 2 2 2 3 3 3" xfId="22585" xr:uid="{A699584B-7DFE-4491-9EDC-B3053B54C1C4}"/>
    <cellStyle name="Normal 9 2 2 2 2 2 3 3 4" xfId="31022" xr:uid="{FEA2DBEB-254D-4D31-A276-E58F6060E304}"/>
    <cellStyle name="Normal 9 2 2 2 2 2 3 4" xfId="9930" xr:uid="{219B2EDC-7E4A-4DE8-B0BD-E83E518CD209}"/>
    <cellStyle name="Normal 9 2 2 2 2 2 3 5" xfId="18368" xr:uid="{A60EEF2E-E58D-473C-AFB8-9263BDE812E5}"/>
    <cellStyle name="Normal 9 2 2 2 2 2 3 6" xfId="26805" xr:uid="{24C3AAB2-AF69-4012-AA1F-7389A7B434F9}"/>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C13A6736-E18B-4F33-8915-2F5E31A81575}"/>
    <cellStyle name="Normal 9 2 2 2 2 2 4 2 2 3" xfId="25143" xr:uid="{0B266A78-2432-477E-A056-13D9C95A35A1}"/>
    <cellStyle name="Normal 9 2 2 2 2 2 4 2 2 4" xfId="33580" xr:uid="{760ED9AC-B7B4-4EB5-A0F9-FB0483D43CA5}"/>
    <cellStyle name="Normal 9 2 2 2 2 2 4 2 3" xfId="12488" xr:uid="{2FCDCA28-8053-4B77-8532-E28294CAA963}"/>
    <cellStyle name="Normal 9 2 2 2 2 2 4 2 4" xfId="20926" xr:uid="{00BD72D6-743F-48FC-82AA-E85A2A38D20D}"/>
    <cellStyle name="Normal 9 2 2 2 2 2 4 2 5" xfId="29363" xr:uid="{0FE1F01E-F7EF-4FF3-A65A-4D63DB8BF68C}"/>
    <cellStyle name="Normal 9 2 2 2 2 2 4 3" xfId="6119" xr:uid="{00000000-0005-0000-0000-00007C1E0000}"/>
    <cellStyle name="Normal 9 2 2 2 2 2 4 3 2" xfId="14561" xr:uid="{5C879CEC-213A-42F5-8787-8687C82D27E9}"/>
    <cellStyle name="Normal 9 2 2 2 2 2 4 3 3" xfId="22998" xr:uid="{414101F8-A542-4071-B8A0-28857FCA5A05}"/>
    <cellStyle name="Normal 9 2 2 2 2 2 4 3 4" xfId="31435" xr:uid="{82085C02-CA45-444C-B5E2-63D006BBB886}"/>
    <cellStyle name="Normal 9 2 2 2 2 2 4 4" xfId="10343" xr:uid="{EE6DEA63-AB5A-4032-BEDD-82ED2F55BC28}"/>
    <cellStyle name="Normal 9 2 2 2 2 2 4 5" xfId="18781" xr:uid="{A93F9B7A-0E6E-460B-9AB0-47B74F736F03}"/>
    <cellStyle name="Normal 9 2 2 2 2 2 4 6" xfId="27218" xr:uid="{8C536E57-E631-4B22-8DD1-CFE6AB23AF4C}"/>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82B46260-9F6F-4267-995B-2BCC2BBFE7CE}"/>
    <cellStyle name="Normal 9 2 2 2 2 2 5 2 2 3" xfId="25556" xr:uid="{89FE4A08-9640-46A3-9ED6-0C28BCA58476}"/>
    <cellStyle name="Normal 9 2 2 2 2 2 5 2 2 4" xfId="33993" xr:uid="{A78E908D-505B-452D-B089-8580AC4DD392}"/>
    <cellStyle name="Normal 9 2 2 2 2 2 5 2 3" xfId="12901" xr:uid="{2449A90F-FE70-4E63-B9FC-695521EF47B2}"/>
    <cellStyle name="Normal 9 2 2 2 2 2 5 2 4" xfId="21339" xr:uid="{5964FC73-A977-4D90-ABDA-900C73E6F0BC}"/>
    <cellStyle name="Normal 9 2 2 2 2 2 5 2 5" xfId="29776" xr:uid="{04E762F5-BE71-4841-927B-2BE82A17A7A0}"/>
    <cellStyle name="Normal 9 2 2 2 2 2 5 3" xfId="6532" xr:uid="{00000000-0005-0000-0000-0000801E0000}"/>
    <cellStyle name="Normal 9 2 2 2 2 2 5 3 2" xfId="14974" xr:uid="{7C0B1126-0E38-4459-86C3-365E8FEFAE1B}"/>
    <cellStyle name="Normal 9 2 2 2 2 2 5 3 3" xfId="23411" xr:uid="{6648ACB1-B662-46CD-BADF-EAF857C3ED02}"/>
    <cellStyle name="Normal 9 2 2 2 2 2 5 3 4" xfId="31848" xr:uid="{69294B6F-483F-49EA-AD63-7891A1B1010A}"/>
    <cellStyle name="Normal 9 2 2 2 2 2 5 4" xfId="10756" xr:uid="{5F52DABF-5F00-4E5A-AB05-5DE0311110CA}"/>
    <cellStyle name="Normal 9 2 2 2 2 2 5 5" xfId="19194" xr:uid="{86026DFE-ECE9-43FB-B528-B0BA19D6DB9D}"/>
    <cellStyle name="Normal 9 2 2 2 2 2 5 6" xfId="27631" xr:uid="{4C852135-B0FD-40EE-8383-0C239F0FF861}"/>
    <cellStyle name="Normal 9 2 2 2 2 2 6" xfId="2661" xr:uid="{00000000-0005-0000-0000-0000811E0000}"/>
    <cellStyle name="Normal 9 2 2 2 2 2 6 2" xfId="6945" xr:uid="{00000000-0005-0000-0000-0000821E0000}"/>
    <cellStyle name="Normal 9 2 2 2 2 2 6 2 2" xfId="15387" xr:uid="{1A5F515A-FC66-4136-9B88-7DCA323D6312}"/>
    <cellStyle name="Normal 9 2 2 2 2 2 6 2 3" xfId="23824" xr:uid="{6AC5D861-F4A5-47A0-AFA1-2DF3C54D6AD3}"/>
    <cellStyle name="Normal 9 2 2 2 2 2 6 2 4" xfId="32261" xr:uid="{A50ED7D2-F8D8-4968-AB37-6C2ECD4587BB}"/>
    <cellStyle name="Normal 9 2 2 2 2 2 6 3" xfId="11169" xr:uid="{EE781F42-21C3-417C-8DAF-C66F3CBFFD08}"/>
    <cellStyle name="Normal 9 2 2 2 2 2 6 4" xfId="19607" xr:uid="{F46695D3-641B-4E29-A548-24CECF7A8306}"/>
    <cellStyle name="Normal 9 2 2 2 2 2 6 5" xfId="28044" xr:uid="{B744D795-0F9E-434F-B902-E1D9013C4EBD}"/>
    <cellStyle name="Normal 9 2 2 2 2 2 7" xfId="4880" xr:uid="{00000000-0005-0000-0000-0000831E0000}"/>
    <cellStyle name="Normal 9 2 2 2 2 2 7 2" xfId="13322" xr:uid="{2B68DA18-8F7D-486F-87D5-DF2CA64F0983}"/>
    <cellStyle name="Normal 9 2 2 2 2 2 7 3" xfId="21759" xr:uid="{D743B4A8-70FA-4475-B5B6-9EB7185F9F78}"/>
    <cellStyle name="Normal 9 2 2 2 2 2 7 4" xfId="30196" xr:uid="{F5772325-7A00-4701-B3FF-EFE22680FF7B}"/>
    <cellStyle name="Normal 9 2 2 2 2 2 8" xfId="9104" xr:uid="{9C9A35FE-01C9-44B5-84A8-947989634345}"/>
    <cellStyle name="Normal 9 2 2 2 2 2 9" xfId="17542" xr:uid="{A0ACB668-7B64-4F60-BDE8-84B1EDC12F67}"/>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FF1327A2-B55E-4B07-82BF-7B22166B3A72}"/>
    <cellStyle name="Normal 9 2 2 2 2 3 2 2 3" xfId="24316" xr:uid="{B6C5EFDF-2908-4C0C-9E1F-C5CD4D78C51E}"/>
    <cellStyle name="Normal 9 2 2 2 2 3 2 2 4" xfId="32753" xr:uid="{1AE4480E-6563-4F29-95B5-1099B6530B0E}"/>
    <cellStyle name="Normal 9 2 2 2 2 3 2 3" xfId="11661" xr:uid="{F345C1DF-81F0-4A6C-BDF0-9E00CB178EDF}"/>
    <cellStyle name="Normal 9 2 2 2 2 3 2 4" xfId="20099" xr:uid="{114AB94B-BB58-453A-BE90-13DDB819EBF3}"/>
    <cellStyle name="Normal 9 2 2 2 2 3 2 5" xfId="28536" xr:uid="{5FDBA460-4D53-4D8C-893C-161AC36C4D33}"/>
    <cellStyle name="Normal 9 2 2 2 2 3 3" xfId="5292" xr:uid="{00000000-0005-0000-0000-0000871E0000}"/>
    <cellStyle name="Normal 9 2 2 2 2 3 3 2" xfId="13734" xr:uid="{1A1BFBF0-7B3A-44A7-B39E-6AC5AB63A804}"/>
    <cellStyle name="Normal 9 2 2 2 2 3 3 3" xfId="22171" xr:uid="{23922DC0-FD24-45DA-BBB0-D4D0B02A17D5}"/>
    <cellStyle name="Normal 9 2 2 2 2 3 3 4" xfId="30608" xr:uid="{7AE506A3-A8BF-4CE3-B4D7-D7853ACD94E0}"/>
    <cellStyle name="Normal 9 2 2 2 2 3 4" xfId="9516" xr:uid="{58E8A73A-23D9-4192-AAD1-2CC55B329509}"/>
    <cellStyle name="Normal 9 2 2 2 2 3 5" xfId="17954" xr:uid="{18EBCD1B-8AA0-4ECC-A149-9E709D1D3A12}"/>
    <cellStyle name="Normal 9 2 2 2 2 3 6" xfId="26391" xr:uid="{B75C44DF-96E4-4ED0-8C56-822BF72DDD05}"/>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83B8C401-AABC-4838-84C2-54539C982382}"/>
    <cellStyle name="Normal 9 2 2 2 2 4 2 2 3" xfId="24729" xr:uid="{DEC79C20-9DD9-41A8-95D1-C2A89B4390FA}"/>
    <cellStyle name="Normal 9 2 2 2 2 4 2 2 4" xfId="33166" xr:uid="{DD2615EC-D186-4E36-B75C-DC45AF375892}"/>
    <cellStyle name="Normal 9 2 2 2 2 4 2 3" xfId="12074" xr:uid="{690930CD-2ED1-48F2-97BE-73725384E565}"/>
    <cellStyle name="Normal 9 2 2 2 2 4 2 4" xfId="20512" xr:uid="{CF11552D-786D-426E-823D-B3AF439887BB}"/>
    <cellStyle name="Normal 9 2 2 2 2 4 2 5" xfId="28949" xr:uid="{FCEAA74D-58D0-4A4C-866B-955451845092}"/>
    <cellStyle name="Normal 9 2 2 2 2 4 3" xfId="5705" xr:uid="{00000000-0005-0000-0000-00008B1E0000}"/>
    <cellStyle name="Normal 9 2 2 2 2 4 3 2" xfId="14147" xr:uid="{2913AAEF-02C0-43B9-AA54-2D3B0D44CE9B}"/>
    <cellStyle name="Normal 9 2 2 2 2 4 3 3" xfId="22584" xr:uid="{9EB3EFFD-3D9E-48E5-8192-FD5A5FEA5017}"/>
    <cellStyle name="Normal 9 2 2 2 2 4 3 4" xfId="31021" xr:uid="{AD1B7FF7-4E87-45A2-9140-CC339750CD53}"/>
    <cellStyle name="Normal 9 2 2 2 2 4 4" xfId="9929" xr:uid="{C4E829C9-6741-492D-BCAA-0200DF635951}"/>
    <cellStyle name="Normal 9 2 2 2 2 4 5" xfId="18367" xr:uid="{EE4B0F0E-A87E-43C1-AC77-DF28A3DD9D65}"/>
    <cellStyle name="Normal 9 2 2 2 2 4 6" xfId="26804" xr:uid="{E999D8B9-4EE7-40DD-A56B-4F7CF613DA75}"/>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8E48BB29-4BA1-495C-B473-D1AFF0EB2992}"/>
    <cellStyle name="Normal 9 2 2 2 2 5 2 2 3" xfId="25142" xr:uid="{05D8C41C-E686-4973-A743-4BBEF49BE98A}"/>
    <cellStyle name="Normal 9 2 2 2 2 5 2 2 4" xfId="33579" xr:uid="{54A8F33A-CE57-449B-8D65-B455E422997B}"/>
    <cellStyle name="Normal 9 2 2 2 2 5 2 3" xfId="12487" xr:uid="{75100B80-FF83-412C-A894-5DC03DC90104}"/>
    <cellStyle name="Normal 9 2 2 2 2 5 2 4" xfId="20925" xr:uid="{769DEBC3-D6BF-4834-91E6-BB9C37C2FDB6}"/>
    <cellStyle name="Normal 9 2 2 2 2 5 2 5" xfId="29362" xr:uid="{629A4186-E258-4166-BA4E-459143BF7F04}"/>
    <cellStyle name="Normal 9 2 2 2 2 5 3" xfId="6118" xr:uid="{00000000-0005-0000-0000-00008F1E0000}"/>
    <cellStyle name="Normal 9 2 2 2 2 5 3 2" xfId="14560" xr:uid="{ED820205-5FB9-458C-9F1F-41441016705C}"/>
    <cellStyle name="Normal 9 2 2 2 2 5 3 3" xfId="22997" xr:uid="{39074103-94BA-4765-B657-FB2ED6A0AFA4}"/>
    <cellStyle name="Normal 9 2 2 2 2 5 3 4" xfId="31434" xr:uid="{C407DBBF-5E77-4FF6-BA42-0D915F6BBA2A}"/>
    <cellStyle name="Normal 9 2 2 2 2 5 4" xfId="10342" xr:uid="{02B9F374-6105-4BD5-89E1-B8DBEB2CADBD}"/>
    <cellStyle name="Normal 9 2 2 2 2 5 5" xfId="18780" xr:uid="{0DE1680D-D66B-4B5E-9CBC-6F8B81CBD426}"/>
    <cellStyle name="Normal 9 2 2 2 2 5 6" xfId="27217" xr:uid="{213783CE-541D-4E3A-9BBA-B5CEBAAB3F1A}"/>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7EF5D7A4-4A66-4DFC-8AAB-E93271E74D9E}"/>
    <cellStyle name="Normal 9 2 2 2 2 6 2 2 3" xfId="25555" xr:uid="{57976C46-C448-4716-BE37-57E814135564}"/>
    <cellStyle name="Normal 9 2 2 2 2 6 2 2 4" xfId="33992" xr:uid="{029E63E6-992B-4BEB-93BE-A7B0D4744E6C}"/>
    <cellStyle name="Normal 9 2 2 2 2 6 2 3" xfId="12900" xr:uid="{75CE102A-4A93-49F7-A1F9-125CEBEE1EE4}"/>
    <cellStyle name="Normal 9 2 2 2 2 6 2 4" xfId="21338" xr:uid="{017FEF9F-D83D-4B4F-A5B4-B9D2CC65AE1B}"/>
    <cellStyle name="Normal 9 2 2 2 2 6 2 5" xfId="29775" xr:uid="{FC04E946-81A7-42F8-ACFB-0C707EEC015F}"/>
    <cellStyle name="Normal 9 2 2 2 2 6 3" xfId="6531" xr:uid="{00000000-0005-0000-0000-0000931E0000}"/>
    <cellStyle name="Normal 9 2 2 2 2 6 3 2" xfId="14973" xr:uid="{A7E625C9-1CD9-420F-B942-D94F8A853AE6}"/>
    <cellStyle name="Normal 9 2 2 2 2 6 3 3" xfId="23410" xr:uid="{8F54A1B7-36F4-42F4-A39F-1C8142805CF8}"/>
    <cellStyle name="Normal 9 2 2 2 2 6 3 4" xfId="31847" xr:uid="{15FCC955-DA49-4F28-B5C6-E70ECA02CEB3}"/>
    <cellStyle name="Normal 9 2 2 2 2 6 4" xfId="10755" xr:uid="{0846765F-321C-4B47-83D9-D4C89863AB95}"/>
    <cellStyle name="Normal 9 2 2 2 2 6 5" xfId="19193" xr:uid="{AB7B159D-CCC1-4B21-B4FE-70466623904E}"/>
    <cellStyle name="Normal 9 2 2 2 2 6 6" xfId="27630" xr:uid="{F4B63082-EF28-43B7-96C2-DEAF13803221}"/>
    <cellStyle name="Normal 9 2 2 2 2 7" xfId="2660" xr:uid="{00000000-0005-0000-0000-0000941E0000}"/>
    <cellStyle name="Normal 9 2 2 2 2 7 2" xfId="6944" xr:uid="{00000000-0005-0000-0000-0000951E0000}"/>
    <cellStyle name="Normal 9 2 2 2 2 7 2 2" xfId="15386" xr:uid="{17D4F236-6EF9-48CD-B691-976786AD26A8}"/>
    <cellStyle name="Normal 9 2 2 2 2 7 2 3" xfId="23823" xr:uid="{DB4D7B7D-CF74-4167-8AE6-E630F8A6C75D}"/>
    <cellStyle name="Normal 9 2 2 2 2 7 2 4" xfId="32260" xr:uid="{4FAFEE04-F283-4B87-81FE-CD10453382AB}"/>
    <cellStyle name="Normal 9 2 2 2 2 7 3" xfId="11168" xr:uid="{81FEA07F-28BE-48EA-A19B-35817CEDC2B6}"/>
    <cellStyle name="Normal 9 2 2 2 2 7 4" xfId="19606" xr:uid="{F0D33C3A-4AB6-49F3-AA6C-0529AC16B84F}"/>
    <cellStyle name="Normal 9 2 2 2 2 7 5" xfId="28043" xr:uid="{960B72F6-FCF0-4AE8-A53A-BD19C200B8E9}"/>
    <cellStyle name="Normal 9 2 2 2 2 8" xfId="4879" xr:uid="{00000000-0005-0000-0000-0000961E0000}"/>
    <cellStyle name="Normal 9 2 2 2 2 8 2" xfId="13321" xr:uid="{CE41342A-03F2-4B96-9F30-AAF4FF5B8DBE}"/>
    <cellStyle name="Normal 9 2 2 2 2 8 3" xfId="21758" xr:uid="{51E7CBAD-5AE0-444B-BB99-EEEAB4B9D13E}"/>
    <cellStyle name="Normal 9 2 2 2 2 8 4" xfId="30195" xr:uid="{8A4FF8B1-894A-491E-BC96-6E089237CDAC}"/>
    <cellStyle name="Normal 9 2 2 2 2 9" xfId="9103" xr:uid="{F30C496C-BB83-4926-A53F-C800C47D83DF}"/>
    <cellStyle name="Normal 9 2 2 2 3" xfId="516" xr:uid="{00000000-0005-0000-0000-0000971E0000}"/>
    <cellStyle name="Normal 9 2 2 2 3 10" xfId="25980" xr:uid="{51B41135-B4F8-4BEE-88B9-BDAFFF1CC342}"/>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DAEED303-E5B4-4744-94CB-26E5DBBB8C9F}"/>
    <cellStyle name="Normal 9 2 2 2 3 2 2 2 3" xfId="24318" xr:uid="{0F861E1D-D587-494D-B547-493FE6E2F95C}"/>
    <cellStyle name="Normal 9 2 2 2 3 2 2 2 4" xfId="32755" xr:uid="{343D3150-1CA6-4D09-9D41-649EFEFC955F}"/>
    <cellStyle name="Normal 9 2 2 2 3 2 2 3" xfId="11663" xr:uid="{F3EBB9C6-E3A0-46BB-9EFC-B61F78DD413B}"/>
    <cellStyle name="Normal 9 2 2 2 3 2 2 4" xfId="20101" xr:uid="{C4B5C502-5AE7-4A6B-920F-C6CB53EB8C81}"/>
    <cellStyle name="Normal 9 2 2 2 3 2 2 5" xfId="28538" xr:uid="{759A96E6-7317-4798-AF08-66B69E0F8CDD}"/>
    <cellStyle name="Normal 9 2 2 2 3 2 3" xfId="5294" xr:uid="{00000000-0005-0000-0000-00009B1E0000}"/>
    <cellStyle name="Normal 9 2 2 2 3 2 3 2" xfId="13736" xr:uid="{D7030AAF-011D-44B0-BF54-913996F696A5}"/>
    <cellStyle name="Normal 9 2 2 2 3 2 3 3" xfId="22173" xr:uid="{810A0870-6180-4135-9121-A86BA842DE41}"/>
    <cellStyle name="Normal 9 2 2 2 3 2 3 4" xfId="30610" xr:uid="{F427C2AA-6754-4570-9E50-38757230CB69}"/>
    <cellStyle name="Normal 9 2 2 2 3 2 4" xfId="9518" xr:uid="{9CFA0A59-A16F-47AE-BF58-B81360E61D97}"/>
    <cellStyle name="Normal 9 2 2 2 3 2 5" xfId="17956" xr:uid="{79FCBD0F-9A15-46D1-9188-D5D6EF950C97}"/>
    <cellStyle name="Normal 9 2 2 2 3 2 6" xfId="26393" xr:uid="{338D68F1-4381-4444-A77B-DF04B631ADFE}"/>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49BFC97C-FCB3-448F-8155-A24E6B2854C3}"/>
    <cellStyle name="Normal 9 2 2 2 3 3 2 2 3" xfId="24731" xr:uid="{3C98AD49-DDDF-4E67-861B-532A67D72DF4}"/>
    <cellStyle name="Normal 9 2 2 2 3 3 2 2 4" xfId="33168" xr:uid="{3BF05EF2-B646-426F-B339-55C92DB60973}"/>
    <cellStyle name="Normal 9 2 2 2 3 3 2 3" xfId="12076" xr:uid="{71803D50-05DE-4FB8-A916-FCAE613F044B}"/>
    <cellStyle name="Normal 9 2 2 2 3 3 2 4" xfId="20514" xr:uid="{32A917BC-D571-4B33-ADAF-E4A95E9284B1}"/>
    <cellStyle name="Normal 9 2 2 2 3 3 2 5" xfId="28951" xr:uid="{37C78FE3-4905-4FCD-B532-62527CA53A71}"/>
    <cellStyle name="Normal 9 2 2 2 3 3 3" xfId="5707" xr:uid="{00000000-0005-0000-0000-00009F1E0000}"/>
    <cellStyle name="Normal 9 2 2 2 3 3 3 2" xfId="14149" xr:uid="{A84B3BF1-7C21-430D-8D3A-09DF8DD448A2}"/>
    <cellStyle name="Normal 9 2 2 2 3 3 3 3" xfId="22586" xr:uid="{4C56C537-812C-4481-A9E8-26CAC5102278}"/>
    <cellStyle name="Normal 9 2 2 2 3 3 3 4" xfId="31023" xr:uid="{51E825C8-47F4-42A5-B3DF-589EAB35C34D}"/>
    <cellStyle name="Normal 9 2 2 2 3 3 4" xfId="9931" xr:uid="{127B8304-1AED-4A9A-8B3F-F6DB85F69F90}"/>
    <cellStyle name="Normal 9 2 2 2 3 3 5" xfId="18369" xr:uid="{1A333455-B35C-44F8-9A0D-62AA7EF2BB36}"/>
    <cellStyle name="Normal 9 2 2 2 3 3 6" xfId="26806" xr:uid="{1BE85FE0-FA45-4564-8688-1E508E17E7FD}"/>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DA46E661-ABF2-41F9-AD8F-F97F503B2818}"/>
    <cellStyle name="Normal 9 2 2 2 3 4 2 2 3" xfId="25144" xr:uid="{7ADB80F6-A6BA-4040-9D93-BFE7CB35D491}"/>
    <cellStyle name="Normal 9 2 2 2 3 4 2 2 4" xfId="33581" xr:uid="{06726401-463D-4F3C-95B7-E2DF79637654}"/>
    <cellStyle name="Normal 9 2 2 2 3 4 2 3" xfId="12489" xr:uid="{FBCF1B49-B735-470F-8929-65624B556942}"/>
    <cellStyle name="Normal 9 2 2 2 3 4 2 4" xfId="20927" xr:uid="{1C430275-7CD1-443B-BE4B-4B586E87EDDA}"/>
    <cellStyle name="Normal 9 2 2 2 3 4 2 5" xfId="29364" xr:uid="{D28D0C45-EE5B-4C33-9695-AA50F62F878D}"/>
    <cellStyle name="Normal 9 2 2 2 3 4 3" xfId="6120" xr:uid="{00000000-0005-0000-0000-0000A31E0000}"/>
    <cellStyle name="Normal 9 2 2 2 3 4 3 2" xfId="14562" xr:uid="{B296D69F-CF4D-4928-AE51-9D6E90A6C0C6}"/>
    <cellStyle name="Normal 9 2 2 2 3 4 3 3" xfId="22999" xr:uid="{37B9FA6E-79E5-475C-8188-382CAC0CB9FC}"/>
    <cellStyle name="Normal 9 2 2 2 3 4 3 4" xfId="31436" xr:uid="{F120D918-FD2C-4048-AEE1-8A67B48E36DA}"/>
    <cellStyle name="Normal 9 2 2 2 3 4 4" xfId="10344" xr:uid="{605380DD-5235-400E-9EE9-32DBC9268557}"/>
    <cellStyle name="Normal 9 2 2 2 3 4 5" xfId="18782" xr:uid="{74B33A3F-1CD6-4096-8816-021AF7C3EF78}"/>
    <cellStyle name="Normal 9 2 2 2 3 4 6" xfId="27219" xr:uid="{CE8AAC5D-2F4A-4735-BA43-8C4E63260F38}"/>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9248B254-6BE2-4949-A3E8-7D71E4D4F5D9}"/>
    <cellStyle name="Normal 9 2 2 2 3 5 2 2 3" xfId="25557" xr:uid="{9ED2315B-F4BE-4106-8FB0-6B9B24B01B2E}"/>
    <cellStyle name="Normal 9 2 2 2 3 5 2 2 4" xfId="33994" xr:uid="{00E8E858-D871-4D6E-A3AD-FE0DDB1EFDA8}"/>
    <cellStyle name="Normal 9 2 2 2 3 5 2 3" xfId="12902" xr:uid="{9D894999-C9C9-4609-8C70-466AD3672821}"/>
    <cellStyle name="Normal 9 2 2 2 3 5 2 4" xfId="21340" xr:uid="{8519BEC7-E3E4-4BA8-90AC-46C55E1B9724}"/>
    <cellStyle name="Normal 9 2 2 2 3 5 2 5" xfId="29777" xr:uid="{666F74FF-C183-48F7-9841-59B139A96E0C}"/>
    <cellStyle name="Normal 9 2 2 2 3 5 3" xfId="6533" xr:uid="{00000000-0005-0000-0000-0000A71E0000}"/>
    <cellStyle name="Normal 9 2 2 2 3 5 3 2" xfId="14975" xr:uid="{46FF0D5C-124F-4029-B48A-10131BE07B20}"/>
    <cellStyle name="Normal 9 2 2 2 3 5 3 3" xfId="23412" xr:uid="{D73C7640-B55B-4872-B3A7-33E038450574}"/>
    <cellStyle name="Normal 9 2 2 2 3 5 3 4" xfId="31849" xr:uid="{289B8268-27AE-4A4F-87D6-303C98C4E33E}"/>
    <cellStyle name="Normal 9 2 2 2 3 5 4" xfId="10757" xr:uid="{549D2E0D-19BA-4D35-B254-0AB7D9177621}"/>
    <cellStyle name="Normal 9 2 2 2 3 5 5" xfId="19195" xr:uid="{6E510E45-BC0D-4FE2-A682-0F5FD763040B}"/>
    <cellStyle name="Normal 9 2 2 2 3 5 6" xfId="27632" xr:uid="{D4696C7A-1A2E-46B0-B50A-75B02619CF91}"/>
    <cellStyle name="Normal 9 2 2 2 3 6" xfId="2662" xr:uid="{00000000-0005-0000-0000-0000A81E0000}"/>
    <cellStyle name="Normal 9 2 2 2 3 6 2" xfId="6946" xr:uid="{00000000-0005-0000-0000-0000A91E0000}"/>
    <cellStyle name="Normal 9 2 2 2 3 6 2 2" xfId="15388" xr:uid="{EDF061E7-34C3-4CEA-B8E7-98577F969453}"/>
    <cellStyle name="Normal 9 2 2 2 3 6 2 3" xfId="23825" xr:uid="{0F276F37-9F1A-43D5-ACBA-F153482B916F}"/>
    <cellStyle name="Normal 9 2 2 2 3 6 2 4" xfId="32262" xr:uid="{F61A2ED1-ABBA-4B69-A84B-07A9F967EC2A}"/>
    <cellStyle name="Normal 9 2 2 2 3 6 3" xfId="11170" xr:uid="{5799CD00-CB03-496E-BF34-298F98488689}"/>
    <cellStyle name="Normal 9 2 2 2 3 6 4" xfId="19608" xr:uid="{4507CC67-52BC-4CD2-A8A0-4695D0E6CEE6}"/>
    <cellStyle name="Normal 9 2 2 2 3 6 5" xfId="28045" xr:uid="{635B1464-81A2-4B61-8870-DA4CF605F821}"/>
    <cellStyle name="Normal 9 2 2 2 3 7" xfId="4881" xr:uid="{00000000-0005-0000-0000-0000AA1E0000}"/>
    <cellStyle name="Normal 9 2 2 2 3 7 2" xfId="13323" xr:uid="{AED76CE7-019E-4298-B32B-3AA7B75C00AB}"/>
    <cellStyle name="Normal 9 2 2 2 3 7 3" xfId="21760" xr:uid="{C0A0C110-7256-445E-BE49-348FCBA27F20}"/>
    <cellStyle name="Normal 9 2 2 2 3 7 4" xfId="30197" xr:uid="{E6DCAD3B-0B94-4D54-8B0E-655C0A02D49F}"/>
    <cellStyle name="Normal 9 2 2 2 3 8" xfId="9105" xr:uid="{E854F1C0-ED41-46DE-84E6-1261220087C6}"/>
    <cellStyle name="Normal 9 2 2 2 3 9" xfId="17543" xr:uid="{1AE093F2-4C9B-4E3A-B0D3-25C242834039}"/>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2F824A95-510F-4A60-A3F2-9038A9145D03}"/>
    <cellStyle name="Normal 9 2 2 2 4 2 2 3" xfId="24315" xr:uid="{72882974-C695-4E15-A989-D24A5505E086}"/>
    <cellStyle name="Normal 9 2 2 2 4 2 2 4" xfId="32752" xr:uid="{F307DA08-B2CA-4CC0-A786-3D5C896C02B5}"/>
    <cellStyle name="Normal 9 2 2 2 4 2 3" xfId="11660" xr:uid="{CBD2E071-8E82-47EB-B919-3104EE55CD59}"/>
    <cellStyle name="Normal 9 2 2 2 4 2 4" xfId="20098" xr:uid="{EB81D2F2-9268-4D90-B46B-9AEB5E7803BD}"/>
    <cellStyle name="Normal 9 2 2 2 4 2 5" xfId="28535" xr:uid="{114FD39E-C30A-4A85-8BA0-C9F39D779032}"/>
    <cellStyle name="Normal 9 2 2 2 4 3" xfId="5291" xr:uid="{00000000-0005-0000-0000-0000AE1E0000}"/>
    <cellStyle name="Normal 9 2 2 2 4 3 2" xfId="13733" xr:uid="{36EFDD69-F413-4A79-B09F-43505EC3A863}"/>
    <cellStyle name="Normal 9 2 2 2 4 3 3" xfId="22170" xr:uid="{63CF2D2C-03B0-4E6F-9813-C46685109B92}"/>
    <cellStyle name="Normal 9 2 2 2 4 3 4" xfId="30607" xr:uid="{6E53994F-58C8-4A8E-AC84-E29E0F68F802}"/>
    <cellStyle name="Normal 9 2 2 2 4 4" xfId="9515" xr:uid="{7B185C3B-34BB-4E53-B669-A9267C380513}"/>
    <cellStyle name="Normal 9 2 2 2 4 5" xfId="17953" xr:uid="{6CB78825-C644-4CC8-B99C-E7F2A88CF583}"/>
    <cellStyle name="Normal 9 2 2 2 4 6" xfId="26390" xr:uid="{F8291B56-6688-46DF-BFF8-E0AC83589421}"/>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AC0835A6-B5DC-4EFC-9D5D-F515DDFDDCD6}"/>
    <cellStyle name="Normal 9 2 2 2 5 2 2 3" xfId="24728" xr:uid="{C343DD99-22E8-4DDD-A054-631192649C4F}"/>
    <cellStyle name="Normal 9 2 2 2 5 2 2 4" xfId="33165" xr:uid="{CD4D38C4-6AC2-41E5-A862-1A65F7511AF8}"/>
    <cellStyle name="Normal 9 2 2 2 5 2 3" xfId="12073" xr:uid="{5F9CD8BD-375E-44CC-83CB-03AAD7C82022}"/>
    <cellStyle name="Normal 9 2 2 2 5 2 4" xfId="20511" xr:uid="{746F0AAE-670D-41A9-BFD1-C84BFF3B314F}"/>
    <cellStyle name="Normal 9 2 2 2 5 2 5" xfId="28948" xr:uid="{F51F9636-A548-4076-B98A-6C0476F14BD0}"/>
    <cellStyle name="Normal 9 2 2 2 5 3" xfId="5704" xr:uid="{00000000-0005-0000-0000-0000B21E0000}"/>
    <cellStyle name="Normal 9 2 2 2 5 3 2" xfId="14146" xr:uid="{21EF20E5-334D-43E3-A2C0-5A09331AD65E}"/>
    <cellStyle name="Normal 9 2 2 2 5 3 3" xfId="22583" xr:uid="{D7C527B0-7F01-452F-82AD-1590ED42F2AF}"/>
    <cellStyle name="Normal 9 2 2 2 5 3 4" xfId="31020" xr:uid="{0882546B-F9E2-476A-8319-6F58D7CA346B}"/>
    <cellStyle name="Normal 9 2 2 2 5 4" xfId="9928" xr:uid="{9BB2957D-01A2-43B9-B488-96980C228859}"/>
    <cellStyle name="Normal 9 2 2 2 5 5" xfId="18366" xr:uid="{6EB4C6DA-D54B-46B4-952C-E462350EF6F2}"/>
    <cellStyle name="Normal 9 2 2 2 5 6" xfId="26803" xr:uid="{9BD9DAD7-EA3D-4967-9A30-04282D352D23}"/>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7B3E2BAE-BAD3-40E8-95B9-F4ABBE01BA97}"/>
    <cellStyle name="Normal 9 2 2 2 6 2 2 3" xfId="25141" xr:uid="{45708FB2-AFA9-43D4-A608-E725B7491347}"/>
    <cellStyle name="Normal 9 2 2 2 6 2 2 4" xfId="33578" xr:uid="{F64A8760-F285-4CC8-83EB-5B2B017CEEA3}"/>
    <cellStyle name="Normal 9 2 2 2 6 2 3" xfId="12486" xr:uid="{85417CB3-5F06-4325-9D90-D07EB90776E4}"/>
    <cellStyle name="Normal 9 2 2 2 6 2 4" xfId="20924" xr:uid="{43634819-4219-4EF7-A02E-FF4BB55F6A5A}"/>
    <cellStyle name="Normal 9 2 2 2 6 2 5" xfId="29361" xr:uid="{0AC1A5ED-B170-43F0-B58B-4A8BAB4AC644}"/>
    <cellStyle name="Normal 9 2 2 2 6 3" xfId="6117" xr:uid="{00000000-0005-0000-0000-0000B61E0000}"/>
    <cellStyle name="Normal 9 2 2 2 6 3 2" xfId="14559" xr:uid="{C284486B-E1BC-4B3D-BEA1-FBC7528DCFE5}"/>
    <cellStyle name="Normal 9 2 2 2 6 3 3" xfId="22996" xr:uid="{84F6940A-DA2E-4168-AD3F-7D7C1C8F89B7}"/>
    <cellStyle name="Normal 9 2 2 2 6 3 4" xfId="31433" xr:uid="{6ED3BE23-4225-4774-89D9-3B9A2EC810C5}"/>
    <cellStyle name="Normal 9 2 2 2 6 4" xfId="10341" xr:uid="{608A420E-1E5B-4BD4-84C5-C7C2DC70B43F}"/>
    <cellStyle name="Normal 9 2 2 2 6 5" xfId="18779" xr:uid="{853A0DB0-EE04-476F-8843-86FABF97BD97}"/>
    <cellStyle name="Normal 9 2 2 2 6 6" xfId="27216" xr:uid="{6EA0C6C1-A730-4EEC-8BA3-7B19F14672D5}"/>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FBE8D17A-A097-43BC-AA5F-CB875A9082BE}"/>
    <cellStyle name="Normal 9 2 2 2 7 2 2 3" xfId="25554" xr:uid="{3E820D13-ED4D-46C8-A9ED-1F2DB8C4E02E}"/>
    <cellStyle name="Normal 9 2 2 2 7 2 2 4" xfId="33991" xr:uid="{B9ABFA25-B94C-4DF8-9DE6-128CF63084DA}"/>
    <cellStyle name="Normal 9 2 2 2 7 2 3" xfId="12899" xr:uid="{0BB80E9D-E2B7-4B25-ABB3-5779E1D077CB}"/>
    <cellStyle name="Normal 9 2 2 2 7 2 4" xfId="21337" xr:uid="{53F0C6E8-DAC9-4C35-8C70-F57186D36931}"/>
    <cellStyle name="Normal 9 2 2 2 7 2 5" xfId="29774" xr:uid="{5AAA3086-D564-45A7-A515-03CC2DEC7694}"/>
    <cellStyle name="Normal 9 2 2 2 7 3" xfId="6530" xr:uid="{00000000-0005-0000-0000-0000BA1E0000}"/>
    <cellStyle name="Normal 9 2 2 2 7 3 2" xfId="14972" xr:uid="{C69CA07A-E5EB-4E78-9156-850CE78CC832}"/>
    <cellStyle name="Normal 9 2 2 2 7 3 3" xfId="23409" xr:uid="{66E10345-3FAF-477C-8BCB-D27200C57283}"/>
    <cellStyle name="Normal 9 2 2 2 7 3 4" xfId="31846" xr:uid="{9D63DD45-372D-4773-9452-B5C117C0843B}"/>
    <cellStyle name="Normal 9 2 2 2 7 4" xfId="10754" xr:uid="{69B59CF7-3B5F-4CA2-9BEB-61CBBEEEE890}"/>
    <cellStyle name="Normal 9 2 2 2 7 5" xfId="19192" xr:uid="{04F58909-D358-4CBB-A470-8EFE3AFD45D4}"/>
    <cellStyle name="Normal 9 2 2 2 7 6" xfId="27629" xr:uid="{B395D494-CD6F-42F5-8330-0937F4EFA342}"/>
    <cellStyle name="Normal 9 2 2 2 8" xfId="2659" xr:uid="{00000000-0005-0000-0000-0000BB1E0000}"/>
    <cellStyle name="Normal 9 2 2 2 8 2" xfId="6943" xr:uid="{00000000-0005-0000-0000-0000BC1E0000}"/>
    <cellStyle name="Normal 9 2 2 2 8 2 2" xfId="15385" xr:uid="{AF41178C-D5AD-4455-A920-C1B79AA22892}"/>
    <cellStyle name="Normal 9 2 2 2 8 2 3" xfId="23822" xr:uid="{4BD716B1-42D7-4882-A8C7-278156339377}"/>
    <cellStyle name="Normal 9 2 2 2 8 2 4" xfId="32259" xr:uid="{7D5BAFBC-EA48-4450-B542-007BAD365DAE}"/>
    <cellStyle name="Normal 9 2 2 2 8 3" xfId="11167" xr:uid="{1D2E8F5B-564F-49BA-9BD7-C46A0E63030B}"/>
    <cellStyle name="Normal 9 2 2 2 8 4" xfId="19605" xr:uid="{52E24089-F1E1-43B2-A3F5-0E9982E0EC01}"/>
    <cellStyle name="Normal 9 2 2 2 8 5" xfId="28042" xr:uid="{ECFB0B03-F137-470D-B61D-FCCDD12BE6C2}"/>
    <cellStyle name="Normal 9 2 2 2 9" xfId="4878" xr:uid="{00000000-0005-0000-0000-0000BD1E0000}"/>
    <cellStyle name="Normal 9 2 2 2 9 2" xfId="13320" xr:uid="{46A1ECED-183B-4758-A138-E9B2C51C1FA9}"/>
    <cellStyle name="Normal 9 2 2 2 9 3" xfId="21757" xr:uid="{6EE13330-B2F7-44B3-9C97-0AAFD9686622}"/>
    <cellStyle name="Normal 9 2 2 2 9 4" xfId="30194" xr:uid="{B20F4B9E-F54E-4C2A-ADC6-270B53D02ECF}"/>
    <cellStyle name="Normal 9 2 2 3" xfId="517" xr:uid="{00000000-0005-0000-0000-0000BE1E0000}"/>
    <cellStyle name="Normal 9 2 2 3 10" xfId="17544" xr:uid="{563F4F48-CDAE-434A-985D-2546D5C8C96B}"/>
    <cellStyle name="Normal 9 2 2 3 11" xfId="25981" xr:uid="{653174B4-4ECE-4676-A5D1-3D3CC59D1D96}"/>
    <cellStyle name="Normal 9 2 2 3 2" xfId="518" xr:uid="{00000000-0005-0000-0000-0000BF1E0000}"/>
    <cellStyle name="Normal 9 2 2 3 2 10" xfId="25982" xr:uid="{C949135F-DA25-4C50-8AD5-0FFE8D60DBE5}"/>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ED86B40F-9958-4784-B87F-5472E739DB51}"/>
    <cellStyle name="Normal 9 2 2 3 2 2 2 2 3" xfId="24320" xr:uid="{D6F115B4-69A8-41D9-B587-A29D40AFDF29}"/>
    <cellStyle name="Normal 9 2 2 3 2 2 2 2 4" xfId="32757" xr:uid="{A72E0783-8B2B-4526-A464-96F74D595FB2}"/>
    <cellStyle name="Normal 9 2 2 3 2 2 2 3" xfId="11665" xr:uid="{6F941600-1B9F-41CD-B8D6-000A92A8CDAD}"/>
    <cellStyle name="Normal 9 2 2 3 2 2 2 4" xfId="20103" xr:uid="{F381F5E0-6D0F-4EBE-816C-8BFBA71CD75C}"/>
    <cellStyle name="Normal 9 2 2 3 2 2 2 5" xfId="28540" xr:uid="{5A230BE3-7666-4BC2-91FF-FA2923210918}"/>
    <cellStyle name="Normal 9 2 2 3 2 2 3" xfId="5296" xr:uid="{00000000-0005-0000-0000-0000C31E0000}"/>
    <cellStyle name="Normal 9 2 2 3 2 2 3 2" xfId="13738" xr:uid="{EACA86AF-6918-410C-B124-A237D170B510}"/>
    <cellStyle name="Normal 9 2 2 3 2 2 3 3" xfId="22175" xr:uid="{1BA36714-A640-4EEC-8891-FC0C5B20C768}"/>
    <cellStyle name="Normal 9 2 2 3 2 2 3 4" xfId="30612" xr:uid="{9F6A1072-1AE5-40C1-A976-B4D2DE3D01E6}"/>
    <cellStyle name="Normal 9 2 2 3 2 2 4" xfId="9520" xr:uid="{43BFB4E2-10DC-47D2-866A-06201394D976}"/>
    <cellStyle name="Normal 9 2 2 3 2 2 5" xfId="17958" xr:uid="{547A719A-0D16-48A5-8893-2EB164BCFE2C}"/>
    <cellStyle name="Normal 9 2 2 3 2 2 6" xfId="26395" xr:uid="{9B8704D4-DBBE-492D-90D3-0505ED5BF2BC}"/>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0C431B4A-783E-475F-9D2C-931432A6950C}"/>
    <cellStyle name="Normal 9 2 2 3 2 3 2 2 3" xfId="24733" xr:uid="{9095FC39-9867-485E-B592-CD21BB9ECE24}"/>
    <cellStyle name="Normal 9 2 2 3 2 3 2 2 4" xfId="33170" xr:uid="{AFE11DC4-B038-434A-A617-1FC68B92FDF9}"/>
    <cellStyle name="Normal 9 2 2 3 2 3 2 3" xfId="12078" xr:uid="{1A2748E1-9FA2-4E74-BBA7-E370A059054B}"/>
    <cellStyle name="Normal 9 2 2 3 2 3 2 4" xfId="20516" xr:uid="{22E2D397-7AB2-4A96-B026-A7319B244976}"/>
    <cellStyle name="Normal 9 2 2 3 2 3 2 5" xfId="28953" xr:uid="{FA3B296B-DBB3-427C-AB5C-576B0635C6CD}"/>
    <cellStyle name="Normal 9 2 2 3 2 3 3" xfId="5709" xr:uid="{00000000-0005-0000-0000-0000C71E0000}"/>
    <cellStyle name="Normal 9 2 2 3 2 3 3 2" xfId="14151" xr:uid="{06EAE2C7-925B-49D8-92B4-0E8E63FD9C66}"/>
    <cellStyle name="Normal 9 2 2 3 2 3 3 3" xfId="22588" xr:uid="{E3CAB585-38D7-49BB-94C0-9F8ADE71FD16}"/>
    <cellStyle name="Normal 9 2 2 3 2 3 3 4" xfId="31025" xr:uid="{B1E96F09-F16A-479A-A757-B5355F3704AD}"/>
    <cellStyle name="Normal 9 2 2 3 2 3 4" xfId="9933" xr:uid="{ECEE79D1-54BA-4C78-B0E7-D83040923B35}"/>
    <cellStyle name="Normal 9 2 2 3 2 3 5" xfId="18371" xr:uid="{D3052001-C14B-4412-9055-11D5462E23AA}"/>
    <cellStyle name="Normal 9 2 2 3 2 3 6" xfId="26808" xr:uid="{5E986C38-2948-4BCB-960C-63038320359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3316413A-ECB6-4707-902A-8FCADAD5C6D2}"/>
    <cellStyle name="Normal 9 2 2 3 2 4 2 2 3" xfId="25146" xr:uid="{A1578BBF-2EE0-41B0-882B-80CAE389F98F}"/>
    <cellStyle name="Normal 9 2 2 3 2 4 2 2 4" xfId="33583" xr:uid="{B1D45AB8-9376-4EDA-90BD-A4B652C0BBAC}"/>
    <cellStyle name="Normal 9 2 2 3 2 4 2 3" xfId="12491" xr:uid="{551EB079-120D-4D10-9AD1-A318929EC6E9}"/>
    <cellStyle name="Normal 9 2 2 3 2 4 2 4" xfId="20929" xr:uid="{E611EFBC-ECC2-4B82-8FC3-CD0CBB1B0B27}"/>
    <cellStyle name="Normal 9 2 2 3 2 4 2 5" xfId="29366" xr:uid="{BF3CE01E-3348-4C62-9C0F-3565EA27AE04}"/>
    <cellStyle name="Normal 9 2 2 3 2 4 3" xfId="6122" xr:uid="{00000000-0005-0000-0000-0000CB1E0000}"/>
    <cellStyle name="Normal 9 2 2 3 2 4 3 2" xfId="14564" xr:uid="{C1E4F6F4-E9ED-4153-B7A8-B9564F4D59DD}"/>
    <cellStyle name="Normal 9 2 2 3 2 4 3 3" xfId="23001" xr:uid="{51EB027E-EA37-4747-8173-792E1AA53980}"/>
    <cellStyle name="Normal 9 2 2 3 2 4 3 4" xfId="31438" xr:uid="{D4CD4A15-CD1F-4ABA-9F54-71B552ED9464}"/>
    <cellStyle name="Normal 9 2 2 3 2 4 4" xfId="10346" xr:uid="{CC58CB8C-131F-4B87-BC73-18DA1417B3E7}"/>
    <cellStyle name="Normal 9 2 2 3 2 4 5" xfId="18784" xr:uid="{5F37346B-3CBD-4CBB-BD53-A1D64210F536}"/>
    <cellStyle name="Normal 9 2 2 3 2 4 6" xfId="27221" xr:uid="{8BB45FD6-A911-4081-B7B8-6CACDDC11E57}"/>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EED0B527-631C-4020-AC93-8A8C55CD7E14}"/>
    <cellStyle name="Normal 9 2 2 3 2 5 2 2 3" xfId="25559" xr:uid="{9AA216A0-4028-43E9-907D-58BFF3270703}"/>
    <cellStyle name="Normal 9 2 2 3 2 5 2 2 4" xfId="33996" xr:uid="{CD6D4FEA-4775-4CA5-92D7-6FF00A14A3CF}"/>
    <cellStyle name="Normal 9 2 2 3 2 5 2 3" xfId="12904" xr:uid="{9BB0BBA9-FE65-42E4-94CE-B50E72C42D14}"/>
    <cellStyle name="Normal 9 2 2 3 2 5 2 4" xfId="21342" xr:uid="{2D8EDB36-CADD-4FD6-BFAF-6C151ADA89D3}"/>
    <cellStyle name="Normal 9 2 2 3 2 5 2 5" xfId="29779" xr:uid="{FBD5EC08-15FE-4DA3-89E6-80C2E2DFBEA1}"/>
    <cellStyle name="Normal 9 2 2 3 2 5 3" xfId="6535" xr:uid="{00000000-0005-0000-0000-0000CF1E0000}"/>
    <cellStyle name="Normal 9 2 2 3 2 5 3 2" xfId="14977" xr:uid="{25ECD224-7D06-4324-82A2-DA116F42EBA3}"/>
    <cellStyle name="Normal 9 2 2 3 2 5 3 3" xfId="23414" xr:uid="{10A2963D-86BB-451B-9F16-C3C3FEA2CFD3}"/>
    <cellStyle name="Normal 9 2 2 3 2 5 3 4" xfId="31851" xr:uid="{3B8A3356-4D93-47B1-8735-46463D9E756D}"/>
    <cellStyle name="Normal 9 2 2 3 2 5 4" xfId="10759" xr:uid="{AA8E6842-8B8F-459A-A1B1-DC1E50F3F3FE}"/>
    <cellStyle name="Normal 9 2 2 3 2 5 5" xfId="19197" xr:uid="{F0A094F5-FD5B-40C3-8FDD-F39C8924C7C5}"/>
    <cellStyle name="Normal 9 2 2 3 2 5 6" xfId="27634" xr:uid="{19B7E163-880F-44C9-B934-5D71C9FBCA5F}"/>
    <cellStyle name="Normal 9 2 2 3 2 6" xfId="2664" xr:uid="{00000000-0005-0000-0000-0000D01E0000}"/>
    <cellStyle name="Normal 9 2 2 3 2 6 2" xfId="6948" xr:uid="{00000000-0005-0000-0000-0000D11E0000}"/>
    <cellStyle name="Normal 9 2 2 3 2 6 2 2" xfId="15390" xr:uid="{513A08C2-F8C0-45B2-8B18-9122DC64A972}"/>
    <cellStyle name="Normal 9 2 2 3 2 6 2 3" xfId="23827" xr:uid="{80190712-B92D-4E1D-8487-8C4A36A44C87}"/>
    <cellStyle name="Normal 9 2 2 3 2 6 2 4" xfId="32264" xr:uid="{662C9A8A-7DDC-4399-B3E0-31E5989C6C20}"/>
    <cellStyle name="Normal 9 2 2 3 2 6 3" xfId="11172" xr:uid="{F189647C-5FE9-4A27-B798-3D2742116C52}"/>
    <cellStyle name="Normal 9 2 2 3 2 6 4" xfId="19610" xr:uid="{0D3BB464-1D7D-463C-AA5C-E7D64DEC6BAE}"/>
    <cellStyle name="Normal 9 2 2 3 2 6 5" xfId="28047" xr:uid="{B04D681B-AD08-4586-A028-57DF2AFA6181}"/>
    <cellStyle name="Normal 9 2 2 3 2 7" xfId="4883" xr:uid="{00000000-0005-0000-0000-0000D21E0000}"/>
    <cellStyle name="Normal 9 2 2 3 2 7 2" xfId="13325" xr:uid="{61479700-AA56-45BC-B705-4966DA8B9613}"/>
    <cellStyle name="Normal 9 2 2 3 2 7 3" xfId="21762" xr:uid="{FE1D208B-D711-4949-988C-DF56FFE83C82}"/>
    <cellStyle name="Normal 9 2 2 3 2 7 4" xfId="30199" xr:uid="{57B40CBA-CE09-48EC-B77E-170A16D2B32A}"/>
    <cellStyle name="Normal 9 2 2 3 2 8" xfId="9107" xr:uid="{C508E927-28A5-4223-B35A-F1E5B1521B64}"/>
    <cellStyle name="Normal 9 2 2 3 2 9" xfId="17545" xr:uid="{369F98FA-092C-411C-8541-E2C412162B93}"/>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7E457921-2AC1-4BEF-9B97-2F708A289960}"/>
    <cellStyle name="Normal 9 2 2 3 3 2 2 3" xfId="24319" xr:uid="{139071F6-F154-4B85-ABCE-6AB51923366D}"/>
    <cellStyle name="Normal 9 2 2 3 3 2 2 4" xfId="32756" xr:uid="{912BA603-0163-4F66-804C-1FFC2858C778}"/>
    <cellStyle name="Normal 9 2 2 3 3 2 3" xfId="11664" xr:uid="{167D6E07-6371-4924-A54D-106CEB8B6EE0}"/>
    <cellStyle name="Normal 9 2 2 3 3 2 4" xfId="20102" xr:uid="{45A7850C-70D3-4C05-8CB7-FC0F5A27B48A}"/>
    <cellStyle name="Normal 9 2 2 3 3 2 5" xfId="28539" xr:uid="{2F646ABC-AC54-481F-8CF9-244D0DF2760F}"/>
    <cellStyle name="Normal 9 2 2 3 3 3" xfId="5295" xr:uid="{00000000-0005-0000-0000-0000D61E0000}"/>
    <cellStyle name="Normal 9 2 2 3 3 3 2" xfId="13737" xr:uid="{520CE809-2AF7-4838-A5CE-7790B55CDA92}"/>
    <cellStyle name="Normal 9 2 2 3 3 3 3" xfId="22174" xr:uid="{97FA886D-65D1-4873-A3D1-441F1DF75573}"/>
    <cellStyle name="Normal 9 2 2 3 3 3 4" xfId="30611" xr:uid="{34C22028-3BEE-4C3D-86B0-AE5B102C0C00}"/>
    <cellStyle name="Normal 9 2 2 3 3 4" xfId="9519" xr:uid="{0637E500-E81D-4A85-A433-B73118164BD8}"/>
    <cellStyle name="Normal 9 2 2 3 3 5" xfId="17957" xr:uid="{3139C2EB-5199-4E21-896E-BA6A7E99B4CD}"/>
    <cellStyle name="Normal 9 2 2 3 3 6" xfId="26394" xr:uid="{26CD4B58-35A1-4A7A-8D7E-6F99424D4506}"/>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DF4778B9-1932-43E3-BAEF-FDD6320DCA2E}"/>
    <cellStyle name="Normal 9 2 2 3 4 2 2 3" xfId="24732" xr:uid="{A6024F99-EFB5-4010-B18C-F53DC7598E47}"/>
    <cellStyle name="Normal 9 2 2 3 4 2 2 4" xfId="33169" xr:uid="{2CF9EAC9-FA21-444B-B2B5-A15EE560CE04}"/>
    <cellStyle name="Normal 9 2 2 3 4 2 3" xfId="12077" xr:uid="{CC0E3B08-AF0E-4926-BDDB-D7D8F63B82A5}"/>
    <cellStyle name="Normal 9 2 2 3 4 2 4" xfId="20515" xr:uid="{692EC1CE-DE2B-41A9-A588-F7D9E0415CFB}"/>
    <cellStyle name="Normal 9 2 2 3 4 2 5" xfId="28952" xr:uid="{63CC7FF7-BE0C-4CF0-BF5E-220C2E25151C}"/>
    <cellStyle name="Normal 9 2 2 3 4 3" xfId="5708" xr:uid="{00000000-0005-0000-0000-0000DA1E0000}"/>
    <cellStyle name="Normal 9 2 2 3 4 3 2" xfId="14150" xr:uid="{14BFC90A-6A80-469A-ABE5-A97384763A0A}"/>
    <cellStyle name="Normal 9 2 2 3 4 3 3" xfId="22587" xr:uid="{C9297226-3FC0-455F-836E-269F77E662DD}"/>
    <cellStyle name="Normal 9 2 2 3 4 3 4" xfId="31024" xr:uid="{46F9C4F7-89C5-47B0-ACC8-178341E2FE93}"/>
    <cellStyle name="Normal 9 2 2 3 4 4" xfId="9932" xr:uid="{DED9ECB8-5944-4A57-8024-143150AEF792}"/>
    <cellStyle name="Normal 9 2 2 3 4 5" xfId="18370" xr:uid="{62C2BA9F-E5E1-45F5-8534-1F20A727B42D}"/>
    <cellStyle name="Normal 9 2 2 3 4 6" xfId="26807" xr:uid="{6CE7A1D5-B877-4623-9167-3C0D8040A8FB}"/>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EC528847-E0FD-4181-B330-CDAC3EC24B44}"/>
    <cellStyle name="Normal 9 2 2 3 5 2 2 3" xfId="25145" xr:uid="{ABA98244-4FC6-4F2C-98F8-E8D7125E418F}"/>
    <cellStyle name="Normal 9 2 2 3 5 2 2 4" xfId="33582" xr:uid="{DE26D1A0-1711-4B8F-95F1-1AA075DEC0EE}"/>
    <cellStyle name="Normal 9 2 2 3 5 2 3" xfId="12490" xr:uid="{168A93E1-E413-4A6B-82D1-40D7BB890D9C}"/>
    <cellStyle name="Normal 9 2 2 3 5 2 4" xfId="20928" xr:uid="{404B552F-A9B1-4A8B-B8C1-6846540489C0}"/>
    <cellStyle name="Normal 9 2 2 3 5 2 5" xfId="29365" xr:uid="{CEA95E5A-CCD2-4729-B6F6-DCB2822E61A9}"/>
    <cellStyle name="Normal 9 2 2 3 5 3" xfId="6121" xr:uid="{00000000-0005-0000-0000-0000DE1E0000}"/>
    <cellStyle name="Normal 9 2 2 3 5 3 2" xfId="14563" xr:uid="{AEA527EC-138C-4444-AD69-699A916EF5C5}"/>
    <cellStyle name="Normal 9 2 2 3 5 3 3" xfId="23000" xr:uid="{DF135E83-1124-4891-A8C8-B1DC29291299}"/>
    <cellStyle name="Normal 9 2 2 3 5 3 4" xfId="31437" xr:uid="{2B73B6F4-E390-43FA-9C02-23EF910FB6A3}"/>
    <cellStyle name="Normal 9 2 2 3 5 4" xfId="10345" xr:uid="{9FF46568-2CFB-4AD7-A47E-0250530CD705}"/>
    <cellStyle name="Normal 9 2 2 3 5 5" xfId="18783" xr:uid="{CBB2FD5F-7CD8-4648-A38B-97EA3ADB1E65}"/>
    <cellStyle name="Normal 9 2 2 3 5 6" xfId="27220" xr:uid="{C2DA3721-4DAF-4B9B-81FB-F274AB9DA109}"/>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152BE7C7-4A0A-47C5-BCAD-142814AA7B9A}"/>
    <cellStyle name="Normal 9 2 2 3 6 2 2 3" xfId="25558" xr:uid="{4C64CC2C-6252-4913-BBD1-139B71BCE82C}"/>
    <cellStyle name="Normal 9 2 2 3 6 2 2 4" xfId="33995" xr:uid="{53F0558B-53ED-4FB8-94EB-48EF22409440}"/>
    <cellStyle name="Normal 9 2 2 3 6 2 3" xfId="12903" xr:uid="{8654E7EF-5DA4-4F8C-B10F-8B216999EC03}"/>
    <cellStyle name="Normal 9 2 2 3 6 2 4" xfId="21341" xr:uid="{D99631F5-A9E3-482E-AFAE-4D6F258CEC16}"/>
    <cellStyle name="Normal 9 2 2 3 6 2 5" xfId="29778" xr:uid="{ECD85A36-D3D7-4C1A-A7F3-13B62E99CD67}"/>
    <cellStyle name="Normal 9 2 2 3 6 3" xfId="6534" xr:uid="{00000000-0005-0000-0000-0000E21E0000}"/>
    <cellStyle name="Normal 9 2 2 3 6 3 2" xfId="14976" xr:uid="{673B11D4-90EF-48A8-B139-7871FABC6C81}"/>
    <cellStyle name="Normal 9 2 2 3 6 3 3" xfId="23413" xr:uid="{DF88E237-407E-40C8-A005-07A7E67FC148}"/>
    <cellStyle name="Normal 9 2 2 3 6 3 4" xfId="31850" xr:uid="{C342C25D-0C4C-437B-A8F2-DAC4F4920E1F}"/>
    <cellStyle name="Normal 9 2 2 3 6 4" xfId="10758" xr:uid="{45BF99F0-603D-481D-8908-EFABCFA668B4}"/>
    <cellStyle name="Normal 9 2 2 3 6 5" xfId="19196" xr:uid="{E1AED074-2BE0-4D59-9846-1878C833238D}"/>
    <cellStyle name="Normal 9 2 2 3 6 6" xfId="27633" xr:uid="{8CD44FBE-0927-4F77-A484-63B0E0DFFA39}"/>
    <cellStyle name="Normal 9 2 2 3 7" xfId="2663" xr:uid="{00000000-0005-0000-0000-0000E31E0000}"/>
    <cellStyle name="Normal 9 2 2 3 7 2" xfId="6947" xr:uid="{00000000-0005-0000-0000-0000E41E0000}"/>
    <cellStyle name="Normal 9 2 2 3 7 2 2" xfId="15389" xr:uid="{5513B842-5F84-46E0-86A0-AC01BB0DC30D}"/>
    <cellStyle name="Normal 9 2 2 3 7 2 3" xfId="23826" xr:uid="{0100DE30-9866-4BE6-A444-F76959CB44E0}"/>
    <cellStyle name="Normal 9 2 2 3 7 2 4" xfId="32263" xr:uid="{EFDCD72F-56BD-435F-AFC0-D4BC1E7DF9AD}"/>
    <cellStyle name="Normal 9 2 2 3 7 3" xfId="11171" xr:uid="{F2BC6BE3-A2B7-4594-B328-E96555EF86AD}"/>
    <cellStyle name="Normal 9 2 2 3 7 4" xfId="19609" xr:uid="{AB89CC0D-F30F-4B3F-8F32-097C5D247A63}"/>
    <cellStyle name="Normal 9 2 2 3 7 5" xfId="28046" xr:uid="{6A317B83-92F5-44CB-BECE-FA887AA94851}"/>
    <cellStyle name="Normal 9 2 2 3 8" xfId="4882" xr:uid="{00000000-0005-0000-0000-0000E51E0000}"/>
    <cellStyle name="Normal 9 2 2 3 8 2" xfId="13324" xr:uid="{9ACB9154-AEE4-43D7-8C1F-0B63DD5086A0}"/>
    <cellStyle name="Normal 9 2 2 3 8 3" xfId="21761" xr:uid="{7911C362-4017-4381-B544-CA0E7115A8B7}"/>
    <cellStyle name="Normal 9 2 2 3 8 4" xfId="30198" xr:uid="{0DB897C3-3DFE-4B00-AA62-358FC759BCD8}"/>
    <cellStyle name="Normal 9 2 2 3 9" xfId="9106" xr:uid="{66D105CF-5F4E-4C7C-8778-3630C370BBC2}"/>
    <cellStyle name="Normal 9 2 2 4" xfId="519" xr:uid="{00000000-0005-0000-0000-0000E61E0000}"/>
    <cellStyle name="Normal 9 2 2 4 10" xfId="25983" xr:uid="{7150ED60-7A00-44A7-8C97-BB48D6BA2245}"/>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DC6E9CE3-12C4-4581-B236-A3D165B92071}"/>
    <cellStyle name="Normal 9 2 2 4 2 2 2 3" xfId="24321" xr:uid="{E8C9664D-C2E2-4ACD-9841-86A00C0C5BC0}"/>
    <cellStyle name="Normal 9 2 2 4 2 2 2 4" xfId="32758" xr:uid="{4E0A5D36-B1A5-49DD-9CBD-25AD9B904B1C}"/>
    <cellStyle name="Normal 9 2 2 4 2 2 3" xfId="11666" xr:uid="{8914A02B-3F73-4F14-9FC3-4DA7F67BD073}"/>
    <cellStyle name="Normal 9 2 2 4 2 2 4" xfId="20104" xr:uid="{AEBCD7AE-E4D0-4F45-B455-337FE2541415}"/>
    <cellStyle name="Normal 9 2 2 4 2 2 5" xfId="28541" xr:uid="{09056FDF-99FC-40ED-B197-3095454CB091}"/>
    <cellStyle name="Normal 9 2 2 4 2 3" xfId="5297" xr:uid="{00000000-0005-0000-0000-0000EA1E0000}"/>
    <cellStyle name="Normal 9 2 2 4 2 3 2" xfId="13739" xr:uid="{67463977-2E9A-44A6-B20F-AF21B449C7E5}"/>
    <cellStyle name="Normal 9 2 2 4 2 3 3" xfId="22176" xr:uid="{E1E7A87F-7497-4C93-AF1C-DFB143478272}"/>
    <cellStyle name="Normal 9 2 2 4 2 3 4" xfId="30613" xr:uid="{EAEBADC3-16E0-499A-AC9F-A411B0943A5B}"/>
    <cellStyle name="Normal 9 2 2 4 2 4" xfId="9521" xr:uid="{6511F17C-85DB-403E-8D13-E88F1599FAF8}"/>
    <cellStyle name="Normal 9 2 2 4 2 5" xfId="17959" xr:uid="{3B8E95E9-337F-4A45-BE94-14E6A0DB7D64}"/>
    <cellStyle name="Normal 9 2 2 4 2 6" xfId="26396" xr:uid="{FEF3265E-AC7A-46C1-BBE0-9B14DB5CF319}"/>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65427B66-E967-49D3-896E-3479620A2A01}"/>
    <cellStyle name="Normal 9 2 2 4 3 2 2 3" xfId="24734" xr:uid="{13E45EB5-6FC3-4190-8D96-55909D978F31}"/>
    <cellStyle name="Normal 9 2 2 4 3 2 2 4" xfId="33171" xr:uid="{41F632E3-937C-4B7A-AC74-B65EC10DF92F}"/>
    <cellStyle name="Normal 9 2 2 4 3 2 3" xfId="12079" xr:uid="{7DF678C1-1FF9-4B26-94A1-B5C9579F2E69}"/>
    <cellStyle name="Normal 9 2 2 4 3 2 4" xfId="20517" xr:uid="{AB59052C-3F83-4F8B-8994-9A5BBACF4659}"/>
    <cellStyle name="Normal 9 2 2 4 3 2 5" xfId="28954" xr:uid="{A799B8EA-094C-46E4-938E-94C071CC64BE}"/>
    <cellStyle name="Normal 9 2 2 4 3 3" xfId="5710" xr:uid="{00000000-0005-0000-0000-0000EE1E0000}"/>
    <cellStyle name="Normal 9 2 2 4 3 3 2" xfId="14152" xr:uid="{1A6ADF89-92F3-4C70-8DD2-76C50381FFEC}"/>
    <cellStyle name="Normal 9 2 2 4 3 3 3" xfId="22589" xr:uid="{75584CD2-A4E3-4509-979A-4DEACBCA59FA}"/>
    <cellStyle name="Normal 9 2 2 4 3 3 4" xfId="31026" xr:uid="{A637013C-8F16-41D6-BDC9-58A6A0D1311E}"/>
    <cellStyle name="Normal 9 2 2 4 3 4" xfId="9934" xr:uid="{CF2A8341-FEC3-42A5-9369-43337A7ED0D8}"/>
    <cellStyle name="Normal 9 2 2 4 3 5" xfId="18372" xr:uid="{C2B09AAD-2380-47A2-A8F0-E30E6C608C6C}"/>
    <cellStyle name="Normal 9 2 2 4 3 6" xfId="26809" xr:uid="{3FC2FD00-0830-49CC-A3FB-46E3D4DCEFE2}"/>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58D8C2F4-C620-4B8A-B32D-96A5DDE6CD43}"/>
    <cellStyle name="Normal 9 2 2 4 4 2 2 3" xfId="25147" xr:uid="{931BD34D-B85D-40F5-845C-821C6C0B0EF9}"/>
    <cellStyle name="Normal 9 2 2 4 4 2 2 4" xfId="33584" xr:uid="{72875DEF-5884-4A2E-A67D-362D0194AF37}"/>
    <cellStyle name="Normal 9 2 2 4 4 2 3" xfId="12492" xr:uid="{35900B3D-5B54-4425-BE69-9820B7855A07}"/>
    <cellStyle name="Normal 9 2 2 4 4 2 4" xfId="20930" xr:uid="{EF5473C6-D160-4814-8448-C3C9D6BB4563}"/>
    <cellStyle name="Normal 9 2 2 4 4 2 5" xfId="29367" xr:uid="{34B0A311-A06A-40D5-8783-C7B3AB0035AE}"/>
    <cellStyle name="Normal 9 2 2 4 4 3" xfId="6123" xr:uid="{00000000-0005-0000-0000-0000F21E0000}"/>
    <cellStyle name="Normal 9 2 2 4 4 3 2" xfId="14565" xr:uid="{C2BD3D63-FBFA-491E-8E07-B9808502D172}"/>
    <cellStyle name="Normal 9 2 2 4 4 3 3" xfId="23002" xr:uid="{8B9D01C8-E526-4D55-9A33-66626D1744D5}"/>
    <cellStyle name="Normal 9 2 2 4 4 3 4" xfId="31439" xr:uid="{2A6ABBB0-6FF8-43ED-A722-B916EB921E0D}"/>
    <cellStyle name="Normal 9 2 2 4 4 4" xfId="10347" xr:uid="{AFE653E5-3A1E-4341-9294-A35861D49373}"/>
    <cellStyle name="Normal 9 2 2 4 4 5" xfId="18785" xr:uid="{9BDA7069-0FDC-41CC-A699-2E28D2158E15}"/>
    <cellStyle name="Normal 9 2 2 4 4 6" xfId="27222" xr:uid="{C3C6CEA4-0907-405A-AFE3-A11050322F35}"/>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AD4E0450-D71F-4A94-B556-D32F924A5E75}"/>
    <cellStyle name="Normal 9 2 2 4 5 2 2 3" xfId="25560" xr:uid="{827FEEDF-0088-4A9A-B41F-BE6891D76448}"/>
    <cellStyle name="Normal 9 2 2 4 5 2 2 4" xfId="33997" xr:uid="{C99A067E-B67F-4F10-9027-5A522E36E65A}"/>
    <cellStyle name="Normal 9 2 2 4 5 2 3" xfId="12905" xr:uid="{B1FBB0D6-7FB8-4DC1-AC63-FDE0FF90E425}"/>
    <cellStyle name="Normal 9 2 2 4 5 2 4" xfId="21343" xr:uid="{A35D83A0-71AF-4254-8BE4-FDE992DA21C2}"/>
    <cellStyle name="Normal 9 2 2 4 5 2 5" xfId="29780" xr:uid="{1A5311AF-CC54-468E-A3E8-ABC4301ED3C5}"/>
    <cellStyle name="Normal 9 2 2 4 5 3" xfId="6536" xr:uid="{00000000-0005-0000-0000-0000F61E0000}"/>
    <cellStyle name="Normal 9 2 2 4 5 3 2" xfId="14978" xr:uid="{33CDD9B4-B481-468D-B96B-BD0552AF30CA}"/>
    <cellStyle name="Normal 9 2 2 4 5 3 3" xfId="23415" xr:uid="{9249BF01-F276-41F0-835E-BF3BB2604ABF}"/>
    <cellStyle name="Normal 9 2 2 4 5 3 4" xfId="31852" xr:uid="{8A1CBE4D-6247-4A95-A631-7080AD5F94DB}"/>
    <cellStyle name="Normal 9 2 2 4 5 4" xfId="10760" xr:uid="{233C9268-DB48-43DF-8D89-E5803E7E1459}"/>
    <cellStyle name="Normal 9 2 2 4 5 5" xfId="19198" xr:uid="{EF3C9538-9A2E-4038-90AC-62255871E246}"/>
    <cellStyle name="Normal 9 2 2 4 5 6" xfId="27635" xr:uid="{B44E0E5A-6F28-4D69-9E64-7B5DBE305404}"/>
    <cellStyle name="Normal 9 2 2 4 6" xfId="2665" xr:uid="{00000000-0005-0000-0000-0000F71E0000}"/>
    <cellStyle name="Normal 9 2 2 4 6 2" xfId="6949" xr:uid="{00000000-0005-0000-0000-0000F81E0000}"/>
    <cellStyle name="Normal 9 2 2 4 6 2 2" xfId="15391" xr:uid="{CA87AE86-DE58-415C-8012-F4D541D50C70}"/>
    <cellStyle name="Normal 9 2 2 4 6 2 3" xfId="23828" xr:uid="{09759448-D072-48B7-AA32-13EE6F177FAF}"/>
    <cellStyle name="Normal 9 2 2 4 6 2 4" xfId="32265" xr:uid="{85A5C60E-958D-47BD-8C4C-E9418D3F2FB8}"/>
    <cellStyle name="Normal 9 2 2 4 6 3" xfId="11173" xr:uid="{4FDD8162-766C-4272-B8ED-A7CDB9272309}"/>
    <cellStyle name="Normal 9 2 2 4 6 4" xfId="19611" xr:uid="{D772F33C-81E6-41C1-BFF4-37CB11729806}"/>
    <cellStyle name="Normal 9 2 2 4 6 5" xfId="28048" xr:uid="{B71A754C-315B-4F7A-A192-94AF7C10F2E8}"/>
    <cellStyle name="Normal 9 2 2 4 7" xfId="4884" xr:uid="{00000000-0005-0000-0000-0000F91E0000}"/>
    <cellStyle name="Normal 9 2 2 4 7 2" xfId="13326" xr:uid="{9384584A-C26D-4AC2-A408-4A2AE95D6487}"/>
    <cellStyle name="Normal 9 2 2 4 7 3" xfId="21763" xr:uid="{8FF2002A-C4A0-4C04-859D-4C3B1FBF2D00}"/>
    <cellStyle name="Normal 9 2 2 4 7 4" xfId="30200" xr:uid="{611FFCCE-CA69-409E-A0E4-159F8A946E9F}"/>
    <cellStyle name="Normal 9 2 2 4 8" xfId="9108" xr:uid="{67911233-816D-493E-AF78-91427D0BA861}"/>
    <cellStyle name="Normal 9 2 2 4 9" xfId="17546" xr:uid="{B63E1BF2-8089-424B-AD96-7571F2CEC1A5}"/>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D07A558E-BD01-4A8B-8F6A-EEA2FF675885}"/>
    <cellStyle name="Normal 9 2 2 5 2 2 3" xfId="24314" xr:uid="{2CA8719E-5DF4-4038-A6BC-EBB28041285F}"/>
    <cellStyle name="Normal 9 2 2 5 2 2 4" xfId="32751" xr:uid="{1F8649E0-EED6-41C5-B38F-9D6A36C8CE02}"/>
    <cellStyle name="Normal 9 2 2 5 2 3" xfId="11659" xr:uid="{4EA1008B-656D-4CFB-9E3F-9CAC9E9B670D}"/>
    <cellStyle name="Normal 9 2 2 5 2 4" xfId="20097" xr:uid="{7776D03C-A08E-4B01-AFE0-4FBCD5C56C70}"/>
    <cellStyle name="Normal 9 2 2 5 2 5" xfId="28534" xr:uid="{88C3E1FB-0ABE-4496-8196-6B2C1AE7E9BE}"/>
    <cellStyle name="Normal 9 2 2 5 3" xfId="5290" xr:uid="{00000000-0005-0000-0000-0000FD1E0000}"/>
    <cellStyle name="Normal 9 2 2 5 3 2" xfId="13732" xr:uid="{5A40E710-86AD-4185-8889-721AB504C4B5}"/>
    <cellStyle name="Normal 9 2 2 5 3 3" xfId="22169" xr:uid="{B951B76F-C452-48A4-959F-93D6E74C17FD}"/>
    <cellStyle name="Normal 9 2 2 5 3 4" xfId="30606" xr:uid="{72795590-805F-466F-B81A-4E1792F58A65}"/>
    <cellStyle name="Normal 9 2 2 5 4" xfId="9514" xr:uid="{649C7FE5-2409-49ED-9A16-7397F43D62FE}"/>
    <cellStyle name="Normal 9 2 2 5 5" xfId="17952" xr:uid="{5905212C-F023-450A-8BA5-677AE3D4E817}"/>
    <cellStyle name="Normal 9 2 2 5 6" xfId="26389" xr:uid="{425A5034-0A70-4049-AD8A-1AD72433F4AB}"/>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A5867FFA-5C0D-453A-8CDD-A6C5C7C6201A}"/>
    <cellStyle name="Normal 9 2 2 6 2 2 3" xfId="24727" xr:uid="{469F418E-E860-441C-9440-CE107C5A4F7A}"/>
    <cellStyle name="Normal 9 2 2 6 2 2 4" xfId="33164" xr:uid="{AFBA5F36-24F5-48BC-A3CB-1D6F3DF65836}"/>
    <cellStyle name="Normal 9 2 2 6 2 3" xfId="12072" xr:uid="{22374B38-8F2C-4764-BA0A-FC6EFFF7B31E}"/>
    <cellStyle name="Normal 9 2 2 6 2 4" xfId="20510" xr:uid="{71AA93B8-9FC4-4082-B409-316055E440C2}"/>
    <cellStyle name="Normal 9 2 2 6 2 5" xfId="28947" xr:uid="{DB7153A6-8C20-494F-BECD-6902B8EE4270}"/>
    <cellStyle name="Normal 9 2 2 6 3" xfId="5703" xr:uid="{00000000-0005-0000-0000-0000011F0000}"/>
    <cellStyle name="Normal 9 2 2 6 3 2" xfId="14145" xr:uid="{944ADB26-5A56-4E6D-B5E9-59575D6358F7}"/>
    <cellStyle name="Normal 9 2 2 6 3 3" xfId="22582" xr:uid="{6F29641C-769F-4DFE-B228-E2B948CF7773}"/>
    <cellStyle name="Normal 9 2 2 6 3 4" xfId="31019" xr:uid="{16954E51-25CE-4AD3-AF25-8AA0B3A1387A}"/>
    <cellStyle name="Normal 9 2 2 6 4" xfId="9927" xr:uid="{D3ECE328-1DBA-4F6A-A13A-DA58C9F01123}"/>
    <cellStyle name="Normal 9 2 2 6 5" xfId="18365" xr:uid="{BEB2EAC0-503C-48B9-9D31-336E9FC34A91}"/>
    <cellStyle name="Normal 9 2 2 6 6" xfId="26802" xr:uid="{903154A3-702A-4AAD-AF28-74CBBAF82FF1}"/>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9AD1FCE4-AD32-4BC3-B4D3-873D69A1D729}"/>
    <cellStyle name="Normal 9 2 2 7 2 2 3" xfId="25140" xr:uid="{9B92E78C-07E5-4FEE-839D-0FC59585ECE6}"/>
    <cellStyle name="Normal 9 2 2 7 2 2 4" xfId="33577" xr:uid="{3E984CDE-2266-4EBD-96E7-019C01018F98}"/>
    <cellStyle name="Normal 9 2 2 7 2 3" xfId="12485" xr:uid="{4BF604F6-087D-4AA8-A039-D676E4E3A61A}"/>
    <cellStyle name="Normal 9 2 2 7 2 4" xfId="20923" xr:uid="{E4938842-607C-4AFC-91BB-AEA5A54BFFE3}"/>
    <cellStyle name="Normal 9 2 2 7 2 5" xfId="29360" xr:uid="{20BFEE38-B430-4F1C-8E02-44894DDFE8FA}"/>
    <cellStyle name="Normal 9 2 2 7 3" xfId="6116" xr:uid="{00000000-0005-0000-0000-0000051F0000}"/>
    <cellStyle name="Normal 9 2 2 7 3 2" xfId="14558" xr:uid="{59A91D0F-AB3C-49AE-9DB8-409F06BDD0C6}"/>
    <cellStyle name="Normal 9 2 2 7 3 3" xfId="22995" xr:uid="{103349A4-6CBC-4F36-AE1D-22CE3DB103B2}"/>
    <cellStyle name="Normal 9 2 2 7 3 4" xfId="31432" xr:uid="{E692BAB0-0F60-44F8-8873-744FA2EAEA28}"/>
    <cellStyle name="Normal 9 2 2 7 4" xfId="10340" xr:uid="{F5C74610-1CBF-496E-BDD6-02A460D42AF9}"/>
    <cellStyle name="Normal 9 2 2 7 5" xfId="18778" xr:uid="{7D194334-8782-4353-BC81-457D8E531E27}"/>
    <cellStyle name="Normal 9 2 2 7 6" xfId="27215" xr:uid="{05ACD7D7-07EF-467A-BC42-6A7687071CCC}"/>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D2BC6BE2-419A-4086-B258-F653E3388549}"/>
    <cellStyle name="Normal 9 2 2 8 2 2 3" xfId="25553" xr:uid="{0796E5E1-366B-47A3-A4D9-4451EA0EE064}"/>
    <cellStyle name="Normal 9 2 2 8 2 2 4" xfId="33990" xr:uid="{03EDC36C-4313-4973-96E8-462D3B112EA2}"/>
    <cellStyle name="Normal 9 2 2 8 2 3" xfId="12898" xr:uid="{2C7EB521-AF0A-429B-8677-59335B672B60}"/>
    <cellStyle name="Normal 9 2 2 8 2 4" xfId="21336" xr:uid="{5E9442F9-0505-469C-87B5-75FB002C5EC4}"/>
    <cellStyle name="Normal 9 2 2 8 2 5" xfId="29773" xr:uid="{39AB691D-5962-48A7-9436-87146F10DAB7}"/>
    <cellStyle name="Normal 9 2 2 8 3" xfId="6529" xr:uid="{00000000-0005-0000-0000-0000091F0000}"/>
    <cellStyle name="Normal 9 2 2 8 3 2" xfId="14971" xr:uid="{A13F6997-A86A-4B99-B505-515EF8814ADE}"/>
    <cellStyle name="Normal 9 2 2 8 3 3" xfId="23408" xr:uid="{710DE61B-D1E4-4D0D-9F29-02093B000665}"/>
    <cellStyle name="Normal 9 2 2 8 3 4" xfId="31845" xr:uid="{79C22ACA-AA11-4491-94E5-8FBC3BBB5125}"/>
    <cellStyle name="Normal 9 2 2 8 4" xfId="10753" xr:uid="{DD9FD249-818E-49D9-A501-EAF123E65AE1}"/>
    <cellStyle name="Normal 9 2 2 8 5" xfId="19191" xr:uid="{7A9EF822-BFFB-47FA-8A7E-4D9230911283}"/>
    <cellStyle name="Normal 9 2 2 8 6" xfId="27628" xr:uid="{4C79B14F-BB82-4F96-9A51-C857C77C2919}"/>
    <cellStyle name="Normal 9 2 2 9" xfId="2658" xr:uid="{00000000-0005-0000-0000-00000A1F0000}"/>
    <cellStyle name="Normal 9 2 2 9 2" xfId="6942" xr:uid="{00000000-0005-0000-0000-00000B1F0000}"/>
    <cellStyle name="Normal 9 2 2 9 2 2" xfId="15384" xr:uid="{A71C6DE0-0B03-4F20-AD4C-CC10FE4C3B1F}"/>
    <cellStyle name="Normal 9 2 2 9 2 3" xfId="23821" xr:uid="{890B0E65-1088-427F-A81B-3FFECAB24870}"/>
    <cellStyle name="Normal 9 2 2 9 2 4" xfId="32258" xr:uid="{91BAB325-380A-4960-8679-D4D589AF9977}"/>
    <cellStyle name="Normal 9 2 2 9 3" xfId="11166" xr:uid="{DFAE00C1-5697-42D5-A77A-5051955813F8}"/>
    <cellStyle name="Normal 9 2 2 9 4" xfId="19604" xr:uid="{F579B899-50BA-4E5F-B1DA-F04A59E85419}"/>
    <cellStyle name="Normal 9 2 2 9 5" xfId="28041" xr:uid="{65D5D050-2966-4395-BD51-56DE34541949}"/>
    <cellStyle name="Normal 9 2 3" xfId="520" xr:uid="{00000000-0005-0000-0000-00000C1F0000}"/>
    <cellStyle name="Normal 9 2 3 10" xfId="9109" xr:uid="{1C7093AD-30EB-4F67-BA31-23FAFE65A1A9}"/>
    <cellStyle name="Normal 9 2 3 11" xfId="17547" xr:uid="{6CD54DBF-CDEE-4699-8485-AFDB8A3928F3}"/>
    <cellStyle name="Normal 9 2 3 12" xfId="25984" xr:uid="{B3A33B35-04E8-452A-A854-6B4C073E2ECC}"/>
    <cellStyle name="Normal 9 2 3 2" xfId="521" xr:uid="{00000000-0005-0000-0000-00000D1F0000}"/>
    <cellStyle name="Normal 9 2 3 2 10" xfId="17548" xr:uid="{7EA6D42B-7C68-48F0-8C22-A84150849B71}"/>
    <cellStyle name="Normal 9 2 3 2 11" xfId="25985" xr:uid="{250E3409-B2BF-4C63-8C89-CB81DAFA9E8A}"/>
    <cellStyle name="Normal 9 2 3 2 2" xfId="522" xr:uid="{00000000-0005-0000-0000-00000E1F0000}"/>
    <cellStyle name="Normal 9 2 3 2 2 10" xfId="25986" xr:uid="{44A51943-72F6-4C4E-BEFF-51307F335507}"/>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8BF68349-0D2B-4410-BCAC-ECF862F3D44B}"/>
    <cellStyle name="Normal 9 2 3 2 2 2 2 2 3" xfId="24324" xr:uid="{555044B8-9562-4B71-82EF-22158BA12384}"/>
    <cellStyle name="Normal 9 2 3 2 2 2 2 2 4" xfId="32761" xr:uid="{760723FB-C933-4E54-943D-7882CD09AF42}"/>
    <cellStyle name="Normal 9 2 3 2 2 2 2 3" xfId="11669" xr:uid="{DA1ECFE3-D45F-4040-95A4-2862F90D476B}"/>
    <cellStyle name="Normal 9 2 3 2 2 2 2 4" xfId="20107" xr:uid="{F22BD989-CAF8-46DF-AA09-199A4E812EA6}"/>
    <cellStyle name="Normal 9 2 3 2 2 2 2 5" xfId="28544" xr:uid="{80D0D7A7-2DB5-416D-97FA-738D345E5901}"/>
    <cellStyle name="Normal 9 2 3 2 2 2 3" xfId="5300" xr:uid="{00000000-0005-0000-0000-0000121F0000}"/>
    <cellStyle name="Normal 9 2 3 2 2 2 3 2" xfId="13742" xr:uid="{0FF67AF4-D3CA-494F-BFED-FA98EF8CA467}"/>
    <cellStyle name="Normal 9 2 3 2 2 2 3 3" xfId="22179" xr:uid="{F8227C78-8D45-43AF-8BB8-90FD5333947E}"/>
    <cellStyle name="Normal 9 2 3 2 2 2 3 4" xfId="30616" xr:uid="{5D56C414-71BE-4206-9107-5CAACCC80B79}"/>
    <cellStyle name="Normal 9 2 3 2 2 2 4" xfId="9524" xr:uid="{55F2466A-E0E4-443F-B9F7-A7D5B0DE5529}"/>
    <cellStyle name="Normal 9 2 3 2 2 2 5" xfId="17962" xr:uid="{8EB18350-13A5-4543-B86D-8FE049CBB4F4}"/>
    <cellStyle name="Normal 9 2 3 2 2 2 6" xfId="26399" xr:uid="{ADA00D3A-02A7-47F4-AA7C-FB80A804C5E6}"/>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FB412F19-8984-4589-9394-7442D43776D8}"/>
    <cellStyle name="Normal 9 2 3 2 2 3 2 2 3" xfId="24737" xr:uid="{51E10D85-E7DE-4F19-9545-EA02089BDF78}"/>
    <cellStyle name="Normal 9 2 3 2 2 3 2 2 4" xfId="33174" xr:uid="{C0CFE831-2D83-49DD-B598-30CAFC793C96}"/>
    <cellStyle name="Normal 9 2 3 2 2 3 2 3" xfId="12082" xr:uid="{464428FA-9FDA-498B-B4AE-FF278F62B79B}"/>
    <cellStyle name="Normal 9 2 3 2 2 3 2 4" xfId="20520" xr:uid="{308285D6-5151-4AD1-B5BA-49CFB28C02D0}"/>
    <cellStyle name="Normal 9 2 3 2 2 3 2 5" xfId="28957" xr:uid="{D5D697F9-DEBD-4E96-9DFF-36B4E51433E3}"/>
    <cellStyle name="Normal 9 2 3 2 2 3 3" xfId="5713" xr:uid="{00000000-0005-0000-0000-0000161F0000}"/>
    <cellStyle name="Normal 9 2 3 2 2 3 3 2" xfId="14155" xr:uid="{0763A557-41A5-4477-885B-D5832AF9DBC8}"/>
    <cellStyle name="Normal 9 2 3 2 2 3 3 3" xfId="22592" xr:uid="{485BE968-D359-4A02-9860-28D27F122482}"/>
    <cellStyle name="Normal 9 2 3 2 2 3 3 4" xfId="31029" xr:uid="{0AE07909-9F87-46AD-9115-C6067979F240}"/>
    <cellStyle name="Normal 9 2 3 2 2 3 4" xfId="9937" xr:uid="{C2933EF0-F170-4658-8934-A302B138020F}"/>
    <cellStyle name="Normal 9 2 3 2 2 3 5" xfId="18375" xr:uid="{D112C62A-AC97-4EA4-8717-EE6A4ABDAA40}"/>
    <cellStyle name="Normal 9 2 3 2 2 3 6" xfId="26812" xr:uid="{9AEFE6B4-7C79-451C-8661-8735D22F8868}"/>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9DE25AF9-1002-417B-855F-A302F402186F}"/>
    <cellStyle name="Normal 9 2 3 2 2 4 2 2 3" xfId="25150" xr:uid="{CE940D0D-4C4D-4186-9DCD-073B80775FAF}"/>
    <cellStyle name="Normal 9 2 3 2 2 4 2 2 4" xfId="33587" xr:uid="{8444F7F4-EBC9-42EA-BA58-369C70321DA7}"/>
    <cellStyle name="Normal 9 2 3 2 2 4 2 3" xfId="12495" xr:uid="{089F0AC3-C356-4F0A-8965-AA5106A65EE9}"/>
    <cellStyle name="Normal 9 2 3 2 2 4 2 4" xfId="20933" xr:uid="{268E4E7A-7D8B-4C87-914D-FBDF1AF87C89}"/>
    <cellStyle name="Normal 9 2 3 2 2 4 2 5" xfId="29370" xr:uid="{67064914-0E2A-4AA7-8A92-726A92CAA738}"/>
    <cellStyle name="Normal 9 2 3 2 2 4 3" xfId="6126" xr:uid="{00000000-0005-0000-0000-00001A1F0000}"/>
    <cellStyle name="Normal 9 2 3 2 2 4 3 2" xfId="14568" xr:uid="{80D75541-4FA8-43A0-8EAF-60AD9B7A6055}"/>
    <cellStyle name="Normal 9 2 3 2 2 4 3 3" xfId="23005" xr:uid="{73381A68-4B38-413F-B8BE-A3965EE191B0}"/>
    <cellStyle name="Normal 9 2 3 2 2 4 3 4" xfId="31442" xr:uid="{3E2EA9E8-6964-4DEC-9C87-26F5D2777106}"/>
    <cellStyle name="Normal 9 2 3 2 2 4 4" xfId="10350" xr:uid="{D67AC124-B8B2-4C06-9135-54907CE314ED}"/>
    <cellStyle name="Normal 9 2 3 2 2 4 5" xfId="18788" xr:uid="{9A377AB5-69B6-46A6-BB27-58081AEE87D2}"/>
    <cellStyle name="Normal 9 2 3 2 2 4 6" xfId="27225" xr:uid="{2DC99AA4-327F-4A75-A464-1F028AFF225A}"/>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B20C91BA-B21A-4DEE-BB50-74700E3BD396}"/>
    <cellStyle name="Normal 9 2 3 2 2 5 2 2 3" xfId="25563" xr:uid="{96306584-8D1B-4980-B81B-5A8646EDC6BA}"/>
    <cellStyle name="Normal 9 2 3 2 2 5 2 2 4" xfId="34000" xr:uid="{30D98CE2-54E5-4635-A3E2-92EE498CCCFA}"/>
    <cellStyle name="Normal 9 2 3 2 2 5 2 3" xfId="12908" xr:uid="{BF94ED41-C4FE-4546-B971-7EAE386FA78A}"/>
    <cellStyle name="Normal 9 2 3 2 2 5 2 4" xfId="21346" xr:uid="{EBC975C9-3A58-472D-8E4C-B58D1531B2ED}"/>
    <cellStyle name="Normal 9 2 3 2 2 5 2 5" xfId="29783" xr:uid="{58F01650-280D-4E81-9876-D6F89779F348}"/>
    <cellStyle name="Normal 9 2 3 2 2 5 3" xfId="6539" xr:uid="{00000000-0005-0000-0000-00001E1F0000}"/>
    <cellStyle name="Normal 9 2 3 2 2 5 3 2" xfId="14981" xr:uid="{B4BB0122-4692-429C-AC65-E075B8C8818A}"/>
    <cellStyle name="Normal 9 2 3 2 2 5 3 3" xfId="23418" xr:uid="{458DCCAD-86A8-4138-AD5F-8B877232A7A4}"/>
    <cellStyle name="Normal 9 2 3 2 2 5 3 4" xfId="31855" xr:uid="{F940614F-0438-4B8C-9613-81C914241663}"/>
    <cellStyle name="Normal 9 2 3 2 2 5 4" xfId="10763" xr:uid="{E0A0F3B0-4E5A-4F50-89AB-ABD1D24D28E9}"/>
    <cellStyle name="Normal 9 2 3 2 2 5 5" xfId="19201" xr:uid="{E9DD9CB9-C301-4F34-8110-8715BAD47FD5}"/>
    <cellStyle name="Normal 9 2 3 2 2 5 6" xfId="27638" xr:uid="{4B41AE8A-7E16-4CCB-8B32-F48F01BED5F0}"/>
    <cellStyle name="Normal 9 2 3 2 2 6" xfId="2668" xr:uid="{00000000-0005-0000-0000-00001F1F0000}"/>
    <cellStyle name="Normal 9 2 3 2 2 6 2" xfId="6952" xr:uid="{00000000-0005-0000-0000-0000201F0000}"/>
    <cellStyle name="Normal 9 2 3 2 2 6 2 2" xfId="15394" xr:uid="{3777ABDC-0AC4-411A-987F-4525D42B62BC}"/>
    <cellStyle name="Normal 9 2 3 2 2 6 2 3" xfId="23831" xr:uid="{69FE8754-4CDE-441D-BA26-68CAF90EE50C}"/>
    <cellStyle name="Normal 9 2 3 2 2 6 2 4" xfId="32268" xr:uid="{4DDF7E5F-1F94-4516-B0FC-6C7D69F3F326}"/>
    <cellStyle name="Normal 9 2 3 2 2 6 3" xfId="11176" xr:uid="{1E08D585-60A2-4807-9AAA-41A1FC85C88A}"/>
    <cellStyle name="Normal 9 2 3 2 2 6 4" xfId="19614" xr:uid="{2B47A32E-DBC1-4309-A500-5C4BC677EFE3}"/>
    <cellStyle name="Normal 9 2 3 2 2 6 5" xfId="28051" xr:uid="{4DD4542D-9328-441B-B27E-7EC106AFBFC8}"/>
    <cellStyle name="Normal 9 2 3 2 2 7" xfId="4887" xr:uid="{00000000-0005-0000-0000-0000211F0000}"/>
    <cellStyle name="Normal 9 2 3 2 2 7 2" xfId="13329" xr:uid="{00A57440-9066-49CC-B8F9-99F0E1C6D8FF}"/>
    <cellStyle name="Normal 9 2 3 2 2 7 3" xfId="21766" xr:uid="{5C96C5A9-F9EE-42A5-A2AE-14D8885E2457}"/>
    <cellStyle name="Normal 9 2 3 2 2 7 4" xfId="30203" xr:uid="{87E54C30-24CF-477E-B8D4-436B13A6DF2B}"/>
    <cellStyle name="Normal 9 2 3 2 2 8" xfId="9111" xr:uid="{EA2C2BAF-829B-42F7-893D-D23E0C685CE3}"/>
    <cellStyle name="Normal 9 2 3 2 2 9" xfId="17549" xr:uid="{9724C20B-E19A-4B6D-9F19-40CE200F4F0B}"/>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3CCEA758-BA11-41A5-B434-AE726FA2BDFC}"/>
    <cellStyle name="Normal 9 2 3 2 3 2 2 3" xfId="24323" xr:uid="{F86009E2-AE48-4B1B-B9FB-7C54B440163A}"/>
    <cellStyle name="Normal 9 2 3 2 3 2 2 4" xfId="32760" xr:uid="{CE1FB0F1-B5EB-4C5B-8AF5-F540023E3158}"/>
    <cellStyle name="Normal 9 2 3 2 3 2 3" xfId="11668" xr:uid="{84525B93-E995-41E0-B186-C362D3DC411E}"/>
    <cellStyle name="Normal 9 2 3 2 3 2 4" xfId="20106" xr:uid="{F919E0B5-E95E-4CF6-B28D-68D9B14C3CC2}"/>
    <cellStyle name="Normal 9 2 3 2 3 2 5" xfId="28543" xr:uid="{E9667668-FF31-479B-BCEE-C71A8C40DFB5}"/>
    <cellStyle name="Normal 9 2 3 2 3 3" xfId="5299" xr:uid="{00000000-0005-0000-0000-0000251F0000}"/>
    <cellStyle name="Normal 9 2 3 2 3 3 2" xfId="13741" xr:uid="{21D8793A-460D-447A-B780-BA2CDDC0CEA0}"/>
    <cellStyle name="Normal 9 2 3 2 3 3 3" xfId="22178" xr:uid="{9424C60F-A9D2-410B-85D6-36AAA5E6E542}"/>
    <cellStyle name="Normal 9 2 3 2 3 3 4" xfId="30615" xr:uid="{85DD505F-9848-48E4-99E8-2153F4381617}"/>
    <cellStyle name="Normal 9 2 3 2 3 4" xfId="9523" xr:uid="{AF9652A3-CF2A-43F3-A12F-1A6BE961827B}"/>
    <cellStyle name="Normal 9 2 3 2 3 5" xfId="17961" xr:uid="{82C430F3-E5BA-4F9B-949A-D9638FA33F71}"/>
    <cellStyle name="Normal 9 2 3 2 3 6" xfId="26398" xr:uid="{3A54D950-36BA-41D5-9C5D-CB6870CEB804}"/>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8CD8355D-85B5-4F1F-AB59-7E97C5C553EE}"/>
    <cellStyle name="Normal 9 2 3 2 4 2 2 3" xfId="24736" xr:uid="{F42E5876-19EC-494F-87EC-8642C5DA0350}"/>
    <cellStyle name="Normal 9 2 3 2 4 2 2 4" xfId="33173" xr:uid="{2D896589-173D-4F8C-92A1-BCBE6C2DA2A6}"/>
    <cellStyle name="Normal 9 2 3 2 4 2 3" xfId="12081" xr:uid="{277235B2-C9AB-45F9-B69E-72DDCF2468EB}"/>
    <cellStyle name="Normal 9 2 3 2 4 2 4" xfId="20519" xr:uid="{773B1F6A-2DCA-4E9A-898E-187D373AC6A7}"/>
    <cellStyle name="Normal 9 2 3 2 4 2 5" xfId="28956" xr:uid="{809E71E7-0F12-424D-80EC-8DEDE1D1E975}"/>
    <cellStyle name="Normal 9 2 3 2 4 3" xfId="5712" xr:uid="{00000000-0005-0000-0000-0000291F0000}"/>
    <cellStyle name="Normal 9 2 3 2 4 3 2" xfId="14154" xr:uid="{3A7DA3CA-6C03-4042-8507-35DD2B244F9F}"/>
    <cellStyle name="Normal 9 2 3 2 4 3 3" xfId="22591" xr:uid="{AFAFF662-6B6D-44E9-B634-D870F24C62FD}"/>
    <cellStyle name="Normal 9 2 3 2 4 3 4" xfId="31028" xr:uid="{09B41002-63B2-4526-9753-D200D094562B}"/>
    <cellStyle name="Normal 9 2 3 2 4 4" xfId="9936" xr:uid="{645F275B-0DF1-4E10-8873-A70B32F922B9}"/>
    <cellStyle name="Normal 9 2 3 2 4 5" xfId="18374" xr:uid="{767CAD1E-751A-4809-B140-4FAF33433AB5}"/>
    <cellStyle name="Normal 9 2 3 2 4 6" xfId="26811" xr:uid="{D0B7C46F-17E0-4097-9DCE-8776ADEE2869}"/>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27A95D56-E133-431C-B8E4-A6B460CE6544}"/>
    <cellStyle name="Normal 9 2 3 2 5 2 2 3" xfId="25149" xr:uid="{69B5C47C-6683-42CD-BC24-F6302BBB14DD}"/>
    <cellStyle name="Normal 9 2 3 2 5 2 2 4" xfId="33586" xr:uid="{78BD29E7-84A6-4B21-B700-BD368A13F1FB}"/>
    <cellStyle name="Normal 9 2 3 2 5 2 3" xfId="12494" xr:uid="{C7068830-C9CB-4EA9-88F9-67F1CAE2CD34}"/>
    <cellStyle name="Normal 9 2 3 2 5 2 4" xfId="20932" xr:uid="{61893D72-B72B-43FE-8448-DCA092F14898}"/>
    <cellStyle name="Normal 9 2 3 2 5 2 5" xfId="29369" xr:uid="{D8747319-FE15-495A-955A-EAFDA034A75C}"/>
    <cellStyle name="Normal 9 2 3 2 5 3" xfId="6125" xr:uid="{00000000-0005-0000-0000-00002D1F0000}"/>
    <cellStyle name="Normal 9 2 3 2 5 3 2" xfId="14567" xr:uid="{6121F4C3-3A4B-400C-9371-7626631A79B9}"/>
    <cellStyle name="Normal 9 2 3 2 5 3 3" xfId="23004" xr:uid="{AA3195A3-6719-41D4-A2CB-32C7554284D2}"/>
    <cellStyle name="Normal 9 2 3 2 5 3 4" xfId="31441" xr:uid="{A8B1AD4C-1109-4BC2-A318-77939EABB47F}"/>
    <cellStyle name="Normal 9 2 3 2 5 4" xfId="10349" xr:uid="{18E9ABB3-2B1A-4FAF-A661-E1D2FA288035}"/>
    <cellStyle name="Normal 9 2 3 2 5 5" xfId="18787" xr:uid="{F4971889-3227-4E66-A5DF-B7EA9AF380E5}"/>
    <cellStyle name="Normal 9 2 3 2 5 6" xfId="27224" xr:uid="{535F5A6C-DAA0-4257-BA6B-0ADBADA8FFE3}"/>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CD7C1396-AA1D-4D64-888B-BB4B7321EB4B}"/>
    <cellStyle name="Normal 9 2 3 2 6 2 2 3" xfId="25562" xr:uid="{7788857A-3EF7-4CF0-8221-BB7CECED7530}"/>
    <cellStyle name="Normal 9 2 3 2 6 2 2 4" xfId="33999" xr:uid="{839039C0-C0B1-4C56-AA2D-EC830E0FF0E4}"/>
    <cellStyle name="Normal 9 2 3 2 6 2 3" xfId="12907" xr:uid="{04B831CB-3102-403C-A6F6-40AAB6DD2A65}"/>
    <cellStyle name="Normal 9 2 3 2 6 2 4" xfId="21345" xr:uid="{291EE62F-4E8A-465B-9C1E-FD38C4274335}"/>
    <cellStyle name="Normal 9 2 3 2 6 2 5" xfId="29782" xr:uid="{16635683-E429-4AEE-8990-6D08B0CD34B1}"/>
    <cellStyle name="Normal 9 2 3 2 6 3" xfId="6538" xr:uid="{00000000-0005-0000-0000-0000311F0000}"/>
    <cellStyle name="Normal 9 2 3 2 6 3 2" xfId="14980" xr:uid="{F8A8468B-5208-41A8-A5EB-F53449E8845E}"/>
    <cellStyle name="Normal 9 2 3 2 6 3 3" xfId="23417" xr:uid="{EE649D59-8061-465D-BCD7-F24232BE318B}"/>
    <cellStyle name="Normal 9 2 3 2 6 3 4" xfId="31854" xr:uid="{D98168B2-C2BA-4EBB-BD52-7A529AB2FEAF}"/>
    <cellStyle name="Normal 9 2 3 2 6 4" xfId="10762" xr:uid="{7A5FCC54-81C2-4B25-910A-305FA1E1A249}"/>
    <cellStyle name="Normal 9 2 3 2 6 5" xfId="19200" xr:uid="{270ACE76-F037-4E47-8DF2-7707B13CCC68}"/>
    <cellStyle name="Normal 9 2 3 2 6 6" xfId="27637" xr:uid="{5E1F1914-00FD-4466-869D-A21C329C5DF2}"/>
    <cellStyle name="Normal 9 2 3 2 7" xfId="2667" xr:uid="{00000000-0005-0000-0000-0000321F0000}"/>
    <cellStyle name="Normal 9 2 3 2 7 2" xfId="6951" xr:uid="{00000000-0005-0000-0000-0000331F0000}"/>
    <cellStyle name="Normal 9 2 3 2 7 2 2" xfId="15393" xr:uid="{CF47AD37-90A5-41EB-B359-C02A9D2D9807}"/>
    <cellStyle name="Normal 9 2 3 2 7 2 3" xfId="23830" xr:uid="{E664664A-55B9-4B32-9035-CC97C4FE8422}"/>
    <cellStyle name="Normal 9 2 3 2 7 2 4" xfId="32267" xr:uid="{EDFBC296-145A-4D6E-B7E3-66C60EC322A2}"/>
    <cellStyle name="Normal 9 2 3 2 7 3" xfId="11175" xr:uid="{8A4110FD-29BA-44A2-A5C3-C2563AA41893}"/>
    <cellStyle name="Normal 9 2 3 2 7 4" xfId="19613" xr:uid="{0A266D75-D0F7-4A29-843E-707E26FF0410}"/>
    <cellStyle name="Normal 9 2 3 2 7 5" xfId="28050" xr:uid="{F4A3E9A5-4AF4-4889-9B41-9B2C2C7B9B94}"/>
    <cellStyle name="Normal 9 2 3 2 8" xfId="4886" xr:uid="{00000000-0005-0000-0000-0000341F0000}"/>
    <cellStyle name="Normal 9 2 3 2 8 2" xfId="13328" xr:uid="{B05664EB-938C-4873-9DC6-EC66A64D6A2E}"/>
    <cellStyle name="Normal 9 2 3 2 8 3" xfId="21765" xr:uid="{E18A910B-F620-4CAD-AAEF-B888DF4AA8F8}"/>
    <cellStyle name="Normal 9 2 3 2 8 4" xfId="30202" xr:uid="{793EC84F-821F-4D76-9E41-1B9CFC9628CF}"/>
    <cellStyle name="Normal 9 2 3 2 9" xfId="9110" xr:uid="{5E8D460B-64AC-40DD-BF4E-07DA2D9032B9}"/>
    <cellStyle name="Normal 9 2 3 3" xfId="523" xr:uid="{00000000-0005-0000-0000-0000351F0000}"/>
    <cellStyle name="Normal 9 2 3 3 10" xfId="25987" xr:uid="{478E0EC9-A4BA-4F09-925C-0847B901E905}"/>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56CED8BB-DBFE-4D5B-A4D0-C64E774AAB14}"/>
    <cellStyle name="Normal 9 2 3 3 2 2 2 3" xfId="24325" xr:uid="{FC4EC1CB-E673-4B99-9D08-E7BEC9B9B29A}"/>
    <cellStyle name="Normal 9 2 3 3 2 2 2 4" xfId="32762" xr:uid="{5AC23C06-F760-4F1A-8EC2-050626162D5E}"/>
    <cellStyle name="Normal 9 2 3 3 2 2 3" xfId="11670" xr:uid="{11B68B5F-3B68-41E4-A7EA-A7208D5FA4D4}"/>
    <cellStyle name="Normal 9 2 3 3 2 2 4" xfId="20108" xr:uid="{3110ED2E-53C9-4AB3-9AAA-1C84E217F474}"/>
    <cellStyle name="Normal 9 2 3 3 2 2 5" xfId="28545" xr:uid="{682A5ED2-FAE0-4D80-82E2-CD5B90D425D8}"/>
    <cellStyle name="Normal 9 2 3 3 2 3" xfId="5301" xr:uid="{00000000-0005-0000-0000-0000391F0000}"/>
    <cellStyle name="Normal 9 2 3 3 2 3 2" xfId="13743" xr:uid="{D4C61FDE-7954-4CFB-89FE-74C967CFA6F0}"/>
    <cellStyle name="Normal 9 2 3 3 2 3 3" xfId="22180" xr:uid="{2398C32B-52F8-416C-BFBA-E99DEE16B7F1}"/>
    <cellStyle name="Normal 9 2 3 3 2 3 4" xfId="30617" xr:uid="{2E18D0F8-7394-4BD8-B22E-6601B055DC16}"/>
    <cellStyle name="Normal 9 2 3 3 2 4" xfId="9525" xr:uid="{2CB15F93-A108-4EBD-849C-45EC1CADF35D}"/>
    <cellStyle name="Normal 9 2 3 3 2 5" xfId="17963" xr:uid="{EFAB010B-D691-435C-9448-C1EE72B78A93}"/>
    <cellStyle name="Normal 9 2 3 3 2 6" xfId="26400" xr:uid="{38E9E9E9-424C-448F-AA54-2D23612F7CD4}"/>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206CE26C-1ECA-4ED4-9D0B-7AE9468DB968}"/>
    <cellStyle name="Normal 9 2 3 3 3 2 2 3" xfId="24738" xr:uid="{AD72FE3E-6277-4291-994B-66AE07F23229}"/>
    <cellStyle name="Normal 9 2 3 3 3 2 2 4" xfId="33175" xr:uid="{D7D239CD-C7D0-46E5-93DE-3384F865F2F7}"/>
    <cellStyle name="Normal 9 2 3 3 3 2 3" xfId="12083" xr:uid="{BFEFFACB-97D4-4EB5-8A7D-2A5907C212C1}"/>
    <cellStyle name="Normal 9 2 3 3 3 2 4" xfId="20521" xr:uid="{BA810AC6-8646-4FAA-9E42-061BC1EAD0EB}"/>
    <cellStyle name="Normal 9 2 3 3 3 2 5" xfId="28958" xr:uid="{E0923AEB-A689-4942-9572-25573553C6EF}"/>
    <cellStyle name="Normal 9 2 3 3 3 3" xfId="5714" xr:uid="{00000000-0005-0000-0000-00003D1F0000}"/>
    <cellStyle name="Normal 9 2 3 3 3 3 2" xfId="14156" xr:uid="{47DD6F42-7D12-44A8-B48E-A27F81376D2A}"/>
    <cellStyle name="Normal 9 2 3 3 3 3 3" xfId="22593" xr:uid="{71A14003-D3DE-4644-B0A1-091CCC66A417}"/>
    <cellStyle name="Normal 9 2 3 3 3 3 4" xfId="31030" xr:uid="{D3AB0240-F9A9-442B-8F04-EAF037CE0052}"/>
    <cellStyle name="Normal 9 2 3 3 3 4" xfId="9938" xr:uid="{01E160DC-474E-4B0A-A3DB-C2A235A98070}"/>
    <cellStyle name="Normal 9 2 3 3 3 5" xfId="18376" xr:uid="{01141FD8-6BE0-4F44-9982-4EEA3C80B6C3}"/>
    <cellStyle name="Normal 9 2 3 3 3 6" xfId="26813" xr:uid="{908C6615-138B-4D4B-9382-9EABD14817CD}"/>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1DC4B7EA-A47D-45AA-A798-9B548046AEDE}"/>
    <cellStyle name="Normal 9 2 3 3 4 2 2 3" xfId="25151" xr:uid="{BC8A9552-364C-4AAA-BD4D-697BACEE1AC5}"/>
    <cellStyle name="Normal 9 2 3 3 4 2 2 4" xfId="33588" xr:uid="{F7494F19-1391-4CE8-ABB6-C9DB1FE06DCA}"/>
    <cellStyle name="Normal 9 2 3 3 4 2 3" xfId="12496" xr:uid="{E0FDBDFB-F313-4C38-9A7C-ED5951D48A38}"/>
    <cellStyle name="Normal 9 2 3 3 4 2 4" xfId="20934" xr:uid="{A634D5C0-263F-410A-A71E-40D97C467C84}"/>
    <cellStyle name="Normal 9 2 3 3 4 2 5" xfId="29371" xr:uid="{66174FBE-B90B-4538-9AC0-A328B100D232}"/>
    <cellStyle name="Normal 9 2 3 3 4 3" xfId="6127" xr:uid="{00000000-0005-0000-0000-0000411F0000}"/>
    <cellStyle name="Normal 9 2 3 3 4 3 2" xfId="14569" xr:uid="{BB34C538-034D-4FAE-BB09-E34E1E30F3AB}"/>
    <cellStyle name="Normal 9 2 3 3 4 3 3" xfId="23006" xr:uid="{596FA3A1-6813-450B-8983-564705269ED1}"/>
    <cellStyle name="Normal 9 2 3 3 4 3 4" xfId="31443" xr:uid="{C143D457-9DC4-4E56-BF3D-2041A3727D17}"/>
    <cellStyle name="Normal 9 2 3 3 4 4" xfId="10351" xr:uid="{AFD4D623-18BF-47ED-A232-7F59629634F5}"/>
    <cellStyle name="Normal 9 2 3 3 4 5" xfId="18789" xr:uid="{6D03D1B0-1E4A-43CE-9DBD-E43E203E1B11}"/>
    <cellStyle name="Normal 9 2 3 3 4 6" xfId="27226" xr:uid="{1DCD9020-9D87-40E1-A427-A8549EF0C874}"/>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C0F3339E-8423-4BC2-A520-C60B8BC9FE93}"/>
    <cellStyle name="Normal 9 2 3 3 5 2 2 3" xfId="25564" xr:uid="{42D30ED2-85D4-4B0A-985D-7CD7F56A96A4}"/>
    <cellStyle name="Normal 9 2 3 3 5 2 2 4" xfId="34001" xr:uid="{21FAEC0B-20E5-4693-AD07-402E4973E8B0}"/>
    <cellStyle name="Normal 9 2 3 3 5 2 3" xfId="12909" xr:uid="{84F1D1EF-0ABA-4F94-8E8F-35B1070A6B0D}"/>
    <cellStyle name="Normal 9 2 3 3 5 2 4" xfId="21347" xr:uid="{2913EC3A-85BF-43EB-AED5-41471E6C319D}"/>
    <cellStyle name="Normal 9 2 3 3 5 2 5" xfId="29784" xr:uid="{C31C76E5-B1F8-4987-B6E4-6E271546E723}"/>
    <cellStyle name="Normal 9 2 3 3 5 3" xfId="6540" xr:uid="{00000000-0005-0000-0000-0000451F0000}"/>
    <cellStyle name="Normal 9 2 3 3 5 3 2" xfId="14982" xr:uid="{69B64289-0FF3-4143-B3D0-6D9AF73E0152}"/>
    <cellStyle name="Normal 9 2 3 3 5 3 3" xfId="23419" xr:uid="{4CB1CF3A-84DB-45D1-9E3E-E915A141AC76}"/>
    <cellStyle name="Normal 9 2 3 3 5 3 4" xfId="31856" xr:uid="{4249DA59-174F-49DD-A218-647DD39BA5F6}"/>
    <cellStyle name="Normal 9 2 3 3 5 4" xfId="10764" xr:uid="{169C7204-097F-4103-B441-E0EFEE8667C2}"/>
    <cellStyle name="Normal 9 2 3 3 5 5" xfId="19202" xr:uid="{2CF103E4-B8F5-40C3-B031-347D5E2FAC74}"/>
    <cellStyle name="Normal 9 2 3 3 5 6" xfId="27639" xr:uid="{1F3F37ED-8D09-42B1-8006-52B55DAC2541}"/>
    <cellStyle name="Normal 9 2 3 3 6" xfId="2669" xr:uid="{00000000-0005-0000-0000-0000461F0000}"/>
    <cellStyle name="Normal 9 2 3 3 6 2" xfId="6953" xr:uid="{00000000-0005-0000-0000-0000471F0000}"/>
    <cellStyle name="Normal 9 2 3 3 6 2 2" xfId="15395" xr:uid="{29F3135B-8515-498D-888A-4181AEC5FFA3}"/>
    <cellStyle name="Normal 9 2 3 3 6 2 3" xfId="23832" xr:uid="{A1C4E3CB-4609-428B-A7B6-0B3389872F08}"/>
    <cellStyle name="Normal 9 2 3 3 6 2 4" xfId="32269" xr:uid="{9A5220FB-B911-4D25-868D-1A6B1AEEEBA7}"/>
    <cellStyle name="Normal 9 2 3 3 6 3" xfId="11177" xr:uid="{61120A2D-C196-4327-AF4A-5544F5475FF9}"/>
    <cellStyle name="Normal 9 2 3 3 6 4" xfId="19615" xr:uid="{DF25957A-2C36-40E3-83CF-7966D2B71FEF}"/>
    <cellStyle name="Normal 9 2 3 3 6 5" xfId="28052" xr:uid="{CC20DBDE-A7EF-41FE-8E6D-203FE30F44F7}"/>
    <cellStyle name="Normal 9 2 3 3 7" xfId="4888" xr:uid="{00000000-0005-0000-0000-0000481F0000}"/>
    <cellStyle name="Normal 9 2 3 3 7 2" xfId="13330" xr:uid="{32684BA1-EAF2-46CF-A0F4-88B36B1D866E}"/>
    <cellStyle name="Normal 9 2 3 3 7 3" xfId="21767" xr:uid="{1C119EC5-072B-4412-8A46-A9B773298DA6}"/>
    <cellStyle name="Normal 9 2 3 3 7 4" xfId="30204" xr:uid="{F0B893E6-21E4-4831-8CE9-68A8D6CCD1F7}"/>
    <cellStyle name="Normal 9 2 3 3 8" xfId="9112" xr:uid="{415684B3-35EB-4547-A1ED-AC66B68AD251}"/>
    <cellStyle name="Normal 9 2 3 3 9" xfId="17550" xr:uid="{ECEFD71F-651D-411B-952C-729DAB003F3D}"/>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EFE74B72-1879-4F34-8820-0846C5321C11}"/>
    <cellStyle name="Normal 9 2 3 4 2 2 3" xfId="24322" xr:uid="{D91A9949-20EC-4BA0-9261-C685E9BC5B04}"/>
    <cellStyle name="Normal 9 2 3 4 2 2 4" xfId="32759" xr:uid="{DA8CCCF9-CBBC-4D0F-80C4-CA685DE33E56}"/>
    <cellStyle name="Normal 9 2 3 4 2 3" xfId="11667" xr:uid="{0402D08E-C1F4-4248-A619-29488A223C92}"/>
    <cellStyle name="Normal 9 2 3 4 2 4" xfId="20105" xr:uid="{7B5243AF-FD1F-41E9-A9BB-9A2B678E8FA6}"/>
    <cellStyle name="Normal 9 2 3 4 2 5" xfId="28542" xr:uid="{98D9F21C-0495-49E5-8A1D-39FC47ACFE00}"/>
    <cellStyle name="Normal 9 2 3 4 3" xfId="5298" xr:uid="{00000000-0005-0000-0000-00004C1F0000}"/>
    <cellStyle name="Normal 9 2 3 4 3 2" xfId="13740" xr:uid="{8B226F73-0795-4B34-A269-DBE705255B39}"/>
    <cellStyle name="Normal 9 2 3 4 3 3" xfId="22177" xr:uid="{1B649F79-F6FA-4132-A923-0C9D1C4C06C2}"/>
    <cellStyle name="Normal 9 2 3 4 3 4" xfId="30614" xr:uid="{886DE219-9E00-4019-A691-D7BAE10CA597}"/>
    <cellStyle name="Normal 9 2 3 4 4" xfId="9522" xr:uid="{DEA7D9AC-23A6-4962-BFD0-92F9F7478F59}"/>
    <cellStyle name="Normal 9 2 3 4 5" xfId="17960" xr:uid="{B38DD872-B248-49AD-B92C-C8975CE8986B}"/>
    <cellStyle name="Normal 9 2 3 4 6" xfId="26397" xr:uid="{0DE45CBA-1DE6-4E6A-866E-9EB38FAC506F}"/>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9FEB5DE7-01F6-401E-BFDA-9CF1AE31AC77}"/>
    <cellStyle name="Normal 9 2 3 5 2 2 3" xfId="24735" xr:uid="{A930BDEA-97A6-42CF-A2ED-3F50D650401C}"/>
    <cellStyle name="Normal 9 2 3 5 2 2 4" xfId="33172" xr:uid="{5388D091-9D74-456B-9555-81A87A961185}"/>
    <cellStyle name="Normal 9 2 3 5 2 3" xfId="12080" xr:uid="{CDE4A0A6-7C30-4D2C-9A64-A5E6EE70BAD5}"/>
    <cellStyle name="Normal 9 2 3 5 2 4" xfId="20518" xr:uid="{BB0D9A00-1D8C-4115-81C1-87B8D03EE472}"/>
    <cellStyle name="Normal 9 2 3 5 2 5" xfId="28955" xr:uid="{48807196-63A9-454A-96DC-61AF2CA25B6B}"/>
    <cellStyle name="Normal 9 2 3 5 3" xfId="5711" xr:uid="{00000000-0005-0000-0000-0000501F0000}"/>
    <cellStyle name="Normal 9 2 3 5 3 2" xfId="14153" xr:uid="{5F74A240-A7C2-456F-A5D0-F70DDB6D64BF}"/>
    <cellStyle name="Normal 9 2 3 5 3 3" xfId="22590" xr:uid="{DD89F2C1-6550-40CB-B950-436A8575260D}"/>
    <cellStyle name="Normal 9 2 3 5 3 4" xfId="31027" xr:uid="{46203ADE-5E98-4521-A5DB-D3D43936D509}"/>
    <cellStyle name="Normal 9 2 3 5 4" xfId="9935" xr:uid="{B176370D-F9A2-4AC2-B495-A6D46A6F6077}"/>
    <cellStyle name="Normal 9 2 3 5 5" xfId="18373" xr:uid="{792A4DD9-64AE-4DEB-92CC-0CABBC85787E}"/>
    <cellStyle name="Normal 9 2 3 5 6" xfId="26810" xr:uid="{4FB2D9BF-6FCA-4CEB-9BA4-B55878CFF537}"/>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09DE8257-7675-463A-8F3E-D9BC605EB0B5}"/>
    <cellStyle name="Normal 9 2 3 6 2 2 3" xfId="25148" xr:uid="{06FE35D3-A4E9-4476-9A4D-91667A1C7767}"/>
    <cellStyle name="Normal 9 2 3 6 2 2 4" xfId="33585" xr:uid="{0CAD965F-08E0-4F9E-BBD4-744B50C038D2}"/>
    <cellStyle name="Normal 9 2 3 6 2 3" xfId="12493" xr:uid="{439E66D9-5DD6-4C7C-8E76-D3F1C42DE9E4}"/>
    <cellStyle name="Normal 9 2 3 6 2 4" xfId="20931" xr:uid="{6F16CB01-1C7B-4D2D-A2B6-6C5115E545A2}"/>
    <cellStyle name="Normal 9 2 3 6 2 5" xfId="29368" xr:uid="{83332BA9-EE88-4501-B31E-412D5578172C}"/>
    <cellStyle name="Normal 9 2 3 6 3" xfId="6124" xr:uid="{00000000-0005-0000-0000-0000541F0000}"/>
    <cellStyle name="Normal 9 2 3 6 3 2" xfId="14566" xr:uid="{B9902475-BD6F-48E0-8ED4-393411E53B4B}"/>
    <cellStyle name="Normal 9 2 3 6 3 3" xfId="23003" xr:uid="{98EC2217-78E8-46BA-960B-4E77C3043FBC}"/>
    <cellStyle name="Normal 9 2 3 6 3 4" xfId="31440" xr:uid="{179CB3BA-074B-45B6-ADAE-2F604FE4B35A}"/>
    <cellStyle name="Normal 9 2 3 6 4" xfId="10348" xr:uid="{F6966538-327D-41D1-897B-C1FB16BA5A40}"/>
    <cellStyle name="Normal 9 2 3 6 5" xfId="18786" xr:uid="{8574FAEE-6BCA-47A7-8D9E-9EFA123FB361}"/>
    <cellStyle name="Normal 9 2 3 6 6" xfId="27223" xr:uid="{E241E853-C2AF-490A-A4E6-0EF9D411861E}"/>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779D563C-C89E-488F-989D-BA86A03E451C}"/>
    <cellStyle name="Normal 9 2 3 7 2 2 3" xfId="25561" xr:uid="{582F9002-3469-4536-900C-0B05DE32215C}"/>
    <cellStyle name="Normal 9 2 3 7 2 2 4" xfId="33998" xr:uid="{2A778B5B-BD66-44F3-981E-A9B3C5E1C7F8}"/>
    <cellStyle name="Normal 9 2 3 7 2 3" xfId="12906" xr:uid="{B26645BA-218B-4222-9F9E-9829E61556CD}"/>
    <cellStyle name="Normal 9 2 3 7 2 4" xfId="21344" xr:uid="{F1D778DC-D0A5-4839-8BDE-91A3090ED53D}"/>
    <cellStyle name="Normal 9 2 3 7 2 5" xfId="29781" xr:uid="{5A819C6C-174D-4A8B-98EB-2E520CCEA027}"/>
    <cellStyle name="Normal 9 2 3 7 3" xfId="6537" xr:uid="{00000000-0005-0000-0000-0000581F0000}"/>
    <cellStyle name="Normal 9 2 3 7 3 2" xfId="14979" xr:uid="{8024A856-4A7C-4AA7-B242-17FDBA82FFC5}"/>
    <cellStyle name="Normal 9 2 3 7 3 3" xfId="23416" xr:uid="{27BC480F-EC66-43B5-9BA5-4A083FBDE49D}"/>
    <cellStyle name="Normal 9 2 3 7 3 4" xfId="31853" xr:uid="{CFB80509-28FF-449D-A13B-6521F51FBCFB}"/>
    <cellStyle name="Normal 9 2 3 7 4" xfId="10761" xr:uid="{991789B3-D484-4FCC-82F4-7260A1ADFA43}"/>
    <cellStyle name="Normal 9 2 3 7 5" xfId="19199" xr:uid="{23BCF026-6309-45F2-8938-7A325DEE7CE9}"/>
    <cellStyle name="Normal 9 2 3 7 6" xfId="27636" xr:uid="{4AF0FA3E-AE65-4C99-9EAF-4A2B8149DE65}"/>
    <cellStyle name="Normal 9 2 3 8" xfId="2666" xr:uid="{00000000-0005-0000-0000-0000591F0000}"/>
    <cellStyle name="Normal 9 2 3 8 2" xfId="6950" xr:uid="{00000000-0005-0000-0000-00005A1F0000}"/>
    <cellStyle name="Normal 9 2 3 8 2 2" xfId="15392" xr:uid="{E2EDC75F-067F-411E-A0DC-3294584F0F9B}"/>
    <cellStyle name="Normal 9 2 3 8 2 3" xfId="23829" xr:uid="{F8085FC3-2A4C-4CA6-A672-086F4E63C103}"/>
    <cellStyle name="Normal 9 2 3 8 2 4" xfId="32266" xr:uid="{9EA3E823-C01A-4635-8571-DBD1F035AD4E}"/>
    <cellStyle name="Normal 9 2 3 8 3" xfId="11174" xr:uid="{14D4711D-D4BA-4D9E-A1B5-DA7124471965}"/>
    <cellStyle name="Normal 9 2 3 8 4" xfId="19612" xr:uid="{CBC17D67-E780-449E-AF30-A23A428075A1}"/>
    <cellStyle name="Normal 9 2 3 8 5" xfId="28049" xr:uid="{44743382-6FDC-4691-AC20-B007B1F626A3}"/>
    <cellStyle name="Normal 9 2 3 9" xfId="4885" xr:uid="{00000000-0005-0000-0000-00005B1F0000}"/>
    <cellStyle name="Normal 9 2 3 9 2" xfId="13327" xr:uid="{873B0DC1-C22C-46B1-966A-174E1D6CF59A}"/>
    <cellStyle name="Normal 9 2 3 9 3" xfId="21764" xr:uid="{CD2474BD-5621-4FEF-91D5-CBA61E06DCCB}"/>
    <cellStyle name="Normal 9 2 3 9 4" xfId="30201" xr:uid="{56A8E200-9E89-4EB9-8BAA-AC951BEA4A6C}"/>
    <cellStyle name="Normal 9 2 4" xfId="524" xr:uid="{00000000-0005-0000-0000-00005C1F0000}"/>
    <cellStyle name="Normal 9 2 4 10" xfId="17551" xr:uid="{7D0686CB-F390-4E2A-A81B-1D9AD4953F4A}"/>
    <cellStyle name="Normal 9 2 4 11" xfId="25988" xr:uid="{605E18E7-0B99-4C2F-8EE9-D792A41328C0}"/>
    <cellStyle name="Normal 9 2 4 2" xfId="525" xr:uid="{00000000-0005-0000-0000-00005D1F0000}"/>
    <cellStyle name="Normal 9 2 4 2 10" xfId="25989" xr:uid="{E8DDC88B-AB16-4988-8EEB-68CAC1DAE41B}"/>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09E0597C-DA80-49C7-B67E-5D9715518AE3}"/>
    <cellStyle name="Normal 9 2 4 2 2 2 2 3" xfId="24327" xr:uid="{4220AF2B-83FF-4A3B-B9A7-4D602ED6EFE5}"/>
    <cellStyle name="Normal 9 2 4 2 2 2 2 4" xfId="32764" xr:uid="{D529AE6B-300C-4285-BFBB-165378DCE5C3}"/>
    <cellStyle name="Normal 9 2 4 2 2 2 3" xfId="11672" xr:uid="{E0D3B66F-6C3A-4268-8ED3-589D6290A719}"/>
    <cellStyle name="Normal 9 2 4 2 2 2 4" xfId="20110" xr:uid="{A7AF8C15-6420-4F15-B141-17C7C8588C3D}"/>
    <cellStyle name="Normal 9 2 4 2 2 2 5" xfId="28547" xr:uid="{E73CE939-0D71-4078-8665-129553438D12}"/>
    <cellStyle name="Normal 9 2 4 2 2 3" xfId="5303" xr:uid="{00000000-0005-0000-0000-0000611F0000}"/>
    <cellStyle name="Normal 9 2 4 2 2 3 2" xfId="13745" xr:uid="{1E110BA0-C693-4C9F-B7AE-BCE4445A3734}"/>
    <cellStyle name="Normal 9 2 4 2 2 3 3" xfId="22182" xr:uid="{96F5E1EB-3E18-49AD-9421-5B91FA5B8DBA}"/>
    <cellStyle name="Normal 9 2 4 2 2 3 4" xfId="30619" xr:uid="{D5D0C185-3192-4228-A3DE-969ABFE30340}"/>
    <cellStyle name="Normal 9 2 4 2 2 4" xfId="9527" xr:uid="{0FFAD1A0-6621-4454-A728-D51A2219BEEB}"/>
    <cellStyle name="Normal 9 2 4 2 2 5" xfId="17965" xr:uid="{A33C7426-2F28-4C4C-AB9E-FCEE29E0ADC2}"/>
    <cellStyle name="Normal 9 2 4 2 2 6" xfId="26402" xr:uid="{24F65EE5-91D2-478B-89D2-954388D4188A}"/>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F040B9C8-0224-43F1-A7F3-C12620A9F7CD}"/>
    <cellStyle name="Normal 9 2 4 2 3 2 2 3" xfId="24740" xr:uid="{FE96F415-3C6D-46E4-BC39-3609AA8EE195}"/>
    <cellStyle name="Normal 9 2 4 2 3 2 2 4" xfId="33177" xr:uid="{9166D6FF-80BE-4C2B-ADE6-B6958F2D913A}"/>
    <cellStyle name="Normal 9 2 4 2 3 2 3" xfId="12085" xr:uid="{94286543-1EF5-4FED-BBBC-C7394F67160A}"/>
    <cellStyle name="Normal 9 2 4 2 3 2 4" xfId="20523" xr:uid="{90974B74-55A9-4309-9389-FA939D94EBFD}"/>
    <cellStyle name="Normal 9 2 4 2 3 2 5" xfId="28960" xr:uid="{B60ADC54-7E77-4256-872E-0A2BA5E00612}"/>
    <cellStyle name="Normal 9 2 4 2 3 3" xfId="5716" xr:uid="{00000000-0005-0000-0000-0000651F0000}"/>
    <cellStyle name="Normal 9 2 4 2 3 3 2" xfId="14158" xr:uid="{B7B76087-699A-4246-9B2F-0E30E5C23D16}"/>
    <cellStyle name="Normal 9 2 4 2 3 3 3" xfId="22595" xr:uid="{4F512248-7938-4774-A6B7-2339816EFD2E}"/>
    <cellStyle name="Normal 9 2 4 2 3 3 4" xfId="31032" xr:uid="{C8A2B182-81E1-4B84-9C90-AC1624864327}"/>
    <cellStyle name="Normal 9 2 4 2 3 4" xfId="9940" xr:uid="{A88B1331-62F2-40F8-9DCC-DA78F34365AC}"/>
    <cellStyle name="Normal 9 2 4 2 3 5" xfId="18378" xr:uid="{FD604720-F055-482B-89BE-5613FD8F0719}"/>
    <cellStyle name="Normal 9 2 4 2 3 6" xfId="26815" xr:uid="{B5CA0155-4627-4C55-BCC1-A4DFC3E998CA}"/>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3A31731E-EE01-4A9E-9EAB-B7DA67479F71}"/>
    <cellStyle name="Normal 9 2 4 2 4 2 2 3" xfId="25153" xr:uid="{A16F2708-08E3-4E16-9521-CB49E551D8C9}"/>
    <cellStyle name="Normal 9 2 4 2 4 2 2 4" xfId="33590" xr:uid="{C8821562-F58A-408B-A602-D55B0C01CDE5}"/>
    <cellStyle name="Normal 9 2 4 2 4 2 3" xfId="12498" xr:uid="{AAF35055-5703-41AA-9055-EF1C71FA3772}"/>
    <cellStyle name="Normal 9 2 4 2 4 2 4" xfId="20936" xr:uid="{020BB6BC-06D4-4343-B187-2A6F7EA440B0}"/>
    <cellStyle name="Normal 9 2 4 2 4 2 5" xfId="29373" xr:uid="{8C151623-7744-4601-96E0-78BA6A95BCB4}"/>
    <cellStyle name="Normal 9 2 4 2 4 3" xfId="6129" xr:uid="{00000000-0005-0000-0000-0000691F0000}"/>
    <cellStyle name="Normal 9 2 4 2 4 3 2" xfId="14571" xr:uid="{C6EA63EE-D5E3-4763-9AB5-CC7B99341557}"/>
    <cellStyle name="Normal 9 2 4 2 4 3 3" xfId="23008" xr:uid="{75470030-59CA-43F3-9D05-256794669DE3}"/>
    <cellStyle name="Normal 9 2 4 2 4 3 4" xfId="31445" xr:uid="{56ED1A6D-27AE-4860-88B8-2CC582650F85}"/>
    <cellStyle name="Normal 9 2 4 2 4 4" xfId="10353" xr:uid="{F0D34331-12AC-4AED-8531-6BA11C40C8DA}"/>
    <cellStyle name="Normal 9 2 4 2 4 5" xfId="18791" xr:uid="{41D8289D-5892-4410-8674-BD364ABFCD64}"/>
    <cellStyle name="Normal 9 2 4 2 4 6" xfId="27228" xr:uid="{9D7D78D5-DA68-4430-BC0C-982625AC5E6D}"/>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5D58A8E1-5C95-48B2-A89F-C5FFF2DB7AB0}"/>
    <cellStyle name="Normal 9 2 4 2 5 2 2 3" xfId="25566" xr:uid="{6F9D727B-40F7-4BD1-839B-404614324009}"/>
    <cellStyle name="Normal 9 2 4 2 5 2 2 4" xfId="34003" xr:uid="{B7065112-7130-433E-B218-7BDF6452930B}"/>
    <cellStyle name="Normal 9 2 4 2 5 2 3" xfId="12911" xr:uid="{3E05B217-8B9A-4AE2-A7C6-6FF6258CAFAA}"/>
    <cellStyle name="Normal 9 2 4 2 5 2 4" xfId="21349" xr:uid="{7FE237A7-B950-465B-A979-BDCF9A7FECA3}"/>
    <cellStyle name="Normal 9 2 4 2 5 2 5" xfId="29786" xr:uid="{2AB88A0B-49D8-42B6-BB9B-F7910D13AAC9}"/>
    <cellStyle name="Normal 9 2 4 2 5 3" xfId="6542" xr:uid="{00000000-0005-0000-0000-00006D1F0000}"/>
    <cellStyle name="Normal 9 2 4 2 5 3 2" xfId="14984" xr:uid="{3D321FAB-8C16-4129-8035-84010B006269}"/>
    <cellStyle name="Normal 9 2 4 2 5 3 3" xfId="23421" xr:uid="{D1E0F6F8-E1E6-47A4-A1D4-8FAE740D8EF8}"/>
    <cellStyle name="Normal 9 2 4 2 5 3 4" xfId="31858" xr:uid="{E937A74D-BC23-4621-BE43-6E89253FB957}"/>
    <cellStyle name="Normal 9 2 4 2 5 4" xfId="10766" xr:uid="{CC6F121F-628B-49EA-9205-233DEA1DF022}"/>
    <cellStyle name="Normal 9 2 4 2 5 5" xfId="19204" xr:uid="{A9BAE1B7-8439-45ED-A422-736B09756988}"/>
    <cellStyle name="Normal 9 2 4 2 5 6" xfId="27641" xr:uid="{3778C172-6E8B-42C2-B20F-ED5E2998CB4A}"/>
    <cellStyle name="Normal 9 2 4 2 6" xfId="2671" xr:uid="{00000000-0005-0000-0000-00006E1F0000}"/>
    <cellStyle name="Normal 9 2 4 2 6 2" xfId="6955" xr:uid="{00000000-0005-0000-0000-00006F1F0000}"/>
    <cellStyle name="Normal 9 2 4 2 6 2 2" xfId="15397" xr:uid="{87B51AAB-C948-43AA-942B-32CC8A5F2C8F}"/>
    <cellStyle name="Normal 9 2 4 2 6 2 3" xfId="23834" xr:uid="{A5FABD67-FA76-4B38-9338-2B05D63122E0}"/>
    <cellStyle name="Normal 9 2 4 2 6 2 4" xfId="32271" xr:uid="{0D94D1F8-F084-468E-8A9B-8A56BBFFB301}"/>
    <cellStyle name="Normal 9 2 4 2 6 3" xfId="11179" xr:uid="{E8236712-21BF-47BE-B942-3709CA5590BC}"/>
    <cellStyle name="Normal 9 2 4 2 6 4" xfId="19617" xr:uid="{ECE2BD93-F894-4729-BF00-14ABACD41B11}"/>
    <cellStyle name="Normal 9 2 4 2 6 5" xfId="28054" xr:uid="{92A2876E-D660-4CCC-BCF6-ADB64A56FB2D}"/>
    <cellStyle name="Normal 9 2 4 2 7" xfId="4890" xr:uid="{00000000-0005-0000-0000-0000701F0000}"/>
    <cellStyle name="Normal 9 2 4 2 7 2" xfId="13332" xr:uid="{7BFA6ED5-E190-47C9-89C1-4A71A99784AA}"/>
    <cellStyle name="Normal 9 2 4 2 7 3" xfId="21769" xr:uid="{817630F4-3F59-47E0-B555-772AF662C435}"/>
    <cellStyle name="Normal 9 2 4 2 7 4" xfId="30206" xr:uid="{A3BAD412-C306-440D-AB80-7496C50CBE6F}"/>
    <cellStyle name="Normal 9 2 4 2 8" xfId="9114" xr:uid="{D21574FA-0FE0-4333-B0E3-C6D1F83A3605}"/>
    <cellStyle name="Normal 9 2 4 2 9" xfId="17552" xr:uid="{B815EA62-8D18-4E4D-8E91-693843C7FF3B}"/>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D8376267-3341-431A-ACC3-314C881D5F1A}"/>
    <cellStyle name="Normal 9 2 4 3 2 2 3" xfId="24326" xr:uid="{7031D6F6-9F0E-4120-93A5-5FA42C1D67B1}"/>
    <cellStyle name="Normal 9 2 4 3 2 2 4" xfId="32763" xr:uid="{86D8E803-7165-4DA7-A12E-D15E5A62A7D3}"/>
    <cellStyle name="Normal 9 2 4 3 2 3" xfId="11671" xr:uid="{46CBE9A3-64DA-4A54-8E1B-EE4E81963BF8}"/>
    <cellStyle name="Normal 9 2 4 3 2 4" xfId="20109" xr:uid="{63A6675A-B535-4FB6-AC2A-3B8283B01B49}"/>
    <cellStyle name="Normal 9 2 4 3 2 5" xfId="28546" xr:uid="{86BB4C10-A6C0-413A-BCDF-F389E983BFD0}"/>
    <cellStyle name="Normal 9 2 4 3 3" xfId="5302" xr:uid="{00000000-0005-0000-0000-0000741F0000}"/>
    <cellStyle name="Normal 9 2 4 3 3 2" xfId="13744" xr:uid="{10A652B3-34AF-4A17-BF32-DDCFD3553685}"/>
    <cellStyle name="Normal 9 2 4 3 3 3" xfId="22181" xr:uid="{E662E8F7-6117-4E35-8249-BFD790245080}"/>
    <cellStyle name="Normal 9 2 4 3 3 4" xfId="30618" xr:uid="{0EDD9360-F49E-4926-8E1F-F44FC762C794}"/>
    <cellStyle name="Normal 9 2 4 3 4" xfId="9526" xr:uid="{5102618E-4C3B-4BF6-9D7D-F87BE2D8609E}"/>
    <cellStyle name="Normal 9 2 4 3 5" xfId="17964" xr:uid="{35606641-B5CB-48B9-80EA-FC8443F1D02E}"/>
    <cellStyle name="Normal 9 2 4 3 6" xfId="26401" xr:uid="{FC942460-3778-4947-9E38-64BF3EE8F80C}"/>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713A65EE-AAA0-424C-974E-E0D480967683}"/>
    <cellStyle name="Normal 9 2 4 4 2 2 3" xfId="24739" xr:uid="{44E8DA36-3C5A-4C6A-A87E-2815CC452784}"/>
    <cellStyle name="Normal 9 2 4 4 2 2 4" xfId="33176" xr:uid="{EBFCB8BD-017C-492D-A99B-6627C656B762}"/>
    <cellStyle name="Normal 9 2 4 4 2 3" xfId="12084" xr:uid="{7519CF55-8ACF-4998-9120-A1E93C6BFA28}"/>
    <cellStyle name="Normal 9 2 4 4 2 4" xfId="20522" xr:uid="{271EBB37-A22B-43CC-83D5-C327CB95E8CF}"/>
    <cellStyle name="Normal 9 2 4 4 2 5" xfId="28959" xr:uid="{DBBDECA6-A07D-4FE9-B140-65CED169CE35}"/>
    <cellStyle name="Normal 9 2 4 4 3" xfId="5715" xr:uid="{00000000-0005-0000-0000-0000781F0000}"/>
    <cellStyle name="Normal 9 2 4 4 3 2" xfId="14157" xr:uid="{7EE6BC18-D5C1-4ED0-812A-6D231ADAF198}"/>
    <cellStyle name="Normal 9 2 4 4 3 3" xfId="22594" xr:uid="{1C819EDA-A007-4D0D-81CD-235E9A9B352E}"/>
    <cellStyle name="Normal 9 2 4 4 3 4" xfId="31031" xr:uid="{D7D4D2FF-1F3C-4FAE-A839-8D53635BE86B}"/>
    <cellStyle name="Normal 9 2 4 4 4" xfId="9939" xr:uid="{722CFB4B-4517-4F60-B9D1-E8C2EEBEB556}"/>
    <cellStyle name="Normal 9 2 4 4 5" xfId="18377" xr:uid="{E5804C5C-6A26-4A4C-99BB-37115C69B6D2}"/>
    <cellStyle name="Normal 9 2 4 4 6" xfId="26814" xr:uid="{64D03CE2-50A6-4957-86BC-1D5AF867FFED}"/>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C162E29A-C567-4CE7-BFFA-3C86A590B1AE}"/>
    <cellStyle name="Normal 9 2 4 5 2 2 3" xfId="25152" xr:uid="{DA9D4854-5D9F-4DFF-A224-E7A1673A0D22}"/>
    <cellStyle name="Normal 9 2 4 5 2 2 4" xfId="33589" xr:uid="{D05078E7-4C39-41B3-AF97-440C4D635C8B}"/>
    <cellStyle name="Normal 9 2 4 5 2 3" xfId="12497" xr:uid="{007B86E6-672A-4CE6-883E-3BB624662983}"/>
    <cellStyle name="Normal 9 2 4 5 2 4" xfId="20935" xr:uid="{B854A675-F0A8-4BFB-8280-974F3F7A522E}"/>
    <cellStyle name="Normal 9 2 4 5 2 5" xfId="29372" xr:uid="{B41D4AEE-94E2-4A7E-971F-2A944C86E07B}"/>
    <cellStyle name="Normal 9 2 4 5 3" xfId="6128" xr:uid="{00000000-0005-0000-0000-00007C1F0000}"/>
    <cellStyle name="Normal 9 2 4 5 3 2" xfId="14570" xr:uid="{22E51496-D447-4212-8AB3-5B51D2608FDB}"/>
    <cellStyle name="Normal 9 2 4 5 3 3" xfId="23007" xr:uid="{20CEC673-F822-4B22-B136-6E5A4CDC17AE}"/>
    <cellStyle name="Normal 9 2 4 5 3 4" xfId="31444" xr:uid="{6F831849-673A-4439-B9F4-58757F742362}"/>
    <cellStyle name="Normal 9 2 4 5 4" xfId="10352" xr:uid="{4FA3263A-E80B-413F-BAD0-C6203F6262DF}"/>
    <cellStyle name="Normal 9 2 4 5 5" xfId="18790" xr:uid="{5CE63ADA-3FB8-4C00-8AA6-521F9D001E41}"/>
    <cellStyle name="Normal 9 2 4 5 6" xfId="27227" xr:uid="{8A3D38E1-19D4-46A0-8AB0-34C0B384BF39}"/>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89F83FBB-3487-4BC5-809A-6D7B2F4CDAE5}"/>
    <cellStyle name="Normal 9 2 4 6 2 2 3" xfId="25565" xr:uid="{AB15EFE2-E596-4E5A-BDDE-041E3215235D}"/>
    <cellStyle name="Normal 9 2 4 6 2 2 4" xfId="34002" xr:uid="{5904EF3A-B9F7-4BA6-A1ED-D58299246B66}"/>
    <cellStyle name="Normal 9 2 4 6 2 3" xfId="12910" xr:uid="{2FD0B9D6-BF8A-4428-BE2C-85D959C882ED}"/>
    <cellStyle name="Normal 9 2 4 6 2 4" xfId="21348" xr:uid="{E0F64F77-FD7D-43A3-A4F6-ABEA50BBFD8D}"/>
    <cellStyle name="Normal 9 2 4 6 2 5" xfId="29785" xr:uid="{747D4098-58F8-4038-A0EE-15508A95DFF0}"/>
    <cellStyle name="Normal 9 2 4 6 3" xfId="6541" xr:uid="{00000000-0005-0000-0000-0000801F0000}"/>
    <cellStyle name="Normal 9 2 4 6 3 2" xfId="14983" xr:uid="{7CE24A2B-6393-44BE-A242-FDD2D7078952}"/>
    <cellStyle name="Normal 9 2 4 6 3 3" xfId="23420" xr:uid="{4BB1159F-332B-49A2-BD05-4CA9B2A42C6C}"/>
    <cellStyle name="Normal 9 2 4 6 3 4" xfId="31857" xr:uid="{8F2022B8-FD77-43B5-9B56-BEE4FA29A4F4}"/>
    <cellStyle name="Normal 9 2 4 6 4" xfId="10765" xr:uid="{642C9D61-EDFD-467B-9A50-364FFDE2B396}"/>
    <cellStyle name="Normal 9 2 4 6 5" xfId="19203" xr:uid="{3392DDE2-E697-43F9-B047-EF5F39344FF9}"/>
    <cellStyle name="Normal 9 2 4 6 6" xfId="27640" xr:uid="{1AFD7AA8-EC3A-4D70-8503-5273B24DEA89}"/>
    <cellStyle name="Normal 9 2 4 7" xfId="2670" xr:uid="{00000000-0005-0000-0000-0000811F0000}"/>
    <cellStyle name="Normal 9 2 4 7 2" xfId="6954" xr:uid="{00000000-0005-0000-0000-0000821F0000}"/>
    <cellStyle name="Normal 9 2 4 7 2 2" xfId="15396" xr:uid="{DA6A64E9-C81A-4D92-A2E6-A63C1DD89D74}"/>
    <cellStyle name="Normal 9 2 4 7 2 3" xfId="23833" xr:uid="{D63A233C-5366-4C6B-8467-F444F294535E}"/>
    <cellStyle name="Normal 9 2 4 7 2 4" xfId="32270" xr:uid="{538B627C-2A93-4D58-959E-98B75AA933B2}"/>
    <cellStyle name="Normal 9 2 4 7 3" xfId="11178" xr:uid="{30972550-2AC8-40E8-8565-A6A039CF6AF3}"/>
    <cellStyle name="Normal 9 2 4 7 4" xfId="19616" xr:uid="{927F27AC-DB0B-4A95-9849-3F9A94DE88DB}"/>
    <cellStyle name="Normal 9 2 4 7 5" xfId="28053" xr:uid="{0CBF1C5C-9146-4C4D-A311-0365C66BDE6A}"/>
    <cellStyle name="Normal 9 2 4 8" xfId="4889" xr:uid="{00000000-0005-0000-0000-0000831F0000}"/>
    <cellStyle name="Normal 9 2 4 8 2" xfId="13331" xr:uid="{CB685A44-2A4D-4A2F-B53D-F2DB56EABA82}"/>
    <cellStyle name="Normal 9 2 4 8 3" xfId="21768" xr:uid="{C0FABBD7-CA61-4459-9349-EF3281D9F6A3}"/>
    <cellStyle name="Normal 9 2 4 8 4" xfId="30205" xr:uid="{2DB5A930-051D-42EE-AD41-3CF158177F7C}"/>
    <cellStyle name="Normal 9 2 4 9" xfId="9113" xr:uid="{2C65A4A7-9B9D-48A7-8DC7-4FE10DE512BB}"/>
    <cellStyle name="Normal 9 2 5" xfId="526" xr:uid="{00000000-0005-0000-0000-0000841F0000}"/>
    <cellStyle name="Normal 9 2 5 10" xfId="25990" xr:uid="{2D2FE068-18F0-477C-81CE-D14A1E64890F}"/>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3A4876C4-4B5A-4D7A-B0DE-4BEA8FEE8E4E}"/>
    <cellStyle name="Normal 9 2 5 2 2 2 3" xfId="24328" xr:uid="{25DFB834-CB8D-420B-AB17-060ED2D14336}"/>
    <cellStyle name="Normal 9 2 5 2 2 2 4" xfId="32765" xr:uid="{5B163EA4-81C2-4AE3-93FE-314BE0AE52CF}"/>
    <cellStyle name="Normal 9 2 5 2 2 3" xfId="11673" xr:uid="{355DE5C0-E515-4DDC-A299-B3ED93CF24BD}"/>
    <cellStyle name="Normal 9 2 5 2 2 4" xfId="20111" xr:uid="{353551C5-68F6-4042-9B42-F4BB089D7E35}"/>
    <cellStyle name="Normal 9 2 5 2 2 5" xfId="28548" xr:uid="{65466ECE-E71A-4EED-92D3-FAE6C43EF0F0}"/>
    <cellStyle name="Normal 9 2 5 2 3" xfId="5304" xr:uid="{00000000-0005-0000-0000-0000881F0000}"/>
    <cellStyle name="Normal 9 2 5 2 3 2" xfId="13746" xr:uid="{9F28C1D1-C92D-4C5C-8422-F33675E9ABB2}"/>
    <cellStyle name="Normal 9 2 5 2 3 3" xfId="22183" xr:uid="{843B221D-FCF1-40A6-8EBD-DA6A6DBBDA67}"/>
    <cellStyle name="Normal 9 2 5 2 3 4" xfId="30620" xr:uid="{02CA9059-4C16-4859-92DD-C853059B2A08}"/>
    <cellStyle name="Normal 9 2 5 2 4" xfId="9528" xr:uid="{4FFB3B8C-A775-44B0-8CEC-4CF45DB7F7ED}"/>
    <cellStyle name="Normal 9 2 5 2 5" xfId="17966" xr:uid="{2B322635-E749-426B-9BA5-560F75285BAF}"/>
    <cellStyle name="Normal 9 2 5 2 6" xfId="26403" xr:uid="{6029DDEC-8BC2-4386-AFDE-219EF049B01C}"/>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B2375EBA-AFE9-4059-A3F0-7529CAC76284}"/>
    <cellStyle name="Normal 9 2 5 3 2 2 3" xfId="24741" xr:uid="{E415CCD2-E28E-48DB-957F-B534F79F7A7A}"/>
    <cellStyle name="Normal 9 2 5 3 2 2 4" xfId="33178" xr:uid="{40966C22-FB54-4BE0-9482-585C61311974}"/>
    <cellStyle name="Normal 9 2 5 3 2 3" xfId="12086" xr:uid="{67A8367F-BAE4-4863-8E82-E576D080839E}"/>
    <cellStyle name="Normal 9 2 5 3 2 4" xfId="20524" xr:uid="{6B789984-2C3A-4E8F-B671-24088F662973}"/>
    <cellStyle name="Normal 9 2 5 3 2 5" xfId="28961" xr:uid="{25AC599D-AB98-4C8F-BB44-1291D3D3819F}"/>
    <cellStyle name="Normal 9 2 5 3 3" xfId="5717" xr:uid="{00000000-0005-0000-0000-00008C1F0000}"/>
    <cellStyle name="Normal 9 2 5 3 3 2" xfId="14159" xr:uid="{1250E060-8D49-42A6-8DDE-F76AC3FF5563}"/>
    <cellStyle name="Normal 9 2 5 3 3 3" xfId="22596" xr:uid="{A09A2215-1F6B-455B-BCB4-CB8C79B5B7A9}"/>
    <cellStyle name="Normal 9 2 5 3 3 4" xfId="31033" xr:uid="{364D4B9D-7602-43E3-AE19-65E3BF42BC59}"/>
    <cellStyle name="Normal 9 2 5 3 4" xfId="9941" xr:uid="{FB4A614D-A1B1-4731-B517-69A792DCC9B8}"/>
    <cellStyle name="Normal 9 2 5 3 5" xfId="18379" xr:uid="{F7F21343-3879-49FD-9D57-847E20DEF3E5}"/>
    <cellStyle name="Normal 9 2 5 3 6" xfId="26816" xr:uid="{48253464-AD6E-48F5-B3FA-A76ADA89A2F3}"/>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35E2721F-1592-4A54-A638-E90D8AF0FD27}"/>
    <cellStyle name="Normal 9 2 5 4 2 2 3" xfId="25154" xr:uid="{F2862E8D-C32E-495C-B93B-C43AD2C3C91A}"/>
    <cellStyle name="Normal 9 2 5 4 2 2 4" xfId="33591" xr:uid="{A7A50556-0A89-4BC0-A5AD-574219A1E659}"/>
    <cellStyle name="Normal 9 2 5 4 2 3" xfId="12499" xr:uid="{46CB1D84-18AE-4677-9E40-4D8854270E62}"/>
    <cellStyle name="Normal 9 2 5 4 2 4" xfId="20937" xr:uid="{56E32B59-6CB9-4410-8BDA-54066C862559}"/>
    <cellStyle name="Normal 9 2 5 4 2 5" xfId="29374" xr:uid="{B9176A49-7FF0-4D99-AF68-37B14176EEA6}"/>
    <cellStyle name="Normal 9 2 5 4 3" xfId="6130" xr:uid="{00000000-0005-0000-0000-0000901F0000}"/>
    <cellStyle name="Normal 9 2 5 4 3 2" xfId="14572" xr:uid="{7C056E3B-5CBB-47F6-89BD-CF53B9E2D928}"/>
    <cellStyle name="Normal 9 2 5 4 3 3" xfId="23009" xr:uid="{9D776BB4-313B-43C8-9ED0-D7B91CD4BBC2}"/>
    <cellStyle name="Normal 9 2 5 4 3 4" xfId="31446" xr:uid="{139AB129-DB03-485B-BC21-AA55FF2693D7}"/>
    <cellStyle name="Normal 9 2 5 4 4" xfId="10354" xr:uid="{3F27994A-3546-4BF4-9777-7FD0C2EBA123}"/>
    <cellStyle name="Normal 9 2 5 4 5" xfId="18792" xr:uid="{C7B3E37C-53B7-4E4E-A1E6-892458E5DED8}"/>
    <cellStyle name="Normal 9 2 5 4 6" xfId="27229" xr:uid="{7228C8C3-0522-4729-B836-49A5FE89857A}"/>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DA292C04-B6FC-4E8F-8658-13776AE92633}"/>
    <cellStyle name="Normal 9 2 5 5 2 2 3" xfId="25567" xr:uid="{90EC2410-6C64-4897-88A5-D9CCDF88E422}"/>
    <cellStyle name="Normal 9 2 5 5 2 2 4" xfId="34004" xr:uid="{6778CEA1-7EA7-48DF-B957-47449A188D09}"/>
    <cellStyle name="Normal 9 2 5 5 2 3" xfId="12912" xr:uid="{B924684E-6C4F-4191-BB6E-A3134D902E9A}"/>
    <cellStyle name="Normal 9 2 5 5 2 4" xfId="21350" xr:uid="{E2EB71D7-359D-4F8F-A0D5-20724AB799D4}"/>
    <cellStyle name="Normal 9 2 5 5 2 5" xfId="29787" xr:uid="{DDEAD2BC-F161-4712-9756-4992685A6944}"/>
    <cellStyle name="Normal 9 2 5 5 3" xfId="6543" xr:uid="{00000000-0005-0000-0000-0000941F0000}"/>
    <cellStyle name="Normal 9 2 5 5 3 2" xfId="14985" xr:uid="{A3734032-0DCB-4CAD-A508-3F899F6A81AF}"/>
    <cellStyle name="Normal 9 2 5 5 3 3" xfId="23422" xr:uid="{B9002209-323E-48CB-BE4F-74F42B8253E0}"/>
    <cellStyle name="Normal 9 2 5 5 3 4" xfId="31859" xr:uid="{291EB9DC-83BA-4CCE-8239-18D21D14A05E}"/>
    <cellStyle name="Normal 9 2 5 5 4" xfId="10767" xr:uid="{3BFAF0EF-DA82-4C33-B75D-422C955EEAB0}"/>
    <cellStyle name="Normal 9 2 5 5 5" xfId="19205" xr:uid="{A41E85FA-9045-428A-B24A-012D9B5DD7FD}"/>
    <cellStyle name="Normal 9 2 5 5 6" xfId="27642" xr:uid="{59CA1AEF-5F14-4617-9835-60999CBF26E2}"/>
    <cellStyle name="Normal 9 2 5 6" xfId="2672" xr:uid="{00000000-0005-0000-0000-0000951F0000}"/>
    <cellStyle name="Normal 9 2 5 6 2" xfId="6956" xr:uid="{00000000-0005-0000-0000-0000961F0000}"/>
    <cellStyle name="Normal 9 2 5 6 2 2" xfId="15398" xr:uid="{DCD4E6CE-A29C-4CA6-AD91-F7AECADC36FD}"/>
    <cellStyle name="Normal 9 2 5 6 2 3" xfId="23835" xr:uid="{C4D99675-5441-40F9-B904-BE941F5596BF}"/>
    <cellStyle name="Normal 9 2 5 6 2 4" xfId="32272" xr:uid="{6D14E0C1-568A-4B00-A02F-F1F3D5D0A528}"/>
    <cellStyle name="Normal 9 2 5 6 3" xfId="11180" xr:uid="{5361ACDA-F36D-4E44-9B59-4ED016D13591}"/>
    <cellStyle name="Normal 9 2 5 6 4" xfId="19618" xr:uid="{271043CA-6710-4C6E-9FC6-C9D5651496BF}"/>
    <cellStyle name="Normal 9 2 5 6 5" xfId="28055" xr:uid="{8BDD051B-F9CE-4277-A3FA-501A74231DC0}"/>
    <cellStyle name="Normal 9 2 5 7" xfId="4891" xr:uid="{00000000-0005-0000-0000-0000971F0000}"/>
    <cellStyle name="Normal 9 2 5 7 2" xfId="13333" xr:uid="{93FCBF24-7D03-4B48-8DE0-2910733E7740}"/>
    <cellStyle name="Normal 9 2 5 7 3" xfId="21770" xr:uid="{5461FC54-F8CD-439A-90A2-15C97DDFC45D}"/>
    <cellStyle name="Normal 9 2 5 7 4" xfId="30207" xr:uid="{F419CCF4-7206-4940-BB79-8B6A5454BAF9}"/>
    <cellStyle name="Normal 9 2 5 8" xfId="9115" xr:uid="{4AF209F2-BCBF-4EAD-9975-C517EBBC4889}"/>
    <cellStyle name="Normal 9 2 5 9" xfId="17553" xr:uid="{6667BDFC-9C61-41A3-8435-6BA70FD4425A}"/>
    <cellStyle name="Normal 9 2 6" xfId="978" xr:uid="{00000000-0005-0000-0000-0000981F0000}"/>
    <cellStyle name="Normal 9 2 6 2" xfId="3211" xr:uid="{00000000-0005-0000-0000-0000991F0000}"/>
    <cellStyle name="Normal 9 2 6 2 2" xfId="7434" xr:uid="{00000000-0005-0000-0000-00009A1F0000}"/>
    <cellStyle name="Normal 9 2 6 2 2 2" xfId="15876" xr:uid="{8D938A00-726A-4496-854D-669E061593BF}"/>
    <cellStyle name="Normal 9 2 6 2 2 3" xfId="24313" xr:uid="{18E3E888-4BAE-4223-8DB1-58E3B9448117}"/>
    <cellStyle name="Normal 9 2 6 2 2 4" xfId="32750" xr:uid="{B8058AB6-0893-4647-BB40-B41346223BB8}"/>
    <cellStyle name="Normal 9 2 6 2 3" xfId="11658" xr:uid="{02D3E2D8-3AF6-4D98-9C58-B8910B8CEC6F}"/>
    <cellStyle name="Normal 9 2 6 2 4" xfId="20096" xr:uid="{0B05230D-5AAA-48B8-95E0-E21A2A14CC0E}"/>
    <cellStyle name="Normal 9 2 6 2 5" xfId="28533" xr:uid="{D349C43B-29DA-4970-9415-7B29E5B9C2FA}"/>
    <cellStyle name="Normal 9 2 6 3" xfId="5289" xr:uid="{00000000-0005-0000-0000-00009B1F0000}"/>
    <cellStyle name="Normal 9 2 6 3 2" xfId="13731" xr:uid="{070637D0-FF54-4C76-8845-8B4647288E94}"/>
    <cellStyle name="Normal 9 2 6 3 3" xfId="22168" xr:uid="{FD59392E-F5FF-44FC-B7ED-32AD4080EC93}"/>
    <cellStyle name="Normal 9 2 6 3 4" xfId="30605" xr:uid="{A615760C-3757-4E69-94D4-DBCDA4407094}"/>
    <cellStyle name="Normal 9 2 6 4" xfId="9513" xr:uid="{740AFAF4-07A7-46B5-823F-7C594FA7D85A}"/>
    <cellStyle name="Normal 9 2 6 5" xfId="17951" xr:uid="{8F7D458C-53EE-437E-9E8C-296B6AD5437B}"/>
    <cellStyle name="Normal 9 2 6 6" xfId="26388" xr:uid="{DECE9E6F-8A57-417C-AF8A-6A7D406DDFC0}"/>
    <cellStyle name="Normal 9 2 7" xfId="1394" xr:uid="{00000000-0005-0000-0000-00009C1F0000}"/>
    <cellStyle name="Normal 9 2 7 2" xfId="3624" xr:uid="{00000000-0005-0000-0000-00009D1F0000}"/>
    <cellStyle name="Normal 9 2 7 2 2" xfId="7847" xr:uid="{00000000-0005-0000-0000-00009E1F0000}"/>
    <cellStyle name="Normal 9 2 7 2 2 2" xfId="16289" xr:uid="{76B92691-3E80-410B-B8A3-E9048D52D915}"/>
    <cellStyle name="Normal 9 2 7 2 2 3" xfId="24726" xr:uid="{C7FEA00C-BA31-48BC-AEF9-7209FC2B9E79}"/>
    <cellStyle name="Normal 9 2 7 2 2 4" xfId="33163" xr:uid="{B2FD7630-0952-477C-905E-D0A39F4DBD39}"/>
    <cellStyle name="Normal 9 2 7 2 3" xfId="12071" xr:uid="{997B2BC9-29B4-4251-AC71-C80B787FCD8E}"/>
    <cellStyle name="Normal 9 2 7 2 4" xfId="20509" xr:uid="{B14953F9-A03F-4DBA-846A-65C07924C362}"/>
    <cellStyle name="Normal 9 2 7 2 5" xfId="28946" xr:uid="{76C09D84-2E3B-4C64-93F0-C2A8F05BE794}"/>
    <cellStyle name="Normal 9 2 7 3" xfId="5702" xr:uid="{00000000-0005-0000-0000-00009F1F0000}"/>
    <cellStyle name="Normal 9 2 7 3 2" xfId="14144" xr:uid="{981A1649-85D6-4160-8110-C55CED2ED163}"/>
    <cellStyle name="Normal 9 2 7 3 3" xfId="22581" xr:uid="{38EFE68D-D2E0-4695-A902-F7CC963D4C98}"/>
    <cellStyle name="Normal 9 2 7 3 4" xfId="31018" xr:uid="{4984F90E-47DF-40BE-9062-82729179CADB}"/>
    <cellStyle name="Normal 9 2 7 4" xfId="9926" xr:uid="{B6A8FD63-6BA0-4B24-BC4C-AC638FF2DDD9}"/>
    <cellStyle name="Normal 9 2 7 5" xfId="18364" xr:uid="{029020E7-71C4-46A1-89B1-480C57B9EDD4}"/>
    <cellStyle name="Normal 9 2 7 6" xfId="26801" xr:uid="{F08E0E7B-CB33-4615-8B71-FC4F0995452F}"/>
    <cellStyle name="Normal 9 2 8" xfId="1807" xr:uid="{00000000-0005-0000-0000-0000A01F0000}"/>
    <cellStyle name="Normal 9 2 8 2" xfId="4037" xr:uid="{00000000-0005-0000-0000-0000A11F0000}"/>
    <cellStyle name="Normal 9 2 8 2 2" xfId="8260" xr:uid="{00000000-0005-0000-0000-0000A21F0000}"/>
    <cellStyle name="Normal 9 2 8 2 2 2" xfId="16702" xr:uid="{D9B8FE35-08C5-4839-A679-4965C539DEBB}"/>
    <cellStyle name="Normal 9 2 8 2 2 3" xfId="25139" xr:uid="{2F716EC8-9006-4509-A75E-2BD0FD8A2511}"/>
    <cellStyle name="Normal 9 2 8 2 2 4" xfId="33576" xr:uid="{0DCB5240-3FD8-4156-8702-3FDFD21E4755}"/>
    <cellStyle name="Normal 9 2 8 2 3" xfId="12484" xr:uid="{F023ACF1-AF36-4035-A246-BE74C331A3F8}"/>
    <cellStyle name="Normal 9 2 8 2 4" xfId="20922" xr:uid="{59A87240-6608-47C9-BF9C-6A5F7B08AEC2}"/>
    <cellStyle name="Normal 9 2 8 2 5" xfId="29359" xr:uid="{3A7558C3-C64D-4F9A-A973-AA35D48A2D12}"/>
    <cellStyle name="Normal 9 2 8 3" xfId="6115" xr:uid="{00000000-0005-0000-0000-0000A31F0000}"/>
    <cellStyle name="Normal 9 2 8 3 2" xfId="14557" xr:uid="{23B7F1EA-C069-4B4B-9EEA-A48EA941325E}"/>
    <cellStyle name="Normal 9 2 8 3 3" xfId="22994" xr:uid="{D734BAF5-E4CE-4C34-876B-1F88A1D54A2C}"/>
    <cellStyle name="Normal 9 2 8 3 4" xfId="31431" xr:uid="{867B012A-958A-4718-80AC-73114E45223B}"/>
    <cellStyle name="Normal 9 2 8 4" xfId="10339" xr:uid="{B23D60D9-86C5-4690-8B96-C923376E87E9}"/>
    <cellStyle name="Normal 9 2 8 5" xfId="18777" xr:uid="{6DE829D8-556C-44F8-8A1A-0E2E625870E9}"/>
    <cellStyle name="Normal 9 2 8 6" xfId="27214" xr:uid="{001CE601-697B-4180-96DF-5A86C648F5B4}"/>
    <cellStyle name="Normal 9 2 9" xfId="2221" xr:uid="{00000000-0005-0000-0000-0000A41F0000}"/>
    <cellStyle name="Normal 9 2 9 2" xfId="4450" xr:uid="{00000000-0005-0000-0000-0000A51F0000}"/>
    <cellStyle name="Normal 9 2 9 2 2" xfId="8673" xr:uid="{00000000-0005-0000-0000-0000A61F0000}"/>
    <cellStyle name="Normal 9 2 9 2 2 2" xfId="17115" xr:uid="{DAC3DB8E-9DB3-4B50-A5CF-1D398A685384}"/>
    <cellStyle name="Normal 9 2 9 2 2 3" xfId="25552" xr:uid="{5E4EFDC1-5559-419C-80E0-EC3909C14D18}"/>
    <cellStyle name="Normal 9 2 9 2 2 4" xfId="33989" xr:uid="{5881E989-A556-4C4D-8FE5-95C7E90547D5}"/>
    <cellStyle name="Normal 9 2 9 2 3" xfId="12897" xr:uid="{8AE0B20C-E065-49B5-8ED6-B1F9009E088A}"/>
    <cellStyle name="Normal 9 2 9 2 4" xfId="21335" xr:uid="{CA510770-1620-40FB-915F-48193EC4DAB4}"/>
    <cellStyle name="Normal 9 2 9 2 5" xfId="29772" xr:uid="{66D445E9-3601-46B3-B120-9F7B11A92F89}"/>
    <cellStyle name="Normal 9 2 9 3" xfId="6528" xr:uid="{00000000-0005-0000-0000-0000A71F0000}"/>
    <cellStyle name="Normal 9 2 9 3 2" xfId="14970" xr:uid="{AA9B1135-4218-47BD-9DC4-AB1EB5694EC9}"/>
    <cellStyle name="Normal 9 2 9 3 3" xfId="23407" xr:uid="{42DAE338-15BA-4FC2-89E8-DD4CC6C89897}"/>
    <cellStyle name="Normal 9 2 9 3 4" xfId="31844" xr:uid="{593D15BF-6AD5-41E5-9C4D-AECE081D44F5}"/>
    <cellStyle name="Normal 9 2 9 4" xfId="10752" xr:uid="{66665F00-688A-414C-8E36-9B2184B6AE2E}"/>
    <cellStyle name="Normal 9 2 9 5" xfId="19190" xr:uid="{008F71F9-6F44-4A60-AF78-215E01AA0E2C}"/>
    <cellStyle name="Normal 9 2 9 6" xfId="27627" xr:uid="{6C3008C6-A287-4A7E-AD2B-6AD8A37988FD}"/>
    <cellStyle name="Normal 9 3" xfId="527" xr:uid="{00000000-0005-0000-0000-0000A81F0000}"/>
    <cellStyle name="Normal 9 3 10" xfId="4892" xr:uid="{00000000-0005-0000-0000-0000A91F0000}"/>
    <cellStyle name="Normal 9 3 10 2" xfId="13334" xr:uid="{0D49BBFB-CB9F-47F2-8FA9-FBF1D0A8B0BE}"/>
    <cellStyle name="Normal 9 3 10 3" xfId="21771" xr:uid="{9E55684A-B269-46B4-9076-67446298E186}"/>
    <cellStyle name="Normal 9 3 10 4" xfId="30208" xr:uid="{EA93CCDC-A3E4-4828-B781-C116A9A79199}"/>
    <cellStyle name="Normal 9 3 11" xfId="9116" xr:uid="{235A0605-0554-40F0-8DE6-EB70A6D99C75}"/>
    <cellStyle name="Normal 9 3 12" xfId="17554" xr:uid="{D255E064-C4C5-4034-A2EC-5BA78C6309F0}"/>
    <cellStyle name="Normal 9 3 13" xfId="25991" xr:uid="{99CD21F7-DBA3-4858-AA00-2DDDA925DFD3}"/>
    <cellStyle name="Normal 9 3 2" xfId="528" xr:uid="{00000000-0005-0000-0000-0000AA1F0000}"/>
    <cellStyle name="Normal 9 3 2 10" xfId="9117" xr:uid="{DAE13E01-6C8C-4D54-8D7A-787DD25D49D1}"/>
    <cellStyle name="Normal 9 3 2 11" xfId="17555" xr:uid="{85909F71-0D52-4A42-B95E-C33845FC8ED1}"/>
    <cellStyle name="Normal 9 3 2 12" xfId="25992" xr:uid="{63433D18-CD97-4926-B724-81CC84CFCA5F}"/>
    <cellStyle name="Normal 9 3 2 2" xfId="529" xr:uid="{00000000-0005-0000-0000-0000AB1F0000}"/>
    <cellStyle name="Normal 9 3 2 2 10" xfId="17556" xr:uid="{8D28BEF6-4C59-4F02-9A23-DB2B8ABFEC5C}"/>
    <cellStyle name="Normal 9 3 2 2 11" xfId="25993" xr:uid="{EE896B7B-B121-4A36-A598-1FCF3890C14F}"/>
    <cellStyle name="Normal 9 3 2 2 2" xfId="530" xr:uid="{00000000-0005-0000-0000-0000AC1F0000}"/>
    <cellStyle name="Normal 9 3 2 2 2 10" xfId="25994" xr:uid="{7B8BF242-C857-426F-9836-75D596109B73}"/>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987925E1-3CEE-4389-81FC-250261114678}"/>
    <cellStyle name="Normal 9 3 2 2 2 2 2 2 3" xfId="24332" xr:uid="{9E39626E-8C8B-4946-A785-85B7591FE545}"/>
    <cellStyle name="Normal 9 3 2 2 2 2 2 2 4" xfId="32769" xr:uid="{D496592C-8B0E-4D01-A562-408B4E39EF34}"/>
    <cellStyle name="Normal 9 3 2 2 2 2 2 3" xfId="11677" xr:uid="{2EF93777-C96B-4E01-A918-CFC3B235BC02}"/>
    <cellStyle name="Normal 9 3 2 2 2 2 2 4" xfId="20115" xr:uid="{ED85D6BA-FB5D-4DC7-B399-C9B010C56BBB}"/>
    <cellStyle name="Normal 9 3 2 2 2 2 2 5" xfId="28552" xr:uid="{97E248D7-6D8B-4BB0-9417-90390326F1E7}"/>
    <cellStyle name="Normal 9 3 2 2 2 2 3" xfId="5308" xr:uid="{00000000-0005-0000-0000-0000B01F0000}"/>
    <cellStyle name="Normal 9 3 2 2 2 2 3 2" xfId="13750" xr:uid="{D997BD8B-BEE8-44BF-AA6A-27AFEB74F3B0}"/>
    <cellStyle name="Normal 9 3 2 2 2 2 3 3" xfId="22187" xr:uid="{00201D8B-636F-48D9-8D59-E8B2CC20E75F}"/>
    <cellStyle name="Normal 9 3 2 2 2 2 3 4" xfId="30624" xr:uid="{FA486228-B52E-411E-9D17-E45BD935DF74}"/>
    <cellStyle name="Normal 9 3 2 2 2 2 4" xfId="9532" xr:uid="{1CF0DCF4-CA4A-401B-A552-223AD0192379}"/>
    <cellStyle name="Normal 9 3 2 2 2 2 5" xfId="17970" xr:uid="{1A9F5FE0-7B25-46A0-BA45-F4DECB636EAD}"/>
    <cellStyle name="Normal 9 3 2 2 2 2 6" xfId="26407" xr:uid="{3E02A966-D4CB-4D84-AAF6-9BDD73D2AF97}"/>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D0D7871C-1998-4D16-BD2F-ADCA9840D619}"/>
    <cellStyle name="Normal 9 3 2 2 2 3 2 2 3" xfId="24745" xr:uid="{8B264D74-E638-426E-B3C6-59A00C1A51DF}"/>
    <cellStyle name="Normal 9 3 2 2 2 3 2 2 4" xfId="33182" xr:uid="{C08F01E1-D7F9-4AEE-BE4A-DEA18981B7CD}"/>
    <cellStyle name="Normal 9 3 2 2 2 3 2 3" xfId="12090" xr:uid="{6694AC5B-8EE6-4DB6-9A09-883BA720621F}"/>
    <cellStyle name="Normal 9 3 2 2 2 3 2 4" xfId="20528" xr:uid="{5D91FC0E-B70F-4C79-B00D-16C145DF02EB}"/>
    <cellStyle name="Normal 9 3 2 2 2 3 2 5" xfId="28965" xr:uid="{6C16A831-650A-4144-B2A7-F357D40D7BDC}"/>
    <cellStyle name="Normal 9 3 2 2 2 3 3" xfId="5721" xr:uid="{00000000-0005-0000-0000-0000B41F0000}"/>
    <cellStyle name="Normal 9 3 2 2 2 3 3 2" xfId="14163" xr:uid="{F96FC2C7-A3B2-4005-BAEB-84075F03EBE2}"/>
    <cellStyle name="Normal 9 3 2 2 2 3 3 3" xfId="22600" xr:uid="{7BA50F01-92A5-4BEF-9628-9024BFC7B9A5}"/>
    <cellStyle name="Normal 9 3 2 2 2 3 3 4" xfId="31037" xr:uid="{916AEB0E-1C0F-498C-99F7-FBA6B07E860E}"/>
    <cellStyle name="Normal 9 3 2 2 2 3 4" xfId="9945" xr:uid="{5BDC8BE9-F96B-4A5C-8AE3-5BC215A412C0}"/>
    <cellStyle name="Normal 9 3 2 2 2 3 5" xfId="18383" xr:uid="{ED752295-8FFE-4E3A-8E5F-6EF8D95F9D91}"/>
    <cellStyle name="Normal 9 3 2 2 2 3 6" xfId="26820" xr:uid="{976F4934-3721-496B-9C8F-D396BB83B5E3}"/>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4115265A-0C82-4542-A95F-9B726E81704C}"/>
    <cellStyle name="Normal 9 3 2 2 2 4 2 2 3" xfId="25158" xr:uid="{1C6B97CB-9D2B-4263-ADDD-45AC02ED4B29}"/>
    <cellStyle name="Normal 9 3 2 2 2 4 2 2 4" xfId="33595" xr:uid="{0E78CDDD-2387-41B0-885F-EBD2622E2B14}"/>
    <cellStyle name="Normal 9 3 2 2 2 4 2 3" xfId="12503" xr:uid="{7F327A3A-E796-4054-8DDE-D45C4D2FB4E1}"/>
    <cellStyle name="Normal 9 3 2 2 2 4 2 4" xfId="20941" xr:uid="{B3C03594-DE48-4B94-99B0-4D9F50E91386}"/>
    <cellStyle name="Normal 9 3 2 2 2 4 2 5" xfId="29378" xr:uid="{3B4EEEAF-7414-440D-B142-2727CEE9A043}"/>
    <cellStyle name="Normal 9 3 2 2 2 4 3" xfId="6134" xr:uid="{00000000-0005-0000-0000-0000B81F0000}"/>
    <cellStyle name="Normal 9 3 2 2 2 4 3 2" xfId="14576" xr:uid="{D8BE9A4B-3152-4003-84FF-AA1FFFDFA328}"/>
    <cellStyle name="Normal 9 3 2 2 2 4 3 3" xfId="23013" xr:uid="{93207790-1C3C-41E9-A679-C735406B4AB5}"/>
    <cellStyle name="Normal 9 3 2 2 2 4 3 4" xfId="31450" xr:uid="{F713587E-371D-4F4C-A20C-415486512E77}"/>
    <cellStyle name="Normal 9 3 2 2 2 4 4" xfId="10358" xr:uid="{E31A59D7-8423-417D-AD1D-D03CF04E20F2}"/>
    <cellStyle name="Normal 9 3 2 2 2 4 5" xfId="18796" xr:uid="{DB4411FE-1625-4B72-8C83-04488F8B5350}"/>
    <cellStyle name="Normal 9 3 2 2 2 4 6" xfId="27233" xr:uid="{96A8A79E-2682-44F3-A6F6-A75863F1F63A}"/>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580D10B5-CC31-4817-999E-FF81A43AD8A5}"/>
    <cellStyle name="Normal 9 3 2 2 2 5 2 2 3" xfId="25571" xr:uid="{ADCA2BC4-8DEE-49F1-B4C4-2B4DDE17D937}"/>
    <cellStyle name="Normal 9 3 2 2 2 5 2 2 4" xfId="34008" xr:uid="{07F70871-9E72-4F1D-8A7B-0271A053B560}"/>
    <cellStyle name="Normal 9 3 2 2 2 5 2 3" xfId="12916" xr:uid="{97ABEF0B-546E-49AF-9731-B444AB1CC211}"/>
    <cellStyle name="Normal 9 3 2 2 2 5 2 4" xfId="21354" xr:uid="{48620154-E63A-4BB1-A300-9611751C8BAC}"/>
    <cellStyle name="Normal 9 3 2 2 2 5 2 5" xfId="29791" xr:uid="{FD3C5753-F655-4984-9878-5105C56AFE8A}"/>
    <cellStyle name="Normal 9 3 2 2 2 5 3" xfId="6547" xr:uid="{00000000-0005-0000-0000-0000BC1F0000}"/>
    <cellStyle name="Normal 9 3 2 2 2 5 3 2" xfId="14989" xr:uid="{A1ED923E-3595-43D8-9512-E0DE5D52F89C}"/>
    <cellStyle name="Normal 9 3 2 2 2 5 3 3" xfId="23426" xr:uid="{C1479341-A733-437D-9C02-779CF34E828A}"/>
    <cellStyle name="Normal 9 3 2 2 2 5 3 4" xfId="31863" xr:uid="{F9B58E26-69BB-4E1B-942F-FBCDC1985330}"/>
    <cellStyle name="Normal 9 3 2 2 2 5 4" xfId="10771" xr:uid="{AA43ACFA-0EEF-460C-BA5D-48DD4347AA7C}"/>
    <cellStyle name="Normal 9 3 2 2 2 5 5" xfId="19209" xr:uid="{762E0D6B-EA30-4F4F-8031-D0E6F8B6008D}"/>
    <cellStyle name="Normal 9 3 2 2 2 5 6" xfId="27646" xr:uid="{66150C22-0D63-4DAC-87C3-15A5E61571F4}"/>
    <cellStyle name="Normal 9 3 2 2 2 6" xfId="2676" xr:uid="{00000000-0005-0000-0000-0000BD1F0000}"/>
    <cellStyle name="Normal 9 3 2 2 2 6 2" xfId="6960" xr:uid="{00000000-0005-0000-0000-0000BE1F0000}"/>
    <cellStyle name="Normal 9 3 2 2 2 6 2 2" xfId="15402" xr:uid="{0B3303DD-F782-4E10-BF1C-E68F7FE86ED2}"/>
    <cellStyle name="Normal 9 3 2 2 2 6 2 3" xfId="23839" xr:uid="{19FFBA13-1FE3-4DC1-95EB-6F70804A8360}"/>
    <cellStyle name="Normal 9 3 2 2 2 6 2 4" xfId="32276" xr:uid="{E55012A5-EB72-4C77-9BD6-05CAA8E6D726}"/>
    <cellStyle name="Normal 9 3 2 2 2 6 3" xfId="11184" xr:uid="{6980969F-F788-4152-9711-E88BEF76DCF2}"/>
    <cellStyle name="Normal 9 3 2 2 2 6 4" xfId="19622" xr:uid="{42864CE6-15C6-4B13-B814-A3892CBBEB81}"/>
    <cellStyle name="Normal 9 3 2 2 2 6 5" xfId="28059" xr:uid="{D2D34BBE-DF70-4589-9BBC-321C952B7147}"/>
    <cellStyle name="Normal 9 3 2 2 2 7" xfId="4895" xr:uid="{00000000-0005-0000-0000-0000BF1F0000}"/>
    <cellStyle name="Normal 9 3 2 2 2 7 2" xfId="13337" xr:uid="{BDC890C4-CD98-4EB6-AE94-9AB2A90843FF}"/>
    <cellStyle name="Normal 9 3 2 2 2 7 3" xfId="21774" xr:uid="{B01C3BDD-5176-46CC-BC15-B888035EE2D5}"/>
    <cellStyle name="Normal 9 3 2 2 2 7 4" xfId="30211" xr:uid="{49CBC81D-9A28-4305-A203-755AB7CA01F6}"/>
    <cellStyle name="Normal 9 3 2 2 2 8" xfId="9119" xr:uid="{32C3CD57-14E7-4747-9B4A-4E3F04082AED}"/>
    <cellStyle name="Normal 9 3 2 2 2 9" xfId="17557" xr:uid="{3DE53721-4F57-4ACD-A570-D4ED329E3E63}"/>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7BE21939-1DAF-41A4-82D6-C3BA9D93CA4F}"/>
    <cellStyle name="Normal 9 3 2 2 3 2 2 3" xfId="24331" xr:uid="{9F61483B-F37B-41A8-9E20-B5A4D742E13C}"/>
    <cellStyle name="Normal 9 3 2 2 3 2 2 4" xfId="32768" xr:uid="{36F85F8E-9173-4B13-97BD-2B9C45FF1665}"/>
    <cellStyle name="Normal 9 3 2 2 3 2 3" xfId="11676" xr:uid="{ABAA4026-DAA4-4AA8-B990-888801A85D5F}"/>
    <cellStyle name="Normal 9 3 2 2 3 2 4" xfId="20114" xr:uid="{E43B294C-2B05-46B9-8E80-AAEEDAF59643}"/>
    <cellStyle name="Normal 9 3 2 2 3 2 5" xfId="28551" xr:uid="{D0422221-3B77-4D2A-A338-303B2182E631}"/>
    <cellStyle name="Normal 9 3 2 2 3 3" xfId="5307" xr:uid="{00000000-0005-0000-0000-0000C31F0000}"/>
    <cellStyle name="Normal 9 3 2 2 3 3 2" xfId="13749" xr:uid="{20A24051-E25E-4EC6-94AA-E9F91379B262}"/>
    <cellStyle name="Normal 9 3 2 2 3 3 3" xfId="22186" xr:uid="{A2E05FED-C493-4095-AFD5-D0CF525D20BC}"/>
    <cellStyle name="Normal 9 3 2 2 3 3 4" xfId="30623" xr:uid="{D9D61640-B6F3-4336-BD1E-54D0C6EC48BC}"/>
    <cellStyle name="Normal 9 3 2 2 3 4" xfId="9531" xr:uid="{34104929-D626-4033-803D-568ABB10EF23}"/>
    <cellStyle name="Normal 9 3 2 2 3 5" xfId="17969" xr:uid="{9F214C1E-361C-493A-A943-73337CA2363B}"/>
    <cellStyle name="Normal 9 3 2 2 3 6" xfId="26406" xr:uid="{984BCF58-E3DD-487C-B38C-94316D5A49F7}"/>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DDB4BF84-1B36-4C10-B8BA-806E65887022}"/>
    <cellStyle name="Normal 9 3 2 2 4 2 2 3" xfId="24744" xr:uid="{BFB34900-9D57-4FDC-AC97-6AB3C35EED45}"/>
    <cellStyle name="Normal 9 3 2 2 4 2 2 4" xfId="33181" xr:uid="{3BE0CB32-0145-4D24-819A-A5D77D166B08}"/>
    <cellStyle name="Normal 9 3 2 2 4 2 3" xfId="12089" xr:uid="{994C7C5B-2039-47C4-AB3F-E8F085D83F81}"/>
    <cellStyle name="Normal 9 3 2 2 4 2 4" xfId="20527" xr:uid="{385BEEEB-C0F8-4A8B-B2A5-E2C868729B29}"/>
    <cellStyle name="Normal 9 3 2 2 4 2 5" xfId="28964" xr:uid="{CF5B3D88-56D6-45DD-AEF5-8F60169CA658}"/>
    <cellStyle name="Normal 9 3 2 2 4 3" xfId="5720" xr:uid="{00000000-0005-0000-0000-0000C71F0000}"/>
    <cellStyle name="Normal 9 3 2 2 4 3 2" xfId="14162" xr:uid="{1B37D109-0C49-4B7D-8B6C-F5C8DDE46837}"/>
    <cellStyle name="Normal 9 3 2 2 4 3 3" xfId="22599" xr:uid="{5F0BF95A-B418-4ED7-A062-1BC1A2A22CDD}"/>
    <cellStyle name="Normal 9 3 2 2 4 3 4" xfId="31036" xr:uid="{081A88A9-89E3-41A4-981A-FFD03D487C97}"/>
    <cellStyle name="Normal 9 3 2 2 4 4" xfId="9944" xr:uid="{64FBD4CF-CAE9-4F6B-8964-F4A5108870C8}"/>
    <cellStyle name="Normal 9 3 2 2 4 5" xfId="18382" xr:uid="{6FDF55CF-ACFF-4476-B4C9-900134561768}"/>
    <cellStyle name="Normal 9 3 2 2 4 6" xfId="26819" xr:uid="{B3AC28F1-216B-48F2-89B0-5E9CCD07D2A9}"/>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A7B3D547-2F9A-4002-A413-7B2D2E40EADE}"/>
    <cellStyle name="Normal 9 3 2 2 5 2 2 3" xfId="25157" xr:uid="{180014A4-2652-4E7D-A4A8-B6F6B0E4981F}"/>
    <cellStyle name="Normal 9 3 2 2 5 2 2 4" xfId="33594" xr:uid="{91DCB7AC-7A26-4DF0-9947-61434B5B3DCB}"/>
    <cellStyle name="Normal 9 3 2 2 5 2 3" xfId="12502" xr:uid="{93957B3C-BCAE-4A15-B163-1EE2A04DDC25}"/>
    <cellStyle name="Normal 9 3 2 2 5 2 4" xfId="20940" xr:uid="{D0432102-DB96-4B00-A9E3-A99F0E455716}"/>
    <cellStyle name="Normal 9 3 2 2 5 2 5" xfId="29377" xr:uid="{9BE93116-5A9D-4C14-AABF-D232B37E10C6}"/>
    <cellStyle name="Normal 9 3 2 2 5 3" xfId="6133" xr:uid="{00000000-0005-0000-0000-0000CB1F0000}"/>
    <cellStyle name="Normal 9 3 2 2 5 3 2" xfId="14575" xr:uid="{3ED0E7BD-7C95-451B-A376-F288CD2A2889}"/>
    <cellStyle name="Normal 9 3 2 2 5 3 3" xfId="23012" xr:uid="{239F0E52-77CD-4749-890E-6F161D6FDE3C}"/>
    <cellStyle name="Normal 9 3 2 2 5 3 4" xfId="31449" xr:uid="{5B2D8188-40BC-406F-AB9F-FFF5DF6D8E33}"/>
    <cellStyle name="Normal 9 3 2 2 5 4" xfId="10357" xr:uid="{3D2BA658-11B3-4BD3-98C7-F4A21BB492FA}"/>
    <cellStyle name="Normal 9 3 2 2 5 5" xfId="18795" xr:uid="{D775423C-7408-4B58-89E2-CCA8BAD66955}"/>
    <cellStyle name="Normal 9 3 2 2 5 6" xfId="27232" xr:uid="{709C8A3F-8FA6-4977-9E14-1EBD1B8C0860}"/>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BAC4429A-51F5-4976-9A51-72AD708BEBF6}"/>
    <cellStyle name="Normal 9 3 2 2 6 2 2 3" xfId="25570" xr:uid="{C99C18AE-B7DA-4547-91D4-6D2287824F69}"/>
    <cellStyle name="Normal 9 3 2 2 6 2 2 4" xfId="34007" xr:uid="{DAE468A9-EF63-48F5-ACAA-F6EC323FB468}"/>
    <cellStyle name="Normal 9 3 2 2 6 2 3" xfId="12915" xr:uid="{0150F55E-120B-4A8D-9A6D-B48C087BBB0F}"/>
    <cellStyle name="Normal 9 3 2 2 6 2 4" xfId="21353" xr:uid="{2AB8744B-0CAE-4890-8C59-897C6D448D72}"/>
    <cellStyle name="Normal 9 3 2 2 6 2 5" xfId="29790" xr:uid="{3868B1AF-9A87-4B62-A6A9-7C5C788A5CC7}"/>
    <cellStyle name="Normal 9 3 2 2 6 3" xfId="6546" xr:uid="{00000000-0005-0000-0000-0000CF1F0000}"/>
    <cellStyle name="Normal 9 3 2 2 6 3 2" xfId="14988" xr:uid="{259E01EF-0A75-4B1F-A6A4-E12DBB7F1166}"/>
    <cellStyle name="Normal 9 3 2 2 6 3 3" xfId="23425" xr:uid="{092239A0-39B3-498B-92CB-936D2DC23319}"/>
    <cellStyle name="Normal 9 3 2 2 6 3 4" xfId="31862" xr:uid="{097911CF-7DB2-43AA-BBA8-B22D71BA83CE}"/>
    <cellStyle name="Normal 9 3 2 2 6 4" xfId="10770" xr:uid="{F2BEE551-99C7-4A46-A885-74A56C0FE123}"/>
    <cellStyle name="Normal 9 3 2 2 6 5" xfId="19208" xr:uid="{6267A059-0B08-4D80-ABFE-0D1D1A9A11BA}"/>
    <cellStyle name="Normal 9 3 2 2 6 6" xfId="27645" xr:uid="{BE9A193A-F39B-459D-A4F1-C62AF652B677}"/>
    <cellStyle name="Normal 9 3 2 2 7" xfId="2675" xr:uid="{00000000-0005-0000-0000-0000D01F0000}"/>
    <cellStyle name="Normal 9 3 2 2 7 2" xfId="6959" xr:uid="{00000000-0005-0000-0000-0000D11F0000}"/>
    <cellStyle name="Normal 9 3 2 2 7 2 2" xfId="15401" xr:uid="{4A44311D-B9EB-48FD-B265-70006B233C15}"/>
    <cellStyle name="Normal 9 3 2 2 7 2 3" xfId="23838" xr:uid="{E95FDE40-F853-4D19-827A-4CE279BFDDE3}"/>
    <cellStyle name="Normal 9 3 2 2 7 2 4" xfId="32275" xr:uid="{DD3B8027-FC39-45FA-8478-53A94EC2ED1A}"/>
    <cellStyle name="Normal 9 3 2 2 7 3" xfId="11183" xr:uid="{45F79064-E740-4D36-9F7C-340FCD80AC72}"/>
    <cellStyle name="Normal 9 3 2 2 7 4" xfId="19621" xr:uid="{87BCCE7E-28A7-4FA3-99F3-7E048A1E6322}"/>
    <cellStyle name="Normal 9 3 2 2 7 5" xfId="28058" xr:uid="{807B1D56-520D-48E9-ADEC-FDFFE01D9A23}"/>
    <cellStyle name="Normal 9 3 2 2 8" xfId="4894" xr:uid="{00000000-0005-0000-0000-0000D21F0000}"/>
    <cellStyle name="Normal 9 3 2 2 8 2" xfId="13336" xr:uid="{BDCEBC4F-EC9B-4A02-9DEE-3F2EC3F2EF90}"/>
    <cellStyle name="Normal 9 3 2 2 8 3" xfId="21773" xr:uid="{27018CFB-6085-4438-BB45-570CA4CF7E2F}"/>
    <cellStyle name="Normal 9 3 2 2 8 4" xfId="30210" xr:uid="{8350D537-6B34-41B4-B257-759783C8D5DD}"/>
    <cellStyle name="Normal 9 3 2 2 9" xfId="9118" xr:uid="{037EAC94-485A-4A10-8C5F-BC35CAB4F24D}"/>
    <cellStyle name="Normal 9 3 2 3" xfId="531" xr:uid="{00000000-0005-0000-0000-0000D31F0000}"/>
    <cellStyle name="Normal 9 3 2 3 10" xfId="25995" xr:uid="{91EC2D68-DF7D-4C0B-B581-B2BCACDD711D}"/>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8956F8EC-5D8C-4330-BE18-632300388F26}"/>
    <cellStyle name="Normal 9 3 2 3 2 2 2 3" xfId="24333" xr:uid="{D3423F18-D7DC-46CA-AF62-A48642629635}"/>
    <cellStyle name="Normal 9 3 2 3 2 2 2 4" xfId="32770" xr:uid="{84FE6476-8382-4FB6-93A7-47F0659CA9F7}"/>
    <cellStyle name="Normal 9 3 2 3 2 2 3" xfId="11678" xr:uid="{76E81939-7A80-48AF-AE36-1E0FA312AB14}"/>
    <cellStyle name="Normal 9 3 2 3 2 2 4" xfId="20116" xr:uid="{B0999DE9-D678-41E3-A48F-AF0AEAF8E045}"/>
    <cellStyle name="Normal 9 3 2 3 2 2 5" xfId="28553" xr:uid="{4372A5AC-2F54-47DE-8FF8-27A3ACCFD2E0}"/>
    <cellStyle name="Normal 9 3 2 3 2 3" xfId="5309" xr:uid="{00000000-0005-0000-0000-0000D71F0000}"/>
    <cellStyle name="Normal 9 3 2 3 2 3 2" xfId="13751" xr:uid="{718D3762-6F77-4D25-BA17-516C9AE54280}"/>
    <cellStyle name="Normal 9 3 2 3 2 3 3" xfId="22188" xr:uid="{0C924A02-14A3-4581-9F65-57DB09EE2CFA}"/>
    <cellStyle name="Normal 9 3 2 3 2 3 4" xfId="30625" xr:uid="{251C6944-D10E-428F-90A3-C920623E2FAA}"/>
    <cellStyle name="Normal 9 3 2 3 2 4" xfId="9533" xr:uid="{32C17500-C027-4C2E-8C93-E3C8F02A46DB}"/>
    <cellStyle name="Normal 9 3 2 3 2 5" xfId="17971" xr:uid="{64D2B22F-1E81-4452-A231-2D7E3AC8F592}"/>
    <cellStyle name="Normal 9 3 2 3 2 6" xfId="26408" xr:uid="{187BEE09-C3FC-4ACC-96AA-CB9E695F54AC}"/>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96831463-6BA3-4674-9AD0-CD8241DAE215}"/>
    <cellStyle name="Normal 9 3 2 3 3 2 2 3" xfId="24746" xr:uid="{5CE5E889-042E-48EA-88E1-C6FF9259679F}"/>
    <cellStyle name="Normal 9 3 2 3 3 2 2 4" xfId="33183" xr:uid="{1C4D5FD9-20FD-4B85-9690-02E397A11329}"/>
    <cellStyle name="Normal 9 3 2 3 3 2 3" xfId="12091" xr:uid="{801B8682-5334-4B9C-B356-0CEB61352E9C}"/>
    <cellStyle name="Normal 9 3 2 3 3 2 4" xfId="20529" xr:uid="{E0AA8523-8F74-4D9A-B820-C98564E55A3B}"/>
    <cellStyle name="Normal 9 3 2 3 3 2 5" xfId="28966" xr:uid="{999B723E-940D-4FF7-AD94-E792341F8DB1}"/>
    <cellStyle name="Normal 9 3 2 3 3 3" xfId="5722" xr:uid="{00000000-0005-0000-0000-0000DB1F0000}"/>
    <cellStyle name="Normal 9 3 2 3 3 3 2" xfId="14164" xr:uid="{20B447C6-D156-4D2C-805A-129386FFAAFB}"/>
    <cellStyle name="Normal 9 3 2 3 3 3 3" xfId="22601" xr:uid="{0E32D2DC-57CB-4BCD-B0B2-B2D29860E85A}"/>
    <cellStyle name="Normal 9 3 2 3 3 3 4" xfId="31038" xr:uid="{ADC5FC0D-A2D0-4E51-8776-B180D915BAF6}"/>
    <cellStyle name="Normal 9 3 2 3 3 4" xfId="9946" xr:uid="{982E12A9-0630-4FA9-A657-A4CDA6ACE3AF}"/>
    <cellStyle name="Normal 9 3 2 3 3 5" xfId="18384" xr:uid="{739E1427-CC2B-4AE8-BE4A-4A56A219D93A}"/>
    <cellStyle name="Normal 9 3 2 3 3 6" xfId="26821" xr:uid="{2C44906A-FFF1-4545-87F8-9111D6B09143}"/>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7C1A07CF-66D8-4BC8-8A7B-687C08E21A72}"/>
    <cellStyle name="Normal 9 3 2 3 4 2 2 3" xfId="25159" xr:uid="{84635A07-FC77-4FA6-9057-5622361DD894}"/>
    <cellStyle name="Normal 9 3 2 3 4 2 2 4" xfId="33596" xr:uid="{EDD5E8AD-44F1-463C-8B88-6A2AC4DFE0DA}"/>
    <cellStyle name="Normal 9 3 2 3 4 2 3" xfId="12504" xr:uid="{DE5CAE13-6B1D-44DA-AA5F-BBEC3D7443F9}"/>
    <cellStyle name="Normal 9 3 2 3 4 2 4" xfId="20942" xr:uid="{34F660A5-9336-4E45-B0FF-15FF694CA511}"/>
    <cellStyle name="Normal 9 3 2 3 4 2 5" xfId="29379" xr:uid="{04E59626-57C0-4488-8688-FC87F1F4F926}"/>
    <cellStyle name="Normal 9 3 2 3 4 3" xfId="6135" xr:uid="{00000000-0005-0000-0000-0000DF1F0000}"/>
    <cellStyle name="Normal 9 3 2 3 4 3 2" xfId="14577" xr:uid="{B6B6E584-8A11-4DDD-A008-0D858E29B0BE}"/>
    <cellStyle name="Normal 9 3 2 3 4 3 3" xfId="23014" xr:uid="{FB70F712-2467-48D0-A09C-AB1196D7E47C}"/>
    <cellStyle name="Normal 9 3 2 3 4 3 4" xfId="31451" xr:uid="{C816FFE1-DB0A-42E7-B042-6FC988273C37}"/>
    <cellStyle name="Normal 9 3 2 3 4 4" xfId="10359" xr:uid="{783A711D-568C-4B57-B168-183B1B030C93}"/>
    <cellStyle name="Normal 9 3 2 3 4 5" xfId="18797" xr:uid="{B6CE6D0E-9569-4802-B7F7-FC843E8C8E81}"/>
    <cellStyle name="Normal 9 3 2 3 4 6" xfId="27234" xr:uid="{820476DE-3A4F-4957-BCB2-60F57233B1ED}"/>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33167FAA-0889-43B7-84E0-8DC5053A4B0E}"/>
    <cellStyle name="Normal 9 3 2 3 5 2 2 3" xfId="25572" xr:uid="{9757B68D-CF61-4510-857F-7105A8E0D5D4}"/>
    <cellStyle name="Normal 9 3 2 3 5 2 2 4" xfId="34009" xr:uid="{AD3C5E2A-E91F-4AEF-B288-5617E9F51E5C}"/>
    <cellStyle name="Normal 9 3 2 3 5 2 3" xfId="12917" xr:uid="{86B0F6FB-B308-493E-B3DF-71F2F12A5412}"/>
    <cellStyle name="Normal 9 3 2 3 5 2 4" xfId="21355" xr:uid="{36C24F1D-186F-4BDD-AC30-B4EDDCD88FA4}"/>
    <cellStyle name="Normal 9 3 2 3 5 2 5" xfId="29792" xr:uid="{043F8F5E-93D1-4137-9616-072FF0F9122B}"/>
    <cellStyle name="Normal 9 3 2 3 5 3" xfId="6548" xr:uid="{00000000-0005-0000-0000-0000E31F0000}"/>
    <cellStyle name="Normal 9 3 2 3 5 3 2" xfId="14990" xr:uid="{F5ACC3E9-30CE-46EE-822A-3279D21EA2F4}"/>
    <cellStyle name="Normal 9 3 2 3 5 3 3" xfId="23427" xr:uid="{82151CAC-C77A-4F1C-8CB6-5B8E57705264}"/>
    <cellStyle name="Normal 9 3 2 3 5 3 4" xfId="31864" xr:uid="{40C5DAF7-42CB-4F85-8839-040B2D890C28}"/>
    <cellStyle name="Normal 9 3 2 3 5 4" xfId="10772" xr:uid="{5D56619C-CD92-4993-B7C0-3BEDE69209BF}"/>
    <cellStyle name="Normal 9 3 2 3 5 5" xfId="19210" xr:uid="{3A2F27D4-9C04-41D2-9BD5-2E347E44C4AF}"/>
    <cellStyle name="Normal 9 3 2 3 5 6" xfId="27647" xr:uid="{BB1A13A6-A317-4935-BD7E-310408ACEA9C}"/>
    <cellStyle name="Normal 9 3 2 3 6" xfId="2677" xr:uid="{00000000-0005-0000-0000-0000E41F0000}"/>
    <cellStyle name="Normal 9 3 2 3 6 2" xfId="6961" xr:uid="{00000000-0005-0000-0000-0000E51F0000}"/>
    <cellStyle name="Normal 9 3 2 3 6 2 2" xfId="15403" xr:uid="{2056B7F1-9583-4CEA-8D72-D35EE8A8B079}"/>
    <cellStyle name="Normal 9 3 2 3 6 2 3" xfId="23840" xr:uid="{9A6DF1FD-6358-4771-93E2-7CC777840F31}"/>
    <cellStyle name="Normal 9 3 2 3 6 2 4" xfId="32277" xr:uid="{5805272E-8DDD-4F29-B300-E0424FCED71A}"/>
    <cellStyle name="Normal 9 3 2 3 6 3" xfId="11185" xr:uid="{1827D845-8D19-4D22-9BA1-2F3B372BFFD3}"/>
    <cellStyle name="Normal 9 3 2 3 6 4" xfId="19623" xr:uid="{38E8533C-57CD-4856-AC17-1B26AF4708A8}"/>
    <cellStyle name="Normal 9 3 2 3 6 5" xfId="28060" xr:uid="{E2CC2572-B2C8-4F4C-908A-9F8ED07C5B4F}"/>
    <cellStyle name="Normal 9 3 2 3 7" xfId="4896" xr:uid="{00000000-0005-0000-0000-0000E61F0000}"/>
    <cellStyle name="Normal 9 3 2 3 7 2" xfId="13338" xr:uid="{1324B0E2-2528-43B2-B29E-942C77F297CC}"/>
    <cellStyle name="Normal 9 3 2 3 7 3" xfId="21775" xr:uid="{3D696A8E-13D0-4E96-B34A-D54DBC512391}"/>
    <cellStyle name="Normal 9 3 2 3 7 4" xfId="30212" xr:uid="{0F9E8D46-9070-4C78-844C-EE95F971CDB2}"/>
    <cellStyle name="Normal 9 3 2 3 8" xfId="9120" xr:uid="{06A7A74E-1B3D-415E-B9D4-C43102CDA81F}"/>
    <cellStyle name="Normal 9 3 2 3 9" xfId="17558" xr:uid="{A5F9A649-1819-45B0-9FA6-A24BEF6AAB77}"/>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39FCF3E1-846A-44FA-9BA8-435AD2A98DA4}"/>
    <cellStyle name="Normal 9 3 2 4 2 2 3" xfId="24330" xr:uid="{DA0E66A9-30FD-46DA-86DC-788BC75034B9}"/>
    <cellStyle name="Normal 9 3 2 4 2 2 4" xfId="32767" xr:uid="{11A5B5C0-B581-45A3-9E74-37F14C0A654C}"/>
    <cellStyle name="Normal 9 3 2 4 2 3" xfId="11675" xr:uid="{4FB48AD6-E481-49F1-B1D3-99747EB7CCB7}"/>
    <cellStyle name="Normal 9 3 2 4 2 4" xfId="20113" xr:uid="{8DD96A2F-2C6E-4F91-B180-7C39B2DAD9D8}"/>
    <cellStyle name="Normal 9 3 2 4 2 5" xfId="28550" xr:uid="{C2D53AF5-DE6D-4959-93A2-0DA76EC47CA1}"/>
    <cellStyle name="Normal 9 3 2 4 3" xfId="5306" xr:uid="{00000000-0005-0000-0000-0000EA1F0000}"/>
    <cellStyle name="Normal 9 3 2 4 3 2" xfId="13748" xr:uid="{76A2163C-7EBA-49AC-868A-28435D217441}"/>
    <cellStyle name="Normal 9 3 2 4 3 3" xfId="22185" xr:uid="{8F8AACF7-7861-430B-87B7-A9215856B980}"/>
    <cellStyle name="Normal 9 3 2 4 3 4" xfId="30622" xr:uid="{425AFE47-FE47-4F46-BCE9-8B301D7887A2}"/>
    <cellStyle name="Normal 9 3 2 4 4" xfId="9530" xr:uid="{A51C2089-1581-4252-9810-D72E44B2EDD4}"/>
    <cellStyle name="Normal 9 3 2 4 5" xfId="17968" xr:uid="{8C4D22B8-D4B2-4F9F-93CC-DA5961BDE869}"/>
    <cellStyle name="Normal 9 3 2 4 6" xfId="26405" xr:uid="{CA142BBD-778E-4416-AC4F-37D2AA31FDE7}"/>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DBA7D87B-5C60-42F8-BD70-F8CCBEAE25EB}"/>
    <cellStyle name="Normal 9 3 2 5 2 2 3" xfId="24743" xr:uid="{40BB22F4-C3AA-4ADE-A550-EA02C6D93E3D}"/>
    <cellStyle name="Normal 9 3 2 5 2 2 4" xfId="33180" xr:uid="{B27A09F5-193C-4583-92F1-789A807DCF31}"/>
    <cellStyle name="Normal 9 3 2 5 2 3" xfId="12088" xr:uid="{AC8EEFDB-6948-4DE6-893E-6846C0475691}"/>
    <cellStyle name="Normal 9 3 2 5 2 4" xfId="20526" xr:uid="{C8889165-845B-4493-92A8-14EF46347488}"/>
    <cellStyle name="Normal 9 3 2 5 2 5" xfId="28963" xr:uid="{9AA3C91A-9579-4A5A-AF05-AC0F9C799BB0}"/>
    <cellStyle name="Normal 9 3 2 5 3" xfId="5719" xr:uid="{00000000-0005-0000-0000-0000EE1F0000}"/>
    <cellStyle name="Normal 9 3 2 5 3 2" xfId="14161" xr:uid="{D4449AF3-5977-4E90-BC61-35B8BAC1FA01}"/>
    <cellStyle name="Normal 9 3 2 5 3 3" xfId="22598" xr:uid="{82B585A3-4173-4244-AA4C-EA5C00D9FB41}"/>
    <cellStyle name="Normal 9 3 2 5 3 4" xfId="31035" xr:uid="{7A9AF240-5DB4-4C0F-A058-CA3621BA2FA6}"/>
    <cellStyle name="Normal 9 3 2 5 4" xfId="9943" xr:uid="{242E1529-3EA9-4505-B722-9ACA458B509B}"/>
    <cellStyle name="Normal 9 3 2 5 5" xfId="18381" xr:uid="{AA232B2D-8238-4456-AE91-7BD4D610C334}"/>
    <cellStyle name="Normal 9 3 2 5 6" xfId="26818" xr:uid="{108D183B-E35E-4437-9D9A-646AEB24E746}"/>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4C30A3A4-7408-45A6-9750-A3303282C5BC}"/>
    <cellStyle name="Normal 9 3 2 6 2 2 3" xfId="25156" xr:uid="{F8663748-F099-4AA9-8A47-38AB508A8C6F}"/>
    <cellStyle name="Normal 9 3 2 6 2 2 4" xfId="33593" xr:uid="{B5F78E29-63AF-46C1-9016-23A02E45AA1D}"/>
    <cellStyle name="Normal 9 3 2 6 2 3" xfId="12501" xr:uid="{5EC11D9A-B76B-4F1A-AD1B-3D39FCA80D46}"/>
    <cellStyle name="Normal 9 3 2 6 2 4" xfId="20939" xr:uid="{5E2F93D8-61FB-451C-86FD-35C2D54090CB}"/>
    <cellStyle name="Normal 9 3 2 6 2 5" xfId="29376" xr:uid="{AD393EF9-FB05-464B-B9A8-17850087B60B}"/>
    <cellStyle name="Normal 9 3 2 6 3" xfId="6132" xr:uid="{00000000-0005-0000-0000-0000F21F0000}"/>
    <cellStyle name="Normal 9 3 2 6 3 2" xfId="14574" xr:uid="{F0AF4836-8BD4-4398-A10E-5A77F9247BFB}"/>
    <cellStyle name="Normal 9 3 2 6 3 3" xfId="23011" xr:uid="{76E77530-150D-4B6E-B4D9-0289B84FBE4A}"/>
    <cellStyle name="Normal 9 3 2 6 3 4" xfId="31448" xr:uid="{BBA03241-7242-4EFE-B8B5-FE0FF1971450}"/>
    <cellStyle name="Normal 9 3 2 6 4" xfId="10356" xr:uid="{E9430F91-5714-428E-ADEF-9F491DF5936F}"/>
    <cellStyle name="Normal 9 3 2 6 5" xfId="18794" xr:uid="{9E74C031-6356-4561-A3EC-ECBB1DD11F7E}"/>
    <cellStyle name="Normal 9 3 2 6 6" xfId="27231" xr:uid="{1E54608E-0E0F-4638-B822-5A97494EB11F}"/>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FA2D107B-11A2-4265-9B9D-8E9158D76FC1}"/>
    <cellStyle name="Normal 9 3 2 7 2 2 3" xfId="25569" xr:uid="{63A98CAD-31AD-409A-BE3B-F7ED33D860CB}"/>
    <cellStyle name="Normal 9 3 2 7 2 2 4" xfId="34006" xr:uid="{46789FFC-0CF2-4F95-AC70-F38E25B533AA}"/>
    <cellStyle name="Normal 9 3 2 7 2 3" xfId="12914" xr:uid="{23754E89-1E8C-490B-A230-4337089E6F94}"/>
    <cellStyle name="Normal 9 3 2 7 2 4" xfId="21352" xr:uid="{1A797C13-1070-4E89-8BBE-75B47A0EE4F8}"/>
    <cellStyle name="Normal 9 3 2 7 2 5" xfId="29789" xr:uid="{7DFFF00F-3360-43C8-9A07-A351B9BDD779}"/>
    <cellStyle name="Normal 9 3 2 7 3" xfId="6545" xr:uid="{00000000-0005-0000-0000-0000F61F0000}"/>
    <cellStyle name="Normal 9 3 2 7 3 2" xfId="14987" xr:uid="{6EA4728F-7921-4D1B-9DE5-5B1333096A76}"/>
    <cellStyle name="Normal 9 3 2 7 3 3" xfId="23424" xr:uid="{9F83EED9-7926-4424-8701-161AD4AFD711}"/>
    <cellStyle name="Normal 9 3 2 7 3 4" xfId="31861" xr:uid="{9F7D8045-5B8F-488B-AB13-7B5AB63CC06D}"/>
    <cellStyle name="Normal 9 3 2 7 4" xfId="10769" xr:uid="{869B97C8-AE37-431A-AE4B-7A41C80A3202}"/>
    <cellStyle name="Normal 9 3 2 7 5" xfId="19207" xr:uid="{AAB40D69-1205-44AF-8618-A613B857C635}"/>
    <cellStyle name="Normal 9 3 2 7 6" xfId="27644" xr:uid="{00E944A6-F790-4EA0-9FDE-5B5F64723F50}"/>
    <cellStyle name="Normal 9 3 2 8" xfId="2674" xr:uid="{00000000-0005-0000-0000-0000F71F0000}"/>
    <cellStyle name="Normal 9 3 2 8 2" xfId="6958" xr:uid="{00000000-0005-0000-0000-0000F81F0000}"/>
    <cellStyle name="Normal 9 3 2 8 2 2" xfId="15400" xr:uid="{3E6F1B12-F193-4DC1-8454-76244663A0B0}"/>
    <cellStyle name="Normal 9 3 2 8 2 3" xfId="23837" xr:uid="{C89700BF-7C33-444F-86AA-4F15413277BE}"/>
    <cellStyle name="Normal 9 3 2 8 2 4" xfId="32274" xr:uid="{3E24447F-F259-4630-A2E8-3A85B12BE6ED}"/>
    <cellStyle name="Normal 9 3 2 8 3" xfId="11182" xr:uid="{9EA0ABD8-9366-45DF-BCAD-4547AE407949}"/>
    <cellStyle name="Normal 9 3 2 8 4" xfId="19620" xr:uid="{8AE02E27-4254-4B87-87DA-00B1F074204C}"/>
    <cellStyle name="Normal 9 3 2 8 5" xfId="28057" xr:uid="{2C0222F2-BB92-479B-96BD-28BD7039BA12}"/>
    <cellStyle name="Normal 9 3 2 9" xfId="4893" xr:uid="{00000000-0005-0000-0000-0000F91F0000}"/>
    <cellStyle name="Normal 9 3 2 9 2" xfId="13335" xr:uid="{C74344A1-9053-459C-A781-4316CF9CAEB4}"/>
    <cellStyle name="Normal 9 3 2 9 3" xfId="21772" xr:uid="{42C3F029-77EA-418A-93B9-FC245CFF3E7A}"/>
    <cellStyle name="Normal 9 3 2 9 4" xfId="30209" xr:uid="{A8174D9B-E5A5-4F56-A8DA-CDE02E4C4D30}"/>
    <cellStyle name="Normal 9 3 3" xfId="532" xr:uid="{00000000-0005-0000-0000-0000FA1F0000}"/>
    <cellStyle name="Normal 9 3 3 10" xfId="17559" xr:uid="{C7868550-1D6C-49AF-A42F-3FFDD2FD3416}"/>
    <cellStyle name="Normal 9 3 3 11" xfId="25996" xr:uid="{7D2A0727-0A1D-4A8A-A109-E20E19DC49D0}"/>
    <cellStyle name="Normal 9 3 3 2" xfId="533" xr:uid="{00000000-0005-0000-0000-0000FB1F0000}"/>
    <cellStyle name="Normal 9 3 3 2 10" xfId="25997" xr:uid="{34B046C2-6CFA-4726-AC68-6084E725A4E5}"/>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0726A3D2-2BDB-4C7E-AB0B-C9A4A847E167}"/>
    <cellStyle name="Normal 9 3 3 2 2 2 2 3" xfId="24335" xr:uid="{90A600FC-80AD-4181-8A64-7F4B13E0FA97}"/>
    <cellStyle name="Normal 9 3 3 2 2 2 2 4" xfId="32772" xr:uid="{FB845FA7-B598-4EE0-AE95-C0EF8BC89E61}"/>
    <cellStyle name="Normal 9 3 3 2 2 2 3" xfId="11680" xr:uid="{BAC33D35-28B8-45AC-BC3D-C775C1295C1C}"/>
    <cellStyle name="Normal 9 3 3 2 2 2 4" xfId="20118" xr:uid="{DC3A24BD-A155-4651-822A-BBDA03B0FD41}"/>
    <cellStyle name="Normal 9 3 3 2 2 2 5" xfId="28555" xr:uid="{593004A0-C8D5-4C91-AB5A-42E3CB8B0FB3}"/>
    <cellStyle name="Normal 9 3 3 2 2 3" xfId="5311" xr:uid="{00000000-0005-0000-0000-0000FF1F0000}"/>
    <cellStyle name="Normal 9 3 3 2 2 3 2" xfId="13753" xr:uid="{16B7AB02-3DA8-4F64-86BA-9971AE8D75F8}"/>
    <cellStyle name="Normal 9 3 3 2 2 3 3" xfId="22190" xr:uid="{E384AE08-E774-49FA-9CD3-220038283693}"/>
    <cellStyle name="Normal 9 3 3 2 2 3 4" xfId="30627" xr:uid="{9191EFD2-85BE-4E3B-8958-3D1780E817C1}"/>
    <cellStyle name="Normal 9 3 3 2 2 4" xfId="9535" xr:uid="{D8CDD255-FC82-4FAD-9235-0C8C7030C071}"/>
    <cellStyle name="Normal 9 3 3 2 2 5" xfId="17973" xr:uid="{C6EC240F-DD9D-4558-8224-DB26510FE09E}"/>
    <cellStyle name="Normal 9 3 3 2 2 6" xfId="26410" xr:uid="{1B19BB0E-7E51-4C4D-80D1-6C00DB2BD0A5}"/>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2E94777D-A337-4641-9221-F5088552E60E}"/>
    <cellStyle name="Normal 9 3 3 2 3 2 2 3" xfId="24748" xr:uid="{225B27BE-CB68-4F6A-993D-6E3E0B5C6DEF}"/>
    <cellStyle name="Normal 9 3 3 2 3 2 2 4" xfId="33185" xr:uid="{DF38B9DA-01EB-40D5-855C-CBB7AA9F168A}"/>
    <cellStyle name="Normal 9 3 3 2 3 2 3" xfId="12093" xr:uid="{F6ABD576-EDE7-4A12-9095-C47CAEF0E2C0}"/>
    <cellStyle name="Normal 9 3 3 2 3 2 4" xfId="20531" xr:uid="{8DEE0900-3FCD-4C72-B1F0-4580BD9AB86A}"/>
    <cellStyle name="Normal 9 3 3 2 3 2 5" xfId="28968" xr:uid="{74490B97-6CFE-4C6C-8DB9-05CF84D4A0EA}"/>
    <cellStyle name="Normal 9 3 3 2 3 3" xfId="5724" xr:uid="{00000000-0005-0000-0000-000003200000}"/>
    <cellStyle name="Normal 9 3 3 2 3 3 2" xfId="14166" xr:uid="{C72EE9D5-EF3B-4BA5-B40B-23E2B06CDF29}"/>
    <cellStyle name="Normal 9 3 3 2 3 3 3" xfId="22603" xr:uid="{B520D598-2ABD-4E7E-96E7-CC1466C15EA3}"/>
    <cellStyle name="Normal 9 3 3 2 3 3 4" xfId="31040" xr:uid="{5647F624-FC3B-4EBB-800A-2DE529AC5833}"/>
    <cellStyle name="Normal 9 3 3 2 3 4" xfId="9948" xr:uid="{CB81A65E-B6E0-4102-8399-9EC9DD4EC008}"/>
    <cellStyle name="Normal 9 3 3 2 3 5" xfId="18386" xr:uid="{68EB6BAB-C9A0-4DCA-AD20-9D4CE6BA9AA3}"/>
    <cellStyle name="Normal 9 3 3 2 3 6" xfId="26823" xr:uid="{D355541C-7351-4999-A4E4-6B100BB9EECB}"/>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7E8DBAE1-2E46-40F1-9DCD-7F19A4FD4613}"/>
    <cellStyle name="Normal 9 3 3 2 4 2 2 3" xfId="25161" xr:uid="{14C38EF7-27B0-4297-A86D-D13E264BF85E}"/>
    <cellStyle name="Normal 9 3 3 2 4 2 2 4" xfId="33598" xr:uid="{06CB53C8-C0D9-4C92-AE92-8A52AFF2D53B}"/>
    <cellStyle name="Normal 9 3 3 2 4 2 3" xfId="12506" xr:uid="{29BA5D34-57B4-4842-A7CC-6DD57569D513}"/>
    <cellStyle name="Normal 9 3 3 2 4 2 4" xfId="20944" xr:uid="{9815ACBF-C0F3-4E7E-8D42-F2EAACE3063C}"/>
    <cellStyle name="Normal 9 3 3 2 4 2 5" xfId="29381" xr:uid="{44AD8C2E-F1E3-48A2-88B2-76A10EB4A1CE}"/>
    <cellStyle name="Normal 9 3 3 2 4 3" xfId="6137" xr:uid="{00000000-0005-0000-0000-000007200000}"/>
    <cellStyle name="Normal 9 3 3 2 4 3 2" xfId="14579" xr:uid="{276431C2-BDD8-4A9A-94C3-CFD3E8183212}"/>
    <cellStyle name="Normal 9 3 3 2 4 3 3" xfId="23016" xr:uid="{6960BF9F-B1D3-492F-8A63-66C6D47255CB}"/>
    <cellStyle name="Normal 9 3 3 2 4 3 4" xfId="31453" xr:uid="{6A1DB4B1-EE24-434D-A502-9308389280AD}"/>
    <cellStyle name="Normal 9 3 3 2 4 4" xfId="10361" xr:uid="{57CC8236-B935-44D6-BFCF-42A832C49508}"/>
    <cellStyle name="Normal 9 3 3 2 4 5" xfId="18799" xr:uid="{8DDBE754-311F-4253-911C-CE8B00449EA4}"/>
    <cellStyle name="Normal 9 3 3 2 4 6" xfId="27236" xr:uid="{7FA15C87-A479-4722-9CFA-0775D3CACD9B}"/>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94E6EA39-3E07-4932-A4C4-7DDAC013FEB6}"/>
    <cellStyle name="Normal 9 3 3 2 5 2 2 3" xfId="25574" xr:uid="{08CB88CC-4BA6-431B-91B8-5E6861C8ED1D}"/>
    <cellStyle name="Normal 9 3 3 2 5 2 2 4" xfId="34011" xr:uid="{FD258C89-9945-4F68-9E10-0F39B347B331}"/>
    <cellStyle name="Normal 9 3 3 2 5 2 3" xfId="12919" xr:uid="{1773100C-8802-47CA-803F-7FFC1D86125C}"/>
    <cellStyle name="Normal 9 3 3 2 5 2 4" xfId="21357" xr:uid="{7EECA69E-F2D3-4C37-9EFA-9E029C7FFE65}"/>
    <cellStyle name="Normal 9 3 3 2 5 2 5" xfId="29794" xr:uid="{1DD120CF-081F-47D9-AB41-FDE175B69FBC}"/>
    <cellStyle name="Normal 9 3 3 2 5 3" xfId="6550" xr:uid="{00000000-0005-0000-0000-00000B200000}"/>
    <cellStyle name="Normal 9 3 3 2 5 3 2" xfId="14992" xr:uid="{7545ED9D-44B4-4CE0-9F18-22D8FA395DA8}"/>
    <cellStyle name="Normal 9 3 3 2 5 3 3" xfId="23429" xr:uid="{7358FFE6-339C-40A0-8B8F-E34E488D1212}"/>
    <cellStyle name="Normal 9 3 3 2 5 3 4" xfId="31866" xr:uid="{74CD2389-D6C9-46D4-8149-A0C5CEC72FDD}"/>
    <cellStyle name="Normal 9 3 3 2 5 4" xfId="10774" xr:uid="{4945209A-322E-4BAB-AEC8-2BE41E7856C5}"/>
    <cellStyle name="Normal 9 3 3 2 5 5" xfId="19212" xr:uid="{11EC23B2-D214-4005-968A-51D25D41814B}"/>
    <cellStyle name="Normal 9 3 3 2 5 6" xfId="27649" xr:uid="{09D70EC9-75A0-4C7A-A709-3B9CDD57BCED}"/>
    <cellStyle name="Normal 9 3 3 2 6" xfId="2679" xr:uid="{00000000-0005-0000-0000-00000C200000}"/>
    <cellStyle name="Normal 9 3 3 2 6 2" xfId="6963" xr:uid="{00000000-0005-0000-0000-00000D200000}"/>
    <cellStyle name="Normal 9 3 3 2 6 2 2" xfId="15405" xr:uid="{F903E7A7-3CD6-4F0C-A39A-8AF653A052AE}"/>
    <cellStyle name="Normal 9 3 3 2 6 2 3" xfId="23842" xr:uid="{45E6EF82-16C2-4C53-B8E0-F8C4DCBE4F74}"/>
    <cellStyle name="Normal 9 3 3 2 6 2 4" xfId="32279" xr:uid="{197EDCFC-542E-4E79-8EFC-0FBAAEC1080E}"/>
    <cellStyle name="Normal 9 3 3 2 6 3" xfId="11187" xr:uid="{9DF680A7-6CA0-4BAE-969C-B5D3792D4C4E}"/>
    <cellStyle name="Normal 9 3 3 2 6 4" xfId="19625" xr:uid="{C765094C-E49C-417D-927E-D4BD03FF754C}"/>
    <cellStyle name="Normal 9 3 3 2 6 5" xfId="28062" xr:uid="{A6E28D34-7EAC-4D75-AB85-9396FDEF0D4C}"/>
    <cellStyle name="Normal 9 3 3 2 7" xfId="4898" xr:uid="{00000000-0005-0000-0000-00000E200000}"/>
    <cellStyle name="Normal 9 3 3 2 7 2" xfId="13340" xr:uid="{B93A1EDA-8DE6-4ACF-86AC-1553AD63B414}"/>
    <cellStyle name="Normal 9 3 3 2 7 3" xfId="21777" xr:uid="{4042E92F-7FFE-4E69-9CBD-4DAD22583E35}"/>
    <cellStyle name="Normal 9 3 3 2 7 4" xfId="30214" xr:uid="{C8D61759-6AF3-43BC-B45A-6A519ADF7479}"/>
    <cellStyle name="Normal 9 3 3 2 8" xfId="9122" xr:uid="{F1F3276B-EDBF-4331-AA8C-F2D8E59DFEE5}"/>
    <cellStyle name="Normal 9 3 3 2 9" xfId="17560" xr:uid="{C5BA3542-C510-4D76-8F35-8DF2D1CB3A5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F675C1DC-2B7A-43DE-9DE8-60B3C55C16DB}"/>
    <cellStyle name="Normal 9 3 3 3 2 2 3" xfId="24334" xr:uid="{B2DBA231-AE8F-4D32-AA37-56548C50E349}"/>
    <cellStyle name="Normal 9 3 3 3 2 2 4" xfId="32771" xr:uid="{1E2C99F1-2A8E-4FBB-A087-E36D47298C3F}"/>
    <cellStyle name="Normal 9 3 3 3 2 3" xfId="11679" xr:uid="{06F0B6BB-0D80-4DD2-8320-0BC417890623}"/>
    <cellStyle name="Normal 9 3 3 3 2 4" xfId="20117" xr:uid="{2B2C8707-6293-4697-8D3A-21F3E8BC52CF}"/>
    <cellStyle name="Normal 9 3 3 3 2 5" xfId="28554" xr:uid="{879001F3-BEC9-40DB-AB30-9786E143D104}"/>
    <cellStyle name="Normal 9 3 3 3 3" xfId="5310" xr:uid="{00000000-0005-0000-0000-000012200000}"/>
    <cellStyle name="Normal 9 3 3 3 3 2" xfId="13752" xr:uid="{1B9B1548-4B96-41F7-A5EE-CA41B0644331}"/>
    <cellStyle name="Normal 9 3 3 3 3 3" xfId="22189" xr:uid="{DCE3E7C9-31AA-4288-B8EF-389B5D3BAB8A}"/>
    <cellStyle name="Normal 9 3 3 3 3 4" xfId="30626" xr:uid="{8C979E55-7546-43D6-9948-0FB8673EEBF8}"/>
    <cellStyle name="Normal 9 3 3 3 4" xfId="9534" xr:uid="{245D9DB2-11A9-4314-B3B1-4E8CAEA668C2}"/>
    <cellStyle name="Normal 9 3 3 3 5" xfId="17972" xr:uid="{3D6B5396-B839-4DC4-A965-9292E29D8E7B}"/>
    <cellStyle name="Normal 9 3 3 3 6" xfId="26409" xr:uid="{6C871578-0E09-481A-B472-9D2A8DCF3206}"/>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812C7BDD-600D-410A-B76A-8FA5D5B09E6E}"/>
    <cellStyle name="Normal 9 3 3 4 2 2 3" xfId="24747" xr:uid="{92A9D8EB-2969-47A0-94E7-791A7B8C8F63}"/>
    <cellStyle name="Normal 9 3 3 4 2 2 4" xfId="33184" xr:uid="{D28265CF-1817-4DAB-900C-295844C479AF}"/>
    <cellStyle name="Normal 9 3 3 4 2 3" xfId="12092" xr:uid="{BE690EA2-C2CF-4986-9CA9-CF9E89F443B2}"/>
    <cellStyle name="Normal 9 3 3 4 2 4" xfId="20530" xr:uid="{851A4D74-CB61-4FB4-B774-F8E52D89573E}"/>
    <cellStyle name="Normal 9 3 3 4 2 5" xfId="28967" xr:uid="{4359DF8A-3160-4610-9B79-314347AC7752}"/>
    <cellStyle name="Normal 9 3 3 4 3" xfId="5723" xr:uid="{00000000-0005-0000-0000-000016200000}"/>
    <cellStyle name="Normal 9 3 3 4 3 2" xfId="14165" xr:uid="{A833AFF7-AB60-4284-871F-D18AB70F0957}"/>
    <cellStyle name="Normal 9 3 3 4 3 3" xfId="22602" xr:uid="{FBA93852-057F-4360-85C1-1C5DC6F96135}"/>
    <cellStyle name="Normal 9 3 3 4 3 4" xfId="31039" xr:uid="{A9ED8D96-61C3-468A-B9DF-CA59FBAE96E2}"/>
    <cellStyle name="Normal 9 3 3 4 4" xfId="9947" xr:uid="{BE944D2A-E167-46F1-89C8-0E847332D401}"/>
    <cellStyle name="Normal 9 3 3 4 5" xfId="18385" xr:uid="{1778EC66-A53E-4B35-BC0E-A4CD9F22C333}"/>
    <cellStyle name="Normal 9 3 3 4 6" xfId="26822" xr:uid="{C6D80677-B49C-43A2-A2FF-A2BC5B308B72}"/>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1799CEAA-6ECE-427C-837A-6A683D85E25D}"/>
    <cellStyle name="Normal 9 3 3 5 2 2 3" xfId="25160" xr:uid="{FF18947D-863B-462F-9E8F-1B69600972E7}"/>
    <cellStyle name="Normal 9 3 3 5 2 2 4" xfId="33597" xr:uid="{C6AEFD1D-3A41-432B-BF29-4841790848FA}"/>
    <cellStyle name="Normal 9 3 3 5 2 3" xfId="12505" xr:uid="{44C4A24B-6D33-42E6-AF3B-C306B1AA7938}"/>
    <cellStyle name="Normal 9 3 3 5 2 4" xfId="20943" xr:uid="{F211F5B1-7B2F-4A23-ACFC-47516F7B5DB0}"/>
    <cellStyle name="Normal 9 3 3 5 2 5" xfId="29380" xr:uid="{43327955-EFFC-493C-8CB8-ACA72F1E8CA4}"/>
    <cellStyle name="Normal 9 3 3 5 3" xfId="6136" xr:uid="{00000000-0005-0000-0000-00001A200000}"/>
    <cellStyle name="Normal 9 3 3 5 3 2" xfId="14578" xr:uid="{25281E5C-E8F6-4482-A1D6-F58C1B5207A1}"/>
    <cellStyle name="Normal 9 3 3 5 3 3" xfId="23015" xr:uid="{A736ED6C-C0FB-4049-8320-19BB873BF05F}"/>
    <cellStyle name="Normal 9 3 3 5 3 4" xfId="31452" xr:uid="{20EB515E-9EC4-4C8E-A5B8-6286F77F523C}"/>
    <cellStyle name="Normal 9 3 3 5 4" xfId="10360" xr:uid="{5E79DD7E-29C5-4E72-BC97-58050655F296}"/>
    <cellStyle name="Normal 9 3 3 5 5" xfId="18798" xr:uid="{AFE13FC4-543C-42FF-8AEE-141F5AB675AD}"/>
    <cellStyle name="Normal 9 3 3 5 6" xfId="27235" xr:uid="{7AF5DC04-85E5-4250-A813-8E48387D348B}"/>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ECCE65B8-5788-4F41-9067-94AF3333ECFD}"/>
    <cellStyle name="Normal 9 3 3 6 2 2 3" xfId="25573" xr:uid="{737396D9-6221-43BD-B96E-43E31B68227D}"/>
    <cellStyle name="Normal 9 3 3 6 2 2 4" xfId="34010" xr:uid="{38801963-8A84-49B9-80C0-7901E4A16A8D}"/>
    <cellStyle name="Normal 9 3 3 6 2 3" xfId="12918" xr:uid="{C1C78B4C-74F8-483D-8A81-C0371DD70971}"/>
    <cellStyle name="Normal 9 3 3 6 2 4" xfId="21356" xr:uid="{750F067B-452E-4E45-B6CA-0CD7FB2922A1}"/>
    <cellStyle name="Normal 9 3 3 6 2 5" xfId="29793" xr:uid="{438DDAD5-2CBB-4C19-BA04-BCB6AE44CBB0}"/>
    <cellStyle name="Normal 9 3 3 6 3" xfId="6549" xr:uid="{00000000-0005-0000-0000-00001E200000}"/>
    <cellStyle name="Normal 9 3 3 6 3 2" xfId="14991" xr:uid="{FA52E500-D1CF-4BCE-9066-7D4C739C1CEF}"/>
    <cellStyle name="Normal 9 3 3 6 3 3" xfId="23428" xr:uid="{7A34293F-5CDB-457B-94B4-A8F2B4C1333B}"/>
    <cellStyle name="Normal 9 3 3 6 3 4" xfId="31865" xr:uid="{A33DF255-0F32-4A09-93AC-80937139A150}"/>
    <cellStyle name="Normal 9 3 3 6 4" xfId="10773" xr:uid="{B2544C06-5724-498B-B805-9FFD45719C02}"/>
    <cellStyle name="Normal 9 3 3 6 5" xfId="19211" xr:uid="{2B2D247B-A80C-4247-867A-DAA596AB43E5}"/>
    <cellStyle name="Normal 9 3 3 6 6" xfId="27648" xr:uid="{64517340-6F13-4667-9975-AFC344DB11DC}"/>
    <cellStyle name="Normal 9 3 3 7" xfId="2678" xr:uid="{00000000-0005-0000-0000-00001F200000}"/>
    <cellStyle name="Normal 9 3 3 7 2" xfId="6962" xr:uid="{00000000-0005-0000-0000-000020200000}"/>
    <cellStyle name="Normal 9 3 3 7 2 2" xfId="15404" xr:uid="{9DECA9AA-80A5-4166-BAA9-E2E15AD6E336}"/>
    <cellStyle name="Normal 9 3 3 7 2 3" xfId="23841" xr:uid="{66F2A559-BB6F-40EA-A0F6-D49D766D154C}"/>
    <cellStyle name="Normal 9 3 3 7 2 4" xfId="32278" xr:uid="{75E381AD-EC9C-4F91-80ED-4F48FE66D88A}"/>
    <cellStyle name="Normal 9 3 3 7 3" xfId="11186" xr:uid="{D96EB9DE-19DC-47C7-9712-87F60B4CFD2C}"/>
    <cellStyle name="Normal 9 3 3 7 4" xfId="19624" xr:uid="{CA195B03-46BF-4E22-8ACE-104542ADE095}"/>
    <cellStyle name="Normal 9 3 3 7 5" xfId="28061" xr:uid="{1FC0FE56-330D-45D4-A81A-0B0F1C2C2C99}"/>
    <cellStyle name="Normal 9 3 3 8" xfId="4897" xr:uid="{00000000-0005-0000-0000-000021200000}"/>
    <cellStyle name="Normal 9 3 3 8 2" xfId="13339" xr:uid="{9239AFC5-4258-4917-A0FE-F2BD5C70D008}"/>
    <cellStyle name="Normal 9 3 3 8 3" xfId="21776" xr:uid="{63A9E6EA-DE90-49CA-AF45-C93927025A73}"/>
    <cellStyle name="Normal 9 3 3 8 4" xfId="30213" xr:uid="{581F5DEB-6965-4AE5-B17E-ADF087E921AF}"/>
    <cellStyle name="Normal 9 3 3 9" xfId="9121" xr:uid="{575F95F3-A844-404C-8D66-2B3FA672CA84}"/>
    <cellStyle name="Normal 9 3 4" xfId="534" xr:uid="{00000000-0005-0000-0000-000022200000}"/>
    <cellStyle name="Normal 9 3 4 10" xfId="25998" xr:uid="{FE15B549-DB5A-44DF-A167-7324E98E0944}"/>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F36EFA94-5764-407A-8FAA-64B513B227BD}"/>
    <cellStyle name="Normal 9 3 4 2 2 2 3" xfId="24336" xr:uid="{075B4F23-84A1-4942-BCC3-3DE9F02A611F}"/>
    <cellStyle name="Normal 9 3 4 2 2 2 4" xfId="32773" xr:uid="{2490DB40-69F6-47B4-837B-F28FBDC2596F}"/>
    <cellStyle name="Normal 9 3 4 2 2 3" xfId="11681" xr:uid="{0B4B78FD-2C28-4EB9-B72E-28652E165EA8}"/>
    <cellStyle name="Normal 9 3 4 2 2 4" xfId="20119" xr:uid="{7DC61B43-7456-47B7-AFB9-93BB1AB4860B}"/>
    <cellStyle name="Normal 9 3 4 2 2 5" xfId="28556" xr:uid="{3850EB8D-B9D7-423A-87C2-E697A554BADF}"/>
    <cellStyle name="Normal 9 3 4 2 3" xfId="5312" xr:uid="{00000000-0005-0000-0000-000026200000}"/>
    <cellStyle name="Normal 9 3 4 2 3 2" xfId="13754" xr:uid="{C967E6B6-BB7A-4F14-972A-496750663575}"/>
    <cellStyle name="Normal 9 3 4 2 3 3" xfId="22191" xr:uid="{B7DCB3AC-8328-4196-91BC-2499A190F62A}"/>
    <cellStyle name="Normal 9 3 4 2 3 4" xfId="30628" xr:uid="{70C70072-D223-4DE5-828E-CC9C435B2DE3}"/>
    <cellStyle name="Normal 9 3 4 2 4" xfId="9536" xr:uid="{3572EF6B-5C34-42E4-95D6-D5BFC4B4B545}"/>
    <cellStyle name="Normal 9 3 4 2 5" xfId="17974" xr:uid="{F946A188-2828-4DAF-95F3-89FB811DEE17}"/>
    <cellStyle name="Normal 9 3 4 2 6" xfId="26411" xr:uid="{9B3E79B6-DEFD-4407-90BD-368EAFFB6CCF}"/>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2D084553-FBFC-4321-930F-F8C5B1276974}"/>
    <cellStyle name="Normal 9 3 4 3 2 2 3" xfId="24749" xr:uid="{28E88B50-CD2F-4B89-89B1-71FA12EBA4CA}"/>
    <cellStyle name="Normal 9 3 4 3 2 2 4" xfId="33186" xr:uid="{911258C4-6597-44EB-B5F2-4B5E08A2CAEA}"/>
    <cellStyle name="Normal 9 3 4 3 2 3" xfId="12094" xr:uid="{1B073748-7B79-49F2-9268-E42E0EBAAB57}"/>
    <cellStyle name="Normal 9 3 4 3 2 4" xfId="20532" xr:uid="{B797630A-5EE2-43D6-BAB2-ACCEAD1E00E4}"/>
    <cellStyle name="Normal 9 3 4 3 2 5" xfId="28969" xr:uid="{E134E06F-5CBE-44EA-B30C-71C9DB552F64}"/>
    <cellStyle name="Normal 9 3 4 3 3" xfId="5725" xr:uid="{00000000-0005-0000-0000-00002A200000}"/>
    <cellStyle name="Normal 9 3 4 3 3 2" xfId="14167" xr:uid="{551EF8EC-5E83-4802-B39E-B66BEFF088B6}"/>
    <cellStyle name="Normal 9 3 4 3 3 3" xfId="22604" xr:uid="{72AB9CD5-311E-40F0-A2AC-B33EB1FD2D36}"/>
    <cellStyle name="Normal 9 3 4 3 3 4" xfId="31041" xr:uid="{4D6463F8-4E69-4B86-BF23-F3813D5D91C3}"/>
    <cellStyle name="Normal 9 3 4 3 4" xfId="9949" xr:uid="{AEA8654E-153C-4844-884D-BCFB5311F15C}"/>
    <cellStyle name="Normal 9 3 4 3 5" xfId="18387" xr:uid="{49E75C46-B39E-478D-BCC8-E91DCE055422}"/>
    <cellStyle name="Normal 9 3 4 3 6" xfId="26824" xr:uid="{74930D57-6682-41E2-B473-DFCBF5401691}"/>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9BE6598E-5D49-48D2-918F-5B812E436F17}"/>
    <cellStyle name="Normal 9 3 4 4 2 2 3" xfId="25162" xr:uid="{56C85595-D9DE-4BBB-A831-996C085920FF}"/>
    <cellStyle name="Normal 9 3 4 4 2 2 4" xfId="33599" xr:uid="{B4C59AF0-1229-4C9A-B89F-C6F566A4ED46}"/>
    <cellStyle name="Normal 9 3 4 4 2 3" xfId="12507" xr:uid="{EBC8B495-843E-4E2D-81C5-84D2B27B61C8}"/>
    <cellStyle name="Normal 9 3 4 4 2 4" xfId="20945" xr:uid="{C5E4A6C2-E541-4F09-BF99-76771259BB67}"/>
    <cellStyle name="Normal 9 3 4 4 2 5" xfId="29382" xr:uid="{F53D5E31-3506-4B25-8871-07718DCFDDD3}"/>
    <cellStyle name="Normal 9 3 4 4 3" xfId="6138" xr:uid="{00000000-0005-0000-0000-00002E200000}"/>
    <cellStyle name="Normal 9 3 4 4 3 2" xfId="14580" xr:uid="{0538DAAD-178E-483E-8AFD-5635F8A01C9B}"/>
    <cellStyle name="Normal 9 3 4 4 3 3" xfId="23017" xr:uid="{09E8A717-CD10-4E1F-825C-2D81128912BF}"/>
    <cellStyle name="Normal 9 3 4 4 3 4" xfId="31454" xr:uid="{4FDAB008-F174-4F6B-A027-779B255DB3AF}"/>
    <cellStyle name="Normal 9 3 4 4 4" xfId="10362" xr:uid="{14331C95-4855-47C6-B07B-1959B43CD5FE}"/>
    <cellStyle name="Normal 9 3 4 4 5" xfId="18800" xr:uid="{34C6A9AA-2D7A-42D3-9668-875FBF0D3929}"/>
    <cellStyle name="Normal 9 3 4 4 6" xfId="27237" xr:uid="{2F006B5E-4C55-48DB-A165-B9FFBFCB5290}"/>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E1FC31FA-A978-488C-BEB1-9690412B4690}"/>
    <cellStyle name="Normal 9 3 4 5 2 2 3" xfId="25575" xr:uid="{25DA3A69-A6B6-4E3F-9C6C-3A61852ABD2D}"/>
    <cellStyle name="Normal 9 3 4 5 2 2 4" xfId="34012" xr:uid="{B95A4E4D-905F-452A-8589-A787E81B942B}"/>
    <cellStyle name="Normal 9 3 4 5 2 3" xfId="12920" xr:uid="{7F41E6FC-73D2-434F-B8A4-AC1E7BEDE80F}"/>
    <cellStyle name="Normal 9 3 4 5 2 4" xfId="21358" xr:uid="{29071C1E-C722-4003-B100-CCA3AD4762FD}"/>
    <cellStyle name="Normal 9 3 4 5 2 5" xfId="29795" xr:uid="{76CD6C00-7142-4017-B890-53D7FC67AA28}"/>
    <cellStyle name="Normal 9 3 4 5 3" xfId="6551" xr:uid="{00000000-0005-0000-0000-000032200000}"/>
    <cellStyle name="Normal 9 3 4 5 3 2" xfId="14993" xr:uid="{9B56B7D2-CBFE-4266-B46D-80771FBC2695}"/>
    <cellStyle name="Normal 9 3 4 5 3 3" xfId="23430" xr:uid="{F00A49C4-E1A5-4D6D-9F8C-10F2CE0C7442}"/>
    <cellStyle name="Normal 9 3 4 5 3 4" xfId="31867" xr:uid="{87F00550-1D8D-46C3-975A-CE42A08026D7}"/>
    <cellStyle name="Normal 9 3 4 5 4" xfId="10775" xr:uid="{610CA4CA-8855-479A-BA88-2B9FC0F68D3D}"/>
    <cellStyle name="Normal 9 3 4 5 5" xfId="19213" xr:uid="{AC8A4A0B-2645-428E-BC0C-3702DCDA9201}"/>
    <cellStyle name="Normal 9 3 4 5 6" xfId="27650" xr:uid="{8253B1B6-F4F0-4A4D-B17E-DF7B7EDF4E90}"/>
    <cellStyle name="Normal 9 3 4 6" xfId="2680" xr:uid="{00000000-0005-0000-0000-000033200000}"/>
    <cellStyle name="Normal 9 3 4 6 2" xfId="6964" xr:uid="{00000000-0005-0000-0000-000034200000}"/>
    <cellStyle name="Normal 9 3 4 6 2 2" xfId="15406" xr:uid="{33B2C5B9-BCC1-4794-80F7-3D1FF0142057}"/>
    <cellStyle name="Normal 9 3 4 6 2 3" xfId="23843" xr:uid="{C54B74E3-F3D0-45C6-9894-EC584F3A53E5}"/>
    <cellStyle name="Normal 9 3 4 6 2 4" xfId="32280" xr:uid="{EE21521F-0BC5-4FE6-B7B6-E6FB2F231A9D}"/>
    <cellStyle name="Normal 9 3 4 6 3" xfId="11188" xr:uid="{1533EB9A-8DBF-4474-A031-9C1147036CD2}"/>
    <cellStyle name="Normal 9 3 4 6 4" xfId="19626" xr:uid="{67CBB08E-EF85-4A8F-9810-552A25571B29}"/>
    <cellStyle name="Normal 9 3 4 6 5" xfId="28063" xr:uid="{54D88E6E-972B-428D-A5A9-B7C39DD1F572}"/>
    <cellStyle name="Normal 9 3 4 7" xfId="4899" xr:uid="{00000000-0005-0000-0000-000035200000}"/>
    <cellStyle name="Normal 9 3 4 7 2" xfId="13341" xr:uid="{C7F6295E-1F67-49E9-BD85-15BFE7BBFEA5}"/>
    <cellStyle name="Normal 9 3 4 7 3" xfId="21778" xr:uid="{0E6BA4C3-00C6-42B3-B435-B19C9A0258AC}"/>
    <cellStyle name="Normal 9 3 4 7 4" xfId="30215" xr:uid="{6A45C424-62C0-4904-9A29-FC496EC65ABD}"/>
    <cellStyle name="Normal 9 3 4 8" xfId="9123" xr:uid="{844B8931-36FD-4580-9E78-A9844B7987A1}"/>
    <cellStyle name="Normal 9 3 4 9" xfId="17561" xr:uid="{FD9B4C2C-28D9-402D-AC6C-3DDF7398042A}"/>
    <cellStyle name="Normal 9 3 5" xfId="994" xr:uid="{00000000-0005-0000-0000-000036200000}"/>
    <cellStyle name="Normal 9 3 5 2" xfId="3227" xr:uid="{00000000-0005-0000-0000-000037200000}"/>
    <cellStyle name="Normal 9 3 5 2 2" xfId="7450" xr:uid="{00000000-0005-0000-0000-000038200000}"/>
    <cellStyle name="Normal 9 3 5 2 2 2" xfId="15892" xr:uid="{550AAB62-486F-4058-860A-7F9EA439FAEE}"/>
    <cellStyle name="Normal 9 3 5 2 2 3" xfId="24329" xr:uid="{59273EF7-EADD-461D-811C-221DC6F96B3B}"/>
    <cellStyle name="Normal 9 3 5 2 2 4" xfId="32766" xr:uid="{4DEB833B-1E8F-4C93-B49D-B2FC7FC550AE}"/>
    <cellStyle name="Normal 9 3 5 2 3" xfId="11674" xr:uid="{82F310E4-C13A-4F6B-ADA9-3BB1BE6973CB}"/>
    <cellStyle name="Normal 9 3 5 2 4" xfId="20112" xr:uid="{3898247B-5F9B-4A78-A1AB-59316B2DC73C}"/>
    <cellStyle name="Normal 9 3 5 2 5" xfId="28549" xr:uid="{D9AA660F-CFED-4FD3-B96A-1D629E95B4EC}"/>
    <cellStyle name="Normal 9 3 5 3" xfId="5305" xr:uid="{00000000-0005-0000-0000-000039200000}"/>
    <cellStyle name="Normal 9 3 5 3 2" xfId="13747" xr:uid="{6E20ED60-BDEE-4901-9F17-DF721FF19DF0}"/>
    <cellStyle name="Normal 9 3 5 3 3" xfId="22184" xr:uid="{B89D8ACC-8088-497D-AD50-4DB8E4C1ADE9}"/>
    <cellStyle name="Normal 9 3 5 3 4" xfId="30621" xr:uid="{02F4DBBC-2F1E-4C36-A097-8EABCFB4691E}"/>
    <cellStyle name="Normal 9 3 5 4" xfId="9529" xr:uid="{6D233B2D-1124-491C-BDA7-863C1256A858}"/>
    <cellStyle name="Normal 9 3 5 5" xfId="17967" xr:uid="{9016C8A5-5CC5-411E-984C-9E6A5D0CB4E1}"/>
    <cellStyle name="Normal 9 3 5 6" xfId="26404" xr:uid="{BCF6DDC5-E330-465F-B37C-CBD16DD516A5}"/>
    <cellStyle name="Normal 9 3 6" xfId="1410" xr:uid="{00000000-0005-0000-0000-00003A200000}"/>
    <cellStyle name="Normal 9 3 6 2" xfId="3640" xr:uid="{00000000-0005-0000-0000-00003B200000}"/>
    <cellStyle name="Normal 9 3 6 2 2" xfId="7863" xr:uid="{00000000-0005-0000-0000-00003C200000}"/>
    <cellStyle name="Normal 9 3 6 2 2 2" xfId="16305" xr:uid="{E44D17EA-C7D4-4301-A47F-719DCBBC2FBE}"/>
    <cellStyle name="Normal 9 3 6 2 2 3" xfId="24742" xr:uid="{96FDCB18-A2BE-4C3E-A55C-5C6A168E8432}"/>
    <cellStyle name="Normal 9 3 6 2 2 4" xfId="33179" xr:uid="{A74A73F9-0CA7-4FA3-90FC-4EF1CCE4A5C5}"/>
    <cellStyle name="Normal 9 3 6 2 3" xfId="12087" xr:uid="{FA7DEC50-7D59-4036-A299-33E9C062A8D8}"/>
    <cellStyle name="Normal 9 3 6 2 4" xfId="20525" xr:uid="{9C800BE6-F402-4680-A12C-9A22E3AFE3EB}"/>
    <cellStyle name="Normal 9 3 6 2 5" xfId="28962" xr:uid="{A3CEA75B-71FD-49D2-8658-946EEF891E56}"/>
    <cellStyle name="Normal 9 3 6 3" xfId="5718" xr:uid="{00000000-0005-0000-0000-00003D200000}"/>
    <cellStyle name="Normal 9 3 6 3 2" xfId="14160" xr:uid="{3F5FAA76-589B-4034-963D-28DEC10E3A92}"/>
    <cellStyle name="Normal 9 3 6 3 3" xfId="22597" xr:uid="{08BF1857-D3FD-4524-9B30-82587C19D48C}"/>
    <cellStyle name="Normal 9 3 6 3 4" xfId="31034" xr:uid="{CE37C856-2A3A-4086-B76F-F50EA43D41FC}"/>
    <cellStyle name="Normal 9 3 6 4" xfId="9942" xr:uid="{78EB1846-664E-4F7E-9063-5EB46C6AC265}"/>
    <cellStyle name="Normal 9 3 6 5" xfId="18380" xr:uid="{C9CE61FA-B46F-4916-8962-AFBCF7F2F568}"/>
    <cellStyle name="Normal 9 3 6 6" xfId="26817" xr:uid="{8BFFF3AC-7DDC-4886-834B-E0FA7567BC7E}"/>
    <cellStyle name="Normal 9 3 7" xfId="1823" xr:uid="{00000000-0005-0000-0000-00003E200000}"/>
    <cellStyle name="Normal 9 3 7 2" xfId="4053" xr:uid="{00000000-0005-0000-0000-00003F200000}"/>
    <cellStyle name="Normal 9 3 7 2 2" xfId="8276" xr:uid="{00000000-0005-0000-0000-000040200000}"/>
    <cellStyle name="Normal 9 3 7 2 2 2" xfId="16718" xr:uid="{CBB368BA-B7D7-4243-88E7-80D8E4556563}"/>
    <cellStyle name="Normal 9 3 7 2 2 3" xfId="25155" xr:uid="{9291C4DF-0EA0-4C95-8505-005C170C99CE}"/>
    <cellStyle name="Normal 9 3 7 2 2 4" xfId="33592" xr:uid="{8D310F83-EC20-4162-A514-09A26AC907E9}"/>
    <cellStyle name="Normal 9 3 7 2 3" xfId="12500" xr:uid="{75B218A2-29AB-4881-A363-82DF8DA9CD0D}"/>
    <cellStyle name="Normal 9 3 7 2 4" xfId="20938" xr:uid="{6E6FAF1C-12CD-4547-99E3-8148271ADE68}"/>
    <cellStyle name="Normal 9 3 7 2 5" xfId="29375" xr:uid="{1260EA9F-C296-433F-A7C4-A3E322BC950C}"/>
    <cellStyle name="Normal 9 3 7 3" xfId="6131" xr:uid="{00000000-0005-0000-0000-000041200000}"/>
    <cellStyle name="Normal 9 3 7 3 2" xfId="14573" xr:uid="{30762CE7-4F00-4C07-A16C-1EBDFE99CC2B}"/>
    <cellStyle name="Normal 9 3 7 3 3" xfId="23010" xr:uid="{AE68B616-E6AC-4003-80A4-F722558AF374}"/>
    <cellStyle name="Normal 9 3 7 3 4" xfId="31447" xr:uid="{5C8643F4-75C5-4275-8984-EDE81E12A2C3}"/>
    <cellStyle name="Normal 9 3 7 4" xfId="10355" xr:uid="{1BC8C50F-6C55-4E97-ADEE-5C6B70926BBE}"/>
    <cellStyle name="Normal 9 3 7 5" xfId="18793" xr:uid="{46820144-171C-4DF6-AFEA-DD509D7529EB}"/>
    <cellStyle name="Normal 9 3 7 6" xfId="27230" xr:uid="{3FA160C6-FA21-4590-961F-99EBB134227F}"/>
    <cellStyle name="Normal 9 3 8" xfId="2237" xr:uid="{00000000-0005-0000-0000-000042200000}"/>
    <cellStyle name="Normal 9 3 8 2" xfId="4466" xr:uid="{00000000-0005-0000-0000-000043200000}"/>
    <cellStyle name="Normal 9 3 8 2 2" xfId="8689" xr:uid="{00000000-0005-0000-0000-000044200000}"/>
    <cellStyle name="Normal 9 3 8 2 2 2" xfId="17131" xr:uid="{121E1738-36C4-4459-9B18-8488701FA082}"/>
    <cellStyle name="Normal 9 3 8 2 2 3" xfId="25568" xr:uid="{1591D85A-ED28-4CD4-B2B1-0087168F11AF}"/>
    <cellStyle name="Normal 9 3 8 2 2 4" xfId="34005" xr:uid="{D51B99EA-CCC2-4617-A792-9E7C856365A5}"/>
    <cellStyle name="Normal 9 3 8 2 3" xfId="12913" xr:uid="{E67D3D8A-53B7-4008-A304-FFB568B7B5B9}"/>
    <cellStyle name="Normal 9 3 8 2 4" xfId="21351" xr:uid="{6117F92D-52AD-467F-93F5-8C37009285BD}"/>
    <cellStyle name="Normal 9 3 8 2 5" xfId="29788" xr:uid="{AD568D16-552E-4F10-A424-E6CC2054B002}"/>
    <cellStyle name="Normal 9 3 8 3" xfId="6544" xr:uid="{00000000-0005-0000-0000-000045200000}"/>
    <cellStyle name="Normal 9 3 8 3 2" xfId="14986" xr:uid="{E954ABD0-84D6-43E9-AC24-B1AA41BCC9F7}"/>
    <cellStyle name="Normal 9 3 8 3 3" xfId="23423" xr:uid="{FD59FC4F-FCA5-47F6-BE02-DFC8B95ABBCA}"/>
    <cellStyle name="Normal 9 3 8 3 4" xfId="31860" xr:uid="{C477E8E9-AD5C-4849-95A9-393B3A030947}"/>
    <cellStyle name="Normal 9 3 8 4" xfId="10768" xr:uid="{31601B5E-186D-48EB-8851-8567A9DFF629}"/>
    <cellStyle name="Normal 9 3 8 5" xfId="19206" xr:uid="{BA2DFDC6-086C-413B-A8A2-60CE2118DDEA}"/>
    <cellStyle name="Normal 9 3 8 6" xfId="27643" xr:uid="{B78A1021-9F6E-4D5C-B130-476BA2BF98E4}"/>
    <cellStyle name="Normal 9 3 9" xfId="2673" xr:uid="{00000000-0005-0000-0000-000046200000}"/>
    <cellStyle name="Normal 9 3 9 2" xfId="6957" xr:uid="{00000000-0005-0000-0000-000047200000}"/>
    <cellStyle name="Normal 9 3 9 2 2" xfId="15399" xr:uid="{D3719BCC-684E-488E-B0C8-E6FEDE8FF5E5}"/>
    <cellStyle name="Normal 9 3 9 2 3" xfId="23836" xr:uid="{53F82F59-8C44-445F-99AD-29AA76D225B8}"/>
    <cellStyle name="Normal 9 3 9 2 4" xfId="32273" xr:uid="{69BE85DD-EE80-40B0-8BB7-4A01CD217072}"/>
    <cellStyle name="Normal 9 3 9 3" xfId="11181" xr:uid="{20C4DBD7-5E24-4D14-A645-FEC6EAC01B8D}"/>
    <cellStyle name="Normal 9 3 9 4" xfId="19619" xr:uid="{51ED0557-455C-4D63-B6F4-1BD2BB8B21CF}"/>
    <cellStyle name="Normal 9 3 9 5" xfId="28056" xr:uid="{58B64CAA-DA5D-4035-B136-F14203578C0E}"/>
    <cellStyle name="Normal 9 4" xfId="535" xr:uid="{00000000-0005-0000-0000-000048200000}"/>
    <cellStyle name="Normal 9 4 2" xfId="1002" xr:uid="{00000000-0005-0000-0000-000049200000}"/>
    <cellStyle name="Normal 9 5" xfId="536" xr:uid="{00000000-0005-0000-0000-00004A200000}"/>
    <cellStyle name="Normal 9 5 10" xfId="17562" xr:uid="{662466C2-544B-47EB-A2D9-0945E1EE1B53}"/>
    <cellStyle name="Normal 9 5 11" xfId="25999" xr:uid="{333A0333-2B94-4DC1-AAD7-A21366A3178A}"/>
    <cellStyle name="Normal 9 5 2" xfId="537" xr:uid="{00000000-0005-0000-0000-00004B200000}"/>
    <cellStyle name="Normal 9 5 2 10" xfId="26000" xr:uid="{9B3EC75C-B6C3-4AB0-85E0-14424C912C19}"/>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B79092E6-8B37-449B-9B55-8C953EDFB5E9}"/>
    <cellStyle name="Normal 9 5 2 2 2 2 3" xfId="24338" xr:uid="{2735E404-31FC-4C39-94A5-80CB036BA3D8}"/>
    <cellStyle name="Normal 9 5 2 2 2 2 4" xfId="32775" xr:uid="{9F8929F7-F361-4AD5-9AEE-CF067C2E6BB9}"/>
    <cellStyle name="Normal 9 5 2 2 2 3" xfId="11683" xr:uid="{8999994B-B62B-4F31-98BD-8BF53F7EF9D4}"/>
    <cellStyle name="Normal 9 5 2 2 2 4" xfId="20121" xr:uid="{83A90897-6737-4F32-904A-807C82E74519}"/>
    <cellStyle name="Normal 9 5 2 2 2 5" xfId="28558" xr:uid="{C0729154-99C4-4B7A-8EB8-869BDAE1E168}"/>
    <cellStyle name="Normal 9 5 2 2 3" xfId="5314" xr:uid="{00000000-0005-0000-0000-00004F200000}"/>
    <cellStyle name="Normal 9 5 2 2 3 2" xfId="13756" xr:uid="{5924471C-012F-47BF-AB37-59E5A72B9885}"/>
    <cellStyle name="Normal 9 5 2 2 3 3" xfId="22193" xr:uid="{557F8115-5E32-426B-9441-C02E6C6A9197}"/>
    <cellStyle name="Normal 9 5 2 2 3 4" xfId="30630" xr:uid="{B4A3E959-EBBD-49DB-B3BE-747F0413F9C3}"/>
    <cellStyle name="Normal 9 5 2 2 4" xfId="9538" xr:uid="{E1512C97-613F-4472-AFD4-BA476AFB703E}"/>
    <cellStyle name="Normal 9 5 2 2 5" xfId="17976" xr:uid="{139469B5-E6E8-403D-810F-2322401D5D2B}"/>
    <cellStyle name="Normal 9 5 2 2 6" xfId="26413" xr:uid="{7ABD1031-6742-4462-A9F5-47941A149DD7}"/>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407F0B20-B9B2-42B4-BACA-AAA692223F5D}"/>
    <cellStyle name="Normal 9 5 2 3 2 2 3" xfId="24751" xr:uid="{51675D3A-1682-4E02-A42C-E905B919AD46}"/>
    <cellStyle name="Normal 9 5 2 3 2 2 4" xfId="33188" xr:uid="{DCEBAC82-C718-45D6-BFC8-E88C69D0D3A2}"/>
    <cellStyle name="Normal 9 5 2 3 2 3" xfId="12096" xr:uid="{1DD9B112-AA44-44F4-B138-D1AE6E9E645E}"/>
    <cellStyle name="Normal 9 5 2 3 2 4" xfId="20534" xr:uid="{0BC3B837-6E68-4691-AB6A-F801F86E1293}"/>
    <cellStyle name="Normal 9 5 2 3 2 5" xfId="28971" xr:uid="{F78F3313-F13D-4613-8592-4A0EC6E9E8C3}"/>
    <cellStyle name="Normal 9 5 2 3 3" xfId="5727" xr:uid="{00000000-0005-0000-0000-000053200000}"/>
    <cellStyle name="Normal 9 5 2 3 3 2" xfId="14169" xr:uid="{581D8CDC-F525-45E0-8BC9-24F9B8193A2D}"/>
    <cellStyle name="Normal 9 5 2 3 3 3" xfId="22606" xr:uid="{9D01D882-0D1F-4619-B645-E69E92489494}"/>
    <cellStyle name="Normal 9 5 2 3 3 4" xfId="31043" xr:uid="{6D10929A-41CF-48B9-9C23-4272840AC9DF}"/>
    <cellStyle name="Normal 9 5 2 3 4" xfId="9951" xr:uid="{BF2B14AA-2BD5-4076-91A9-0A08E1FC91C1}"/>
    <cellStyle name="Normal 9 5 2 3 5" xfId="18389" xr:uid="{C6DE0D5A-2954-41A1-B704-E77F9BB3B0AE}"/>
    <cellStyle name="Normal 9 5 2 3 6" xfId="26826" xr:uid="{9E52FE6C-1CC4-42DF-895B-805D0FBA0119}"/>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D6C807E5-3737-411D-A351-C88EB297CB72}"/>
    <cellStyle name="Normal 9 5 2 4 2 2 3" xfId="25164" xr:uid="{AAD86960-7AD9-4FB4-84C2-65948F774D44}"/>
    <cellStyle name="Normal 9 5 2 4 2 2 4" xfId="33601" xr:uid="{1010FBAE-3AFC-42C6-8EFE-B6D3B3020DBA}"/>
    <cellStyle name="Normal 9 5 2 4 2 3" xfId="12509" xr:uid="{3E9F70B7-08D4-4B15-88AD-92A171A47C18}"/>
    <cellStyle name="Normal 9 5 2 4 2 4" xfId="20947" xr:uid="{1B1A4881-5A40-4D6A-AFCB-BC175B215382}"/>
    <cellStyle name="Normal 9 5 2 4 2 5" xfId="29384" xr:uid="{48EB10FB-06E0-4A80-81DF-D421BCC01E36}"/>
    <cellStyle name="Normal 9 5 2 4 3" xfId="6140" xr:uid="{00000000-0005-0000-0000-000057200000}"/>
    <cellStyle name="Normal 9 5 2 4 3 2" xfId="14582" xr:uid="{11408E05-D6FF-4272-87AA-CDD4F34919BD}"/>
    <cellStyle name="Normal 9 5 2 4 3 3" xfId="23019" xr:uid="{BB2E8F8A-0B1F-421C-B112-3F9F67D298D9}"/>
    <cellStyle name="Normal 9 5 2 4 3 4" xfId="31456" xr:uid="{12450C09-4ADA-4DA6-8DB3-B8B70E74F235}"/>
    <cellStyle name="Normal 9 5 2 4 4" xfId="10364" xr:uid="{A9398C05-5DF3-4EC1-9398-26E5CFD7C25B}"/>
    <cellStyle name="Normal 9 5 2 4 5" xfId="18802" xr:uid="{AE20A373-2366-4751-84B4-970BAB18F0FD}"/>
    <cellStyle name="Normal 9 5 2 4 6" xfId="27239" xr:uid="{1436A1EE-745F-43BE-A53F-304EF14C9D6C}"/>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7E6869FA-4256-4F61-97C2-662E3E3B3723}"/>
    <cellStyle name="Normal 9 5 2 5 2 2 3" xfId="25577" xr:uid="{8A177CF0-F7D9-40F0-B679-FB8C48FA92A9}"/>
    <cellStyle name="Normal 9 5 2 5 2 2 4" xfId="34014" xr:uid="{465AF092-8EFC-42D6-BB92-20F2BB48EF09}"/>
    <cellStyle name="Normal 9 5 2 5 2 3" xfId="12922" xr:uid="{4AF3CD83-8BD4-4442-9BA2-7F2E11F96853}"/>
    <cellStyle name="Normal 9 5 2 5 2 4" xfId="21360" xr:uid="{F937E3D7-49BB-48EE-996C-F50A13FB061D}"/>
    <cellStyle name="Normal 9 5 2 5 2 5" xfId="29797" xr:uid="{6A9CF06B-58B7-409D-A92E-25E4B1A65F5A}"/>
    <cellStyle name="Normal 9 5 2 5 3" xfId="6553" xr:uid="{00000000-0005-0000-0000-00005B200000}"/>
    <cellStyle name="Normal 9 5 2 5 3 2" xfId="14995" xr:uid="{676FCE35-8812-42FC-ADF8-7B46FD97BE1F}"/>
    <cellStyle name="Normal 9 5 2 5 3 3" xfId="23432" xr:uid="{A76DF109-0162-42AA-A3BB-CE40E7764628}"/>
    <cellStyle name="Normal 9 5 2 5 3 4" xfId="31869" xr:uid="{3457AC4B-59E3-494D-A46E-80D643E19439}"/>
    <cellStyle name="Normal 9 5 2 5 4" xfId="10777" xr:uid="{0D40EF30-3508-421D-A7F5-D4B100B38C8C}"/>
    <cellStyle name="Normal 9 5 2 5 5" xfId="19215" xr:uid="{6115F4D6-F440-4890-9026-B7D8911A9864}"/>
    <cellStyle name="Normal 9 5 2 5 6" xfId="27652" xr:uid="{DB217142-5BFB-4473-82DE-E51F80899B29}"/>
    <cellStyle name="Normal 9 5 2 6" xfId="2682" xr:uid="{00000000-0005-0000-0000-00005C200000}"/>
    <cellStyle name="Normal 9 5 2 6 2" xfId="6966" xr:uid="{00000000-0005-0000-0000-00005D200000}"/>
    <cellStyle name="Normal 9 5 2 6 2 2" xfId="15408" xr:uid="{B5CDDDC5-47B8-4EB2-84A7-D72AFE606F2C}"/>
    <cellStyle name="Normal 9 5 2 6 2 3" xfId="23845" xr:uid="{7AAD2CAE-4692-4619-AD2C-519BDE19A9E4}"/>
    <cellStyle name="Normal 9 5 2 6 2 4" xfId="32282" xr:uid="{B9A7CA92-DF4C-45FE-951A-554DE123A779}"/>
    <cellStyle name="Normal 9 5 2 6 3" xfId="11190" xr:uid="{496784AB-3E99-4C51-9C51-E9A1FC51C32A}"/>
    <cellStyle name="Normal 9 5 2 6 4" xfId="19628" xr:uid="{C8002DBF-2C55-4A41-A8D5-09E1F51FB57A}"/>
    <cellStyle name="Normal 9 5 2 6 5" xfId="28065" xr:uid="{471658CE-AF6F-46C0-ACF2-9A9112CFDE1D}"/>
    <cellStyle name="Normal 9 5 2 7" xfId="4901" xr:uid="{00000000-0005-0000-0000-00005E200000}"/>
    <cellStyle name="Normal 9 5 2 7 2" xfId="13343" xr:uid="{DFC759F7-7C40-48D0-8B8B-FDF22B5695B9}"/>
    <cellStyle name="Normal 9 5 2 7 3" xfId="21780" xr:uid="{21A84836-4909-45C7-9136-24904F67D2F2}"/>
    <cellStyle name="Normal 9 5 2 7 4" xfId="30217" xr:uid="{3A3D5D4E-CB7F-41E0-9F91-1CBD7EAA247F}"/>
    <cellStyle name="Normal 9 5 2 8" xfId="9125" xr:uid="{362E4D9E-DD67-4900-9A62-22450F946594}"/>
    <cellStyle name="Normal 9 5 2 9" xfId="17563" xr:uid="{D3C0CD7B-D2F9-4CB0-B6C4-086C23E1D0CF}"/>
    <cellStyle name="Normal 9 5 3" xfId="1003" xr:uid="{00000000-0005-0000-0000-00005F200000}"/>
    <cellStyle name="Normal 9 5 3 2" xfId="3235" xr:uid="{00000000-0005-0000-0000-000060200000}"/>
    <cellStyle name="Normal 9 5 3 2 2" xfId="7458" xr:uid="{00000000-0005-0000-0000-000061200000}"/>
    <cellStyle name="Normal 9 5 3 2 2 2" xfId="15900" xr:uid="{A5FC7FFC-748A-4111-BA03-3B6C0CCE6A13}"/>
    <cellStyle name="Normal 9 5 3 2 2 3" xfId="24337" xr:uid="{1E8689FA-183C-4C03-AFED-238179AB5E89}"/>
    <cellStyle name="Normal 9 5 3 2 2 4" xfId="32774" xr:uid="{2340B0F1-46EB-411D-9951-7F70C7E7948C}"/>
    <cellStyle name="Normal 9 5 3 2 3" xfId="11682" xr:uid="{544799EA-9D35-462B-8988-4C7172BB9F39}"/>
    <cellStyle name="Normal 9 5 3 2 4" xfId="20120" xr:uid="{1133EF82-32F9-440A-9B30-EF332E7B1B65}"/>
    <cellStyle name="Normal 9 5 3 2 5" xfId="28557" xr:uid="{66D57CE7-C8F8-4393-9180-296C5D6EA395}"/>
    <cellStyle name="Normal 9 5 3 3" xfId="5313" xr:uid="{00000000-0005-0000-0000-000062200000}"/>
    <cellStyle name="Normal 9 5 3 3 2" xfId="13755" xr:uid="{2E1D974E-AB6A-4238-8DEE-AC8605585552}"/>
    <cellStyle name="Normal 9 5 3 3 3" xfId="22192" xr:uid="{0F2D7313-F538-4C38-9EC5-C76BEF0C600D}"/>
    <cellStyle name="Normal 9 5 3 3 4" xfId="30629" xr:uid="{470D4F23-4CE0-44A6-8669-D70E9DDD201A}"/>
    <cellStyle name="Normal 9 5 3 4" xfId="9537" xr:uid="{9EBB035B-20D1-4FB8-A7CC-87713893C00A}"/>
    <cellStyle name="Normal 9 5 3 5" xfId="17975" xr:uid="{0D5C92C7-CBFE-48BD-8621-7A3148F2074B}"/>
    <cellStyle name="Normal 9 5 3 6" xfId="26412" xr:uid="{88EDCD36-3284-47E9-8C16-C3437D5ED061}"/>
    <cellStyle name="Normal 9 5 4" xfId="1418" xr:uid="{00000000-0005-0000-0000-000063200000}"/>
    <cellStyle name="Normal 9 5 4 2" xfId="3648" xr:uid="{00000000-0005-0000-0000-000064200000}"/>
    <cellStyle name="Normal 9 5 4 2 2" xfId="7871" xr:uid="{00000000-0005-0000-0000-000065200000}"/>
    <cellStyle name="Normal 9 5 4 2 2 2" xfId="16313" xr:uid="{6626FD71-21E5-4E70-811E-167EB4B8E6D9}"/>
    <cellStyle name="Normal 9 5 4 2 2 3" xfId="24750" xr:uid="{0E833A80-5B97-427C-AFC2-91911CE404ED}"/>
    <cellStyle name="Normal 9 5 4 2 2 4" xfId="33187" xr:uid="{88466D0C-268F-4790-9F66-C9A4C632C2C2}"/>
    <cellStyle name="Normal 9 5 4 2 3" xfId="12095" xr:uid="{49FDAA92-DD74-4B61-A7A6-681ECA4644E4}"/>
    <cellStyle name="Normal 9 5 4 2 4" xfId="20533" xr:uid="{3762D726-26A9-4C20-9673-101857E92BF0}"/>
    <cellStyle name="Normal 9 5 4 2 5" xfId="28970" xr:uid="{6C5F1F05-C1F3-438E-92A3-98EF2D068C7E}"/>
    <cellStyle name="Normal 9 5 4 3" xfId="5726" xr:uid="{00000000-0005-0000-0000-000066200000}"/>
    <cellStyle name="Normal 9 5 4 3 2" xfId="14168" xr:uid="{CD6F3BC7-37B1-48A4-95A7-AB0C3801A53A}"/>
    <cellStyle name="Normal 9 5 4 3 3" xfId="22605" xr:uid="{1777AAC8-5B03-44DC-AA95-C0D8967CE651}"/>
    <cellStyle name="Normal 9 5 4 3 4" xfId="31042" xr:uid="{AC5E86E7-C9DF-4BC6-9080-20712F647011}"/>
    <cellStyle name="Normal 9 5 4 4" xfId="9950" xr:uid="{4BDE6179-5065-489D-B225-8CDF4C9BBB0C}"/>
    <cellStyle name="Normal 9 5 4 5" xfId="18388" xr:uid="{F9684861-0D09-4536-85FC-C1E98311AB32}"/>
    <cellStyle name="Normal 9 5 4 6" xfId="26825" xr:uid="{D27B0D69-65C3-467E-8DB5-875FF12E5743}"/>
    <cellStyle name="Normal 9 5 5" xfId="1831" xr:uid="{00000000-0005-0000-0000-000067200000}"/>
    <cellStyle name="Normal 9 5 5 2" xfId="4061" xr:uid="{00000000-0005-0000-0000-000068200000}"/>
    <cellStyle name="Normal 9 5 5 2 2" xfId="8284" xr:uid="{00000000-0005-0000-0000-000069200000}"/>
    <cellStyle name="Normal 9 5 5 2 2 2" xfId="16726" xr:uid="{697F9A3A-C5BE-4548-A778-457F070CAD43}"/>
    <cellStyle name="Normal 9 5 5 2 2 3" xfId="25163" xr:uid="{5B8C3EA6-CAB4-4985-A383-008B556509B3}"/>
    <cellStyle name="Normal 9 5 5 2 2 4" xfId="33600" xr:uid="{AA3F1A7D-19AE-4AC4-B8C9-F796A17A9BCA}"/>
    <cellStyle name="Normal 9 5 5 2 3" xfId="12508" xr:uid="{2C1220BD-331A-466D-88D3-F5E4A2F5E1C5}"/>
    <cellStyle name="Normal 9 5 5 2 4" xfId="20946" xr:uid="{FFCF4F0A-5874-4DE4-938B-0D400A05FDDF}"/>
    <cellStyle name="Normal 9 5 5 2 5" xfId="29383" xr:uid="{F71C094A-133F-4F67-A1AC-2304AB658B38}"/>
    <cellStyle name="Normal 9 5 5 3" xfId="6139" xr:uid="{00000000-0005-0000-0000-00006A200000}"/>
    <cellStyle name="Normal 9 5 5 3 2" xfId="14581" xr:uid="{EBB2ADE6-7D80-4E70-BD43-8ED665A60FDC}"/>
    <cellStyle name="Normal 9 5 5 3 3" xfId="23018" xr:uid="{50B6B2BE-73EF-4DE0-B03F-F3E6084B195D}"/>
    <cellStyle name="Normal 9 5 5 3 4" xfId="31455" xr:uid="{7CBEB47F-2117-480B-9DF3-51F436C8AA56}"/>
    <cellStyle name="Normal 9 5 5 4" xfId="10363" xr:uid="{D2ED8D2D-639A-40CE-BDDB-6C503F613858}"/>
    <cellStyle name="Normal 9 5 5 5" xfId="18801" xr:uid="{ECA6CFCF-C18B-4435-94E0-814CE99E5ED4}"/>
    <cellStyle name="Normal 9 5 5 6" xfId="27238" xr:uid="{5D0BFF7A-A2C9-4D03-8541-263A8BFB0247}"/>
    <cellStyle name="Normal 9 5 6" xfId="2245" xr:uid="{00000000-0005-0000-0000-00006B200000}"/>
    <cellStyle name="Normal 9 5 6 2" xfId="4474" xr:uid="{00000000-0005-0000-0000-00006C200000}"/>
    <cellStyle name="Normal 9 5 6 2 2" xfId="8697" xr:uid="{00000000-0005-0000-0000-00006D200000}"/>
    <cellStyle name="Normal 9 5 6 2 2 2" xfId="17139" xr:uid="{E864CD96-2937-4C5C-B70C-C595A25CD1DE}"/>
    <cellStyle name="Normal 9 5 6 2 2 3" xfId="25576" xr:uid="{E3A2C698-2C26-4810-B182-05A6DC40CC63}"/>
    <cellStyle name="Normal 9 5 6 2 2 4" xfId="34013" xr:uid="{FCCFC3B7-307A-4047-AD14-2A67EB3CF883}"/>
    <cellStyle name="Normal 9 5 6 2 3" xfId="12921" xr:uid="{D8BA61C5-F452-4BD1-B74D-D6D0B05AE4F5}"/>
    <cellStyle name="Normal 9 5 6 2 4" xfId="21359" xr:uid="{E0B97F1C-3D75-4567-BC1B-08A6E3975069}"/>
    <cellStyle name="Normal 9 5 6 2 5" xfId="29796" xr:uid="{91977B36-1575-4101-BB1C-10ECFAC2466B}"/>
    <cellStyle name="Normal 9 5 6 3" xfId="6552" xr:uid="{00000000-0005-0000-0000-00006E200000}"/>
    <cellStyle name="Normal 9 5 6 3 2" xfId="14994" xr:uid="{AF535CA6-4132-4250-9514-363DD0551688}"/>
    <cellStyle name="Normal 9 5 6 3 3" xfId="23431" xr:uid="{BCA76883-6E18-49BD-A581-CED527C2C13C}"/>
    <cellStyle name="Normal 9 5 6 3 4" xfId="31868" xr:uid="{15A88666-D805-43A4-B870-FA74DA3AECA3}"/>
    <cellStyle name="Normal 9 5 6 4" xfId="10776" xr:uid="{3BCF6972-FEDB-47CA-A6A4-1EC82E06EAFC}"/>
    <cellStyle name="Normal 9 5 6 5" xfId="19214" xr:uid="{112EEE5A-7A28-4265-AE2A-F1A25BECEC75}"/>
    <cellStyle name="Normal 9 5 6 6" xfId="27651" xr:uid="{C379259A-B52F-450A-B9B2-126CA7919E74}"/>
    <cellStyle name="Normal 9 5 7" xfId="2681" xr:uid="{00000000-0005-0000-0000-00006F200000}"/>
    <cellStyle name="Normal 9 5 7 2" xfId="6965" xr:uid="{00000000-0005-0000-0000-000070200000}"/>
    <cellStyle name="Normal 9 5 7 2 2" xfId="15407" xr:uid="{8C6BC7B7-8C9C-49C3-B997-555693C8CC35}"/>
    <cellStyle name="Normal 9 5 7 2 3" xfId="23844" xr:uid="{DF0ACAC1-D201-44AB-B9A5-01F2271CD16D}"/>
    <cellStyle name="Normal 9 5 7 2 4" xfId="32281" xr:uid="{BD6B63BD-D806-4BEA-9ADD-FF490EF25642}"/>
    <cellStyle name="Normal 9 5 7 3" xfId="11189" xr:uid="{20554E95-542C-4B8E-9A1C-B4952E77D6D4}"/>
    <cellStyle name="Normal 9 5 7 4" xfId="19627" xr:uid="{FD11489C-8961-48CD-8EAF-C46740E4D3F5}"/>
    <cellStyle name="Normal 9 5 7 5" xfId="28064" xr:uid="{A9528D4F-041B-4669-ADC2-D8F4C5068368}"/>
    <cellStyle name="Normal 9 5 8" xfId="4900" xr:uid="{00000000-0005-0000-0000-000071200000}"/>
    <cellStyle name="Normal 9 5 8 2" xfId="13342" xr:uid="{CA6E011B-BFE1-45FC-8116-795850FC3D70}"/>
    <cellStyle name="Normal 9 5 8 3" xfId="21779" xr:uid="{B00453D6-A9F9-457B-8D4E-5C3736173CCC}"/>
    <cellStyle name="Normal 9 5 8 4" xfId="30216" xr:uid="{79551F8B-30F3-4FBB-BC76-ED288AC2E05B}"/>
    <cellStyle name="Normal 9 5 9" xfId="9124" xr:uid="{521F147B-127C-419A-96C2-A7D934730680}"/>
    <cellStyle name="Normal 9 6" xfId="538" xr:uid="{00000000-0005-0000-0000-000072200000}"/>
    <cellStyle name="Normal 9 6 10" xfId="26001" xr:uid="{2A9AE795-E674-4DFB-92FB-3981D24C1CA4}"/>
    <cellStyle name="Normal 9 6 2" xfId="1005" xr:uid="{00000000-0005-0000-0000-000073200000}"/>
    <cellStyle name="Normal 9 6 2 2" xfId="3237" xr:uid="{00000000-0005-0000-0000-000074200000}"/>
    <cellStyle name="Normal 9 6 2 2 2" xfId="7460" xr:uid="{00000000-0005-0000-0000-000075200000}"/>
    <cellStyle name="Normal 9 6 2 2 2 2" xfId="15902" xr:uid="{D651C602-80EB-4B71-8D27-D80A11C08DD4}"/>
    <cellStyle name="Normal 9 6 2 2 2 3" xfId="24339" xr:uid="{6BD0A943-3DF5-42A2-A091-837DB1E08A5E}"/>
    <cellStyle name="Normal 9 6 2 2 2 4" xfId="32776" xr:uid="{3F4DE74B-0C9E-4E8D-BCEB-61909B2A31D7}"/>
    <cellStyle name="Normal 9 6 2 2 3" xfId="11684" xr:uid="{B3201868-D49B-40A5-94E5-213459C78AAD}"/>
    <cellStyle name="Normal 9 6 2 2 4" xfId="20122" xr:uid="{D43BE4C3-A7F3-4CB5-BF50-A419C48BD885}"/>
    <cellStyle name="Normal 9 6 2 2 5" xfId="28559" xr:uid="{5B8FF723-8862-450F-8BA8-F01E0FE70675}"/>
    <cellStyle name="Normal 9 6 2 3" xfId="5315" xr:uid="{00000000-0005-0000-0000-000076200000}"/>
    <cellStyle name="Normal 9 6 2 3 2" xfId="13757" xr:uid="{8CD445B4-01D3-4071-BD6F-8261866DF212}"/>
    <cellStyle name="Normal 9 6 2 3 3" xfId="22194" xr:uid="{07BEB45C-7568-4344-A8B3-BC291F29BA6F}"/>
    <cellStyle name="Normal 9 6 2 3 4" xfId="30631" xr:uid="{A51B6B16-6AFF-49AD-84FD-D67975FEE9D8}"/>
    <cellStyle name="Normal 9 6 2 4" xfId="9539" xr:uid="{C690C97E-7B80-444B-A139-50F4CF053529}"/>
    <cellStyle name="Normal 9 6 2 5" xfId="17977" xr:uid="{088A3D15-098C-4101-A96C-F9CCC140C5E7}"/>
    <cellStyle name="Normal 9 6 2 6" xfId="26414" xr:uid="{943979A9-9EC8-45FD-A48E-1D53FD064FC4}"/>
    <cellStyle name="Normal 9 6 3" xfId="1420" xr:uid="{00000000-0005-0000-0000-000077200000}"/>
    <cellStyle name="Normal 9 6 3 2" xfId="3650" xr:uid="{00000000-0005-0000-0000-000078200000}"/>
    <cellStyle name="Normal 9 6 3 2 2" xfId="7873" xr:uid="{00000000-0005-0000-0000-000079200000}"/>
    <cellStyle name="Normal 9 6 3 2 2 2" xfId="16315" xr:uid="{95224E25-1325-4F02-8A70-3A6F126F97AA}"/>
    <cellStyle name="Normal 9 6 3 2 2 3" xfId="24752" xr:uid="{10368BBA-9178-4254-8D7F-95B443B39F09}"/>
    <cellStyle name="Normal 9 6 3 2 2 4" xfId="33189" xr:uid="{2047EBF5-B3C0-4016-9251-2CFD66B5F993}"/>
    <cellStyle name="Normal 9 6 3 2 3" xfId="12097" xr:uid="{4406EAAF-64E2-4FA4-B896-D8E1BCF307DB}"/>
    <cellStyle name="Normal 9 6 3 2 4" xfId="20535" xr:uid="{835F2565-CCD5-4544-BE33-6286FD0E14C5}"/>
    <cellStyle name="Normal 9 6 3 2 5" xfId="28972" xr:uid="{0D1BC1B3-80EE-4C1D-9737-B6E01E1C93B7}"/>
    <cellStyle name="Normal 9 6 3 3" xfId="5728" xr:uid="{00000000-0005-0000-0000-00007A200000}"/>
    <cellStyle name="Normal 9 6 3 3 2" xfId="14170" xr:uid="{EF7C3538-AC2C-48E8-9417-FDEC61B837E2}"/>
    <cellStyle name="Normal 9 6 3 3 3" xfId="22607" xr:uid="{AC46BAD9-16F9-47E6-8173-E7CB4696B1D5}"/>
    <cellStyle name="Normal 9 6 3 3 4" xfId="31044" xr:uid="{6E3CADF9-5C31-4FFE-A057-CF2958EF072A}"/>
    <cellStyle name="Normal 9 6 3 4" xfId="9952" xr:uid="{92E55D2C-4C10-460B-9219-09D85A9B1808}"/>
    <cellStyle name="Normal 9 6 3 5" xfId="18390" xr:uid="{F157E3C7-A99F-421B-A185-D2FED9E54B09}"/>
    <cellStyle name="Normal 9 6 3 6" xfId="26827" xr:uid="{52154EC9-DE05-491B-ACC4-ABC7D81A5D0F}"/>
    <cellStyle name="Normal 9 6 4" xfId="1833" xr:uid="{00000000-0005-0000-0000-00007B200000}"/>
    <cellStyle name="Normal 9 6 4 2" xfId="4063" xr:uid="{00000000-0005-0000-0000-00007C200000}"/>
    <cellStyle name="Normal 9 6 4 2 2" xfId="8286" xr:uid="{00000000-0005-0000-0000-00007D200000}"/>
    <cellStyle name="Normal 9 6 4 2 2 2" xfId="16728" xr:uid="{0F1DF533-AA9A-439F-BE9B-5626AA780F42}"/>
    <cellStyle name="Normal 9 6 4 2 2 3" xfId="25165" xr:uid="{BF4BC4C3-8A68-47F4-BB36-30F546C2456A}"/>
    <cellStyle name="Normal 9 6 4 2 2 4" xfId="33602" xr:uid="{1DCF7C78-D715-4E64-9A00-50CC748684CC}"/>
    <cellStyle name="Normal 9 6 4 2 3" xfId="12510" xr:uid="{EDEA9FC1-3341-4236-9F49-6E09F233D622}"/>
    <cellStyle name="Normal 9 6 4 2 4" xfId="20948" xr:uid="{C1D996EE-85C4-4FF3-9208-5B34D2E11789}"/>
    <cellStyle name="Normal 9 6 4 2 5" xfId="29385" xr:uid="{EF04B197-A9C8-43FB-840D-31A965EA45B6}"/>
    <cellStyle name="Normal 9 6 4 3" xfId="6141" xr:uid="{00000000-0005-0000-0000-00007E200000}"/>
    <cellStyle name="Normal 9 6 4 3 2" xfId="14583" xr:uid="{61EC82D0-81ED-4275-A651-6FAE1C2DA702}"/>
    <cellStyle name="Normal 9 6 4 3 3" xfId="23020" xr:uid="{59E09973-FF90-491E-AF6B-0FC5B4C6805C}"/>
    <cellStyle name="Normal 9 6 4 3 4" xfId="31457" xr:uid="{69C9C814-BB1F-4424-891A-C09C58902738}"/>
    <cellStyle name="Normal 9 6 4 4" xfId="10365" xr:uid="{67E0B1FC-CC8B-47D8-91A2-E0947E53865A}"/>
    <cellStyle name="Normal 9 6 4 5" xfId="18803" xr:uid="{E4CDCE7D-463E-4619-A68E-561D025FA4D9}"/>
    <cellStyle name="Normal 9 6 4 6" xfId="27240" xr:uid="{549D4E3A-1669-4C37-AB78-AB7AC58F18A3}"/>
    <cellStyle name="Normal 9 6 5" xfId="2247" xr:uid="{00000000-0005-0000-0000-00007F200000}"/>
    <cellStyle name="Normal 9 6 5 2" xfId="4476" xr:uid="{00000000-0005-0000-0000-000080200000}"/>
    <cellStyle name="Normal 9 6 5 2 2" xfId="8699" xr:uid="{00000000-0005-0000-0000-000081200000}"/>
    <cellStyle name="Normal 9 6 5 2 2 2" xfId="17141" xr:uid="{DB9CD347-D106-4E57-A74C-34A69766713A}"/>
    <cellStyle name="Normal 9 6 5 2 2 3" xfId="25578" xr:uid="{B56BC1AB-0121-4D62-A87C-D831F2F67113}"/>
    <cellStyle name="Normal 9 6 5 2 2 4" xfId="34015" xr:uid="{B65D003D-504A-4381-9C90-29213BA86E16}"/>
    <cellStyle name="Normal 9 6 5 2 3" xfId="12923" xr:uid="{58EB00DD-20A2-480E-B1AA-EF3D622D2E76}"/>
    <cellStyle name="Normal 9 6 5 2 4" xfId="21361" xr:uid="{12A0657A-1A35-4B25-A79D-515404422BD6}"/>
    <cellStyle name="Normal 9 6 5 2 5" xfId="29798" xr:uid="{51D5F30E-6CE2-484C-9662-65824B88CFB7}"/>
    <cellStyle name="Normal 9 6 5 3" xfId="6554" xr:uid="{00000000-0005-0000-0000-000082200000}"/>
    <cellStyle name="Normal 9 6 5 3 2" xfId="14996" xr:uid="{CBBD8AFA-D9A4-4D4F-BD24-C3C38B14BC9F}"/>
    <cellStyle name="Normal 9 6 5 3 3" xfId="23433" xr:uid="{BC8CF0A1-8EB9-4393-B06F-D0DD12EA9A24}"/>
    <cellStyle name="Normal 9 6 5 3 4" xfId="31870" xr:uid="{64F06275-39F6-4029-9AD3-E5EA7CF7346A}"/>
    <cellStyle name="Normal 9 6 5 4" xfId="10778" xr:uid="{A5D145D9-98E1-4A64-BEAF-95418B77F4FF}"/>
    <cellStyle name="Normal 9 6 5 5" xfId="19216" xr:uid="{001CC648-4C28-4F2E-9750-1C2FA958E222}"/>
    <cellStyle name="Normal 9 6 5 6" xfId="27653" xr:uid="{CA021B0E-4B2F-4833-9A01-0279A05D0885}"/>
    <cellStyle name="Normal 9 6 6" xfId="2683" xr:uid="{00000000-0005-0000-0000-000083200000}"/>
    <cellStyle name="Normal 9 6 6 2" xfId="6967" xr:uid="{00000000-0005-0000-0000-000084200000}"/>
    <cellStyle name="Normal 9 6 6 2 2" xfId="15409" xr:uid="{66E85263-2C5B-4C2B-A208-149DC229D6EB}"/>
    <cellStyle name="Normal 9 6 6 2 3" xfId="23846" xr:uid="{CFE578D4-B199-4A39-BA56-CDD0557D547B}"/>
    <cellStyle name="Normal 9 6 6 2 4" xfId="32283" xr:uid="{1937F6C1-43A5-4FD5-921E-F0E0F3667B88}"/>
    <cellStyle name="Normal 9 6 6 3" xfId="11191" xr:uid="{08F0E144-1674-435A-882F-2286AB8866B6}"/>
    <cellStyle name="Normal 9 6 6 4" xfId="19629" xr:uid="{3F38CEE7-31AB-452C-A3A8-3C0BCADEF67A}"/>
    <cellStyle name="Normal 9 6 6 5" xfId="28066" xr:uid="{513F80B8-8ECC-4E77-8CC5-E4016D4209F1}"/>
    <cellStyle name="Normal 9 6 7" xfId="4902" xr:uid="{00000000-0005-0000-0000-000085200000}"/>
    <cellStyle name="Normal 9 6 7 2" xfId="13344" xr:uid="{A023CDAE-8EE0-4767-AD9B-A3E638BB66D6}"/>
    <cellStyle name="Normal 9 6 7 3" xfId="21781" xr:uid="{F2581DCC-9199-412A-A3D0-06AF97FC6859}"/>
    <cellStyle name="Normal 9 6 7 4" xfId="30218" xr:uid="{2CA491B0-F409-47F0-BD55-F1B7B70577E5}"/>
    <cellStyle name="Normal 9 6 8" xfId="9126" xr:uid="{3377ED37-23EB-4377-9F20-EB354950BFB6}"/>
    <cellStyle name="Normal 9 6 9" xfId="17564" xr:uid="{DE3ECB84-DDAF-409F-89AD-C74F27D055DA}"/>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D4B1E7A8-9304-4553-BABE-93E32068E68C}"/>
    <cellStyle name="Note 2 2 10 2 3" xfId="23927" xr:uid="{AA037646-F122-4788-9569-267530F29BAE}"/>
    <cellStyle name="Note 2 2 10 2 4" xfId="32364" xr:uid="{6FA682A0-C43C-46AE-B889-1F183BBDE1DC}"/>
    <cellStyle name="Note 2 2 10 3" xfId="11272" xr:uid="{C6655F57-DC40-438F-815F-C9F2B6B1E381}"/>
    <cellStyle name="Note 2 2 10 4" xfId="19710" xr:uid="{0537AC6D-4E3D-41AC-9419-E9220CC454AC}"/>
    <cellStyle name="Note 2 2 10 5" xfId="28147" xr:uid="{5739A49F-2551-4FE9-B336-AB6FC722A14E}"/>
    <cellStyle name="Note 2 2 11" xfId="4903" xr:uid="{00000000-0005-0000-0000-000094200000}"/>
    <cellStyle name="Note 2 2 11 2" xfId="13345" xr:uid="{AAEE5616-F00A-4B77-B7C8-5DD56F379D7D}"/>
    <cellStyle name="Note 2 2 11 3" xfId="21782" xr:uid="{09BEE257-CECF-497B-A338-4F204F6F2C41}"/>
    <cellStyle name="Note 2 2 11 4" xfId="30219" xr:uid="{45B115E3-59E4-40CD-AF8B-DA56A4B0AE04}"/>
    <cellStyle name="Note 2 2 12" xfId="9127" xr:uid="{A9D37744-C3A9-46D2-9EC4-9E134ECB82C0}"/>
    <cellStyle name="Note 2 2 13" xfId="17565" xr:uid="{CBD57332-E217-4138-921C-5B15F116BC48}"/>
    <cellStyle name="Note 2 2 14" xfId="26002" xr:uid="{348B9A91-60A4-401A-BB81-18715DE3B007}"/>
    <cellStyle name="Note 2 2 2" xfId="546" xr:uid="{00000000-0005-0000-0000-000095200000}"/>
    <cellStyle name="Note 2 2 2 10" xfId="4904" xr:uid="{00000000-0005-0000-0000-000096200000}"/>
    <cellStyle name="Note 2 2 2 10 2" xfId="13346" xr:uid="{E0BA45A8-2F57-48D4-983D-69C576E68DDD}"/>
    <cellStyle name="Note 2 2 2 10 3" xfId="21783" xr:uid="{9471F704-942A-4CDA-8450-B62283CB5EBF}"/>
    <cellStyle name="Note 2 2 2 10 4" xfId="30220" xr:uid="{9AE67DB5-FA3F-4F9A-8461-2C7D89747199}"/>
    <cellStyle name="Note 2 2 2 11" xfId="9128" xr:uid="{EDAFE86F-A57C-425E-A383-A9E9F8E0A970}"/>
    <cellStyle name="Note 2 2 2 12" xfId="17566" xr:uid="{2A3B5024-1E7B-464E-B4C9-6B81A0F64590}"/>
    <cellStyle name="Note 2 2 2 13" xfId="26003" xr:uid="{A26E324E-9B7C-444C-B8D6-93B3F8998C96}"/>
    <cellStyle name="Note 2 2 2 2" xfId="547" xr:uid="{00000000-0005-0000-0000-000097200000}"/>
    <cellStyle name="Note 2 2 2 2 10" xfId="9129" xr:uid="{E21F8767-39BB-4017-92D7-7E5FEFFE7B64}"/>
    <cellStyle name="Note 2 2 2 2 11" xfId="17567" xr:uid="{DB7F10DB-BB02-4FA6-84FB-0B7665B5E90B}"/>
    <cellStyle name="Note 2 2 2 2 12" xfId="26004" xr:uid="{8488A73A-A636-4E6A-912E-3C209DEF0555}"/>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70E5C62C-F1FE-47D8-A72B-7776D4EBF600}"/>
    <cellStyle name="Note 2 2 2 2 2 2 2 3" xfId="24342" xr:uid="{AB9328B3-714D-4042-B024-6A4653C9286C}"/>
    <cellStyle name="Note 2 2 2 2 2 2 2 4" xfId="32779" xr:uid="{7F8012E9-EF00-4705-8DE4-537EA4394D89}"/>
    <cellStyle name="Note 2 2 2 2 2 2 3" xfId="11687" xr:uid="{C8C21C8C-2842-417C-B94A-348CB586CF8A}"/>
    <cellStyle name="Note 2 2 2 2 2 2 4" xfId="20125" xr:uid="{0B69ED5B-AAE5-4371-AFD0-64AF5E530F37}"/>
    <cellStyle name="Note 2 2 2 2 2 2 5" xfId="28562" xr:uid="{672C0F70-EF1A-4A4E-B730-95682B591845}"/>
    <cellStyle name="Note 2 2 2 2 2 3" xfId="5318" xr:uid="{00000000-0005-0000-0000-00009B200000}"/>
    <cellStyle name="Note 2 2 2 2 2 3 2" xfId="13760" xr:uid="{1B001CA9-AF70-44DB-A344-8BBAD443B5E6}"/>
    <cellStyle name="Note 2 2 2 2 2 3 3" xfId="22197" xr:uid="{CD379990-1C1B-44E9-B578-1F02618DAD5E}"/>
    <cellStyle name="Note 2 2 2 2 2 3 4" xfId="30634" xr:uid="{72CF5CAD-FD49-4972-876A-413036BF5918}"/>
    <cellStyle name="Note 2 2 2 2 2 4" xfId="9542" xr:uid="{DDD34664-9CC2-47D1-8805-A1DAFDC47375}"/>
    <cellStyle name="Note 2 2 2 2 2 5" xfId="17980" xr:uid="{71F9CF87-3CED-46A0-A585-CA3CE12E9707}"/>
    <cellStyle name="Note 2 2 2 2 2 6" xfId="26417" xr:uid="{3A4A364C-ADD7-4CA4-A83A-3B1BE511012D}"/>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F2BD1878-A718-48CA-8507-AE8081226F4B}"/>
    <cellStyle name="Note 2 2 2 2 3 2 2 3" xfId="24755" xr:uid="{A5F6124B-C49F-4030-9C73-10BD01A33A49}"/>
    <cellStyle name="Note 2 2 2 2 3 2 2 4" xfId="33192" xr:uid="{9AEDEB9D-2F7B-42F5-B7B6-D787A0F128EB}"/>
    <cellStyle name="Note 2 2 2 2 3 2 3" xfId="12100" xr:uid="{237AC90F-1060-4195-AAEE-235DA75F66CC}"/>
    <cellStyle name="Note 2 2 2 2 3 2 4" xfId="20538" xr:uid="{F57AB64F-8F64-4B04-B246-59765BBD53EF}"/>
    <cellStyle name="Note 2 2 2 2 3 2 5" xfId="28975" xr:uid="{AF3E1FDD-940D-4AD6-92A8-CBD8324B28F2}"/>
    <cellStyle name="Note 2 2 2 2 3 3" xfId="5731" xr:uid="{00000000-0005-0000-0000-00009F200000}"/>
    <cellStyle name="Note 2 2 2 2 3 3 2" xfId="14173" xr:uid="{0DA2D20F-AC9B-4179-8B06-9B0305F13BA4}"/>
    <cellStyle name="Note 2 2 2 2 3 3 3" xfId="22610" xr:uid="{C9EBFC9C-598C-49C6-8E1A-0EDF6409A196}"/>
    <cellStyle name="Note 2 2 2 2 3 3 4" xfId="31047" xr:uid="{4D4EAA18-CD5E-4B06-94B5-1833EE1B20C3}"/>
    <cellStyle name="Note 2 2 2 2 3 4" xfId="9955" xr:uid="{2F2B1BE6-4EBB-4887-85EF-6417B4E46C37}"/>
    <cellStyle name="Note 2 2 2 2 3 5" xfId="18393" xr:uid="{AD6277AB-0F10-40F5-BEA2-F1260DE21661}"/>
    <cellStyle name="Note 2 2 2 2 3 6" xfId="26830" xr:uid="{77BA3AE4-595C-4F77-BC55-51DAE26F5A1B}"/>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1D80B103-BFE7-4615-9689-A7CFAEFB647A}"/>
    <cellStyle name="Note 2 2 2 2 4 2 2 3" xfId="25168" xr:uid="{78142899-2EAE-4E4B-ABE7-F948A8560454}"/>
    <cellStyle name="Note 2 2 2 2 4 2 2 4" xfId="33605" xr:uid="{3F0206B4-27DC-4FE9-8819-DA62A3C30594}"/>
    <cellStyle name="Note 2 2 2 2 4 2 3" xfId="12513" xr:uid="{BF92001E-6FE5-41F4-941B-04C8CDBC4B00}"/>
    <cellStyle name="Note 2 2 2 2 4 2 4" xfId="20951" xr:uid="{613D313C-EB0B-42BE-9C6E-BA4AF7B9429B}"/>
    <cellStyle name="Note 2 2 2 2 4 2 5" xfId="29388" xr:uid="{11FA4E4F-3DF3-4CFD-B2C1-781B3DFE81BA}"/>
    <cellStyle name="Note 2 2 2 2 4 3" xfId="6144" xr:uid="{00000000-0005-0000-0000-0000A3200000}"/>
    <cellStyle name="Note 2 2 2 2 4 3 2" xfId="14586" xr:uid="{44AD18ED-08E2-428A-BEB4-55F513FBFFD8}"/>
    <cellStyle name="Note 2 2 2 2 4 3 3" xfId="23023" xr:uid="{293B812F-5F9B-47E0-9DBC-A3EE949E27DA}"/>
    <cellStyle name="Note 2 2 2 2 4 3 4" xfId="31460" xr:uid="{1386C60F-2271-4248-B06D-B647E18BFECA}"/>
    <cellStyle name="Note 2 2 2 2 4 4" xfId="10368" xr:uid="{11EDD79C-4583-4C3B-A660-2B03677AF9AB}"/>
    <cellStyle name="Note 2 2 2 2 4 5" xfId="18806" xr:uid="{D32457F0-CC85-4F2D-BC81-DF9D80F3DFDC}"/>
    <cellStyle name="Note 2 2 2 2 4 6" xfId="27243" xr:uid="{A55E228C-5B23-4C4C-9B53-2936589E2433}"/>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30753031-EED4-4A58-8021-0CB93B946C91}"/>
    <cellStyle name="Note 2 2 2 2 5 2 2 3" xfId="25581" xr:uid="{04A55136-DA34-4560-A462-5B39C363FAED}"/>
    <cellStyle name="Note 2 2 2 2 5 2 2 4" xfId="34018" xr:uid="{82B85397-4C3E-462A-8217-E8B489FCBFF4}"/>
    <cellStyle name="Note 2 2 2 2 5 2 3" xfId="12926" xr:uid="{3385B010-544C-4AE4-8A2A-8EDACC4BE479}"/>
    <cellStyle name="Note 2 2 2 2 5 2 4" xfId="21364" xr:uid="{802CB4C0-33C3-48CC-8C96-E9CA3E8F72FF}"/>
    <cellStyle name="Note 2 2 2 2 5 2 5" xfId="29801" xr:uid="{1B8E5C31-C0F8-4E29-B013-5C53C5857901}"/>
    <cellStyle name="Note 2 2 2 2 5 3" xfId="6557" xr:uid="{00000000-0005-0000-0000-0000A7200000}"/>
    <cellStyle name="Note 2 2 2 2 5 3 2" xfId="14999" xr:uid="{BB7A6326-DD7A-4972-AB38-8A5DEE11CAB5}"/>
    <cellStyle name="Note 2 2 2 2 5 3 3" xfId="23436" xr:uid="{3B1CCBCA-9D2C-414D-A44C-3BF1D95E85E8}"/>
    <cellStyle name="Note 2 2 2 2 5 3 4" xfId="31873" xr:uid="{473A3646-CEBB-46BA-B6AC-3B1215E28AEE}"/>
    <cellStyle name="Note 2 2 2 2 5 4" xfId="10781" xr:uid="{992F5BFC-FD18-49C3-8B8A-D9B21A336C68}"/>
    <cellStyle name="Note 2 2 2 2 5 5" xfId="19219" xr:uid="{F9432028-5C6F-4429-9A60-9324D87B0E64}"/>
    <cellStyle name="Note 2 2 2 2 5 6" xfId="27656" xr:uid="{B38F3E1E-DC46-4FFF-9857-E30B4CA503D6}"/>
    <cellStyle name="Note 2 2 2 2 6" xfId="2686" xr:uid="{00000000-0005-0000-0000-0000A8200000}"/>
    <cellStyle name="Note 2 2 2 2 6 2" xfId="6970" xr:uid="{00000000-0005-0000-0000-0000A9200000}"/>
    <cellStyle name="Note 2 2 2 2 6 2 2" xfId="15412" xr:uid="{2B345C3C-AAF4-4C82-A576-E8CB25B08A79}"/>
    <cellStyle name="Note 2 2 2 2 6 2 3" xfId="23849" xr:uid="{A308D47C-50D0-48EF-A2B1-2DA84299AA4B}"/>
    <cellStyle name="Note 2 2 2 2 6 2 4" xfId="32286" xr:uid="{FE425BC2-5624-42B7-ACE9-F9A326685729}"/>
    <cellStyle name="Note 2 2 2 2 6 3" xfId="11194" xr:uid="{1D5774E3-AE92-4200-995A-60621FAF5EC2}"/>
    <cellStyle name="Note 2 2 2 2 6 4" xfId="19632" xr:uid="{B7A3A16A-4672-4292-893D-8A7132CF3A42}"/>
    <cellStyle name="Note 2 2 2 2 6 5" xfId="28069" xr:uid="{1B56569A-E590-49AD-B3B0-7756239BC96E}"/>
    <cellStyle name="Note 2 2 2 2 7" xfId="2745" xr:uid="{00000000-0005-0000-0000-0000AA200000}"/>
    <cellStyle name="Note 2 2 2 2 8" xfId="2826" xr:uid="{00000000-0005-0000-0000-0000AB200000}"/>
    <cellStyle name="Note 2 2 2 2 8 2" xfId="7050" xr:uid="{00000000-0005-0000-0000-0000AC200000}"/>
    <cellStyle name="Note 2 2 2 2 8 2 2" xfId="15492" xr:uid="{7640B6A9-59C9-4751-A5BB-0307CC8A3684}"/>
    <cellStyle name="Note 2 2 2 2 8 2 3" xfId="23929" xr:uid="{E3787598-C717-41DA-8DC9-61BED577C815}"/>
    <cellStyle name="Note 2 2 2 2 8 2 4" xfId="32366" xr:uid="{A33B7BE3-BB3E-48F6-BEA1-E71559BD7E39}"/>
    <cellStyle name="Note 2 2 2 2 8 3" xfId="11274" xr:uid="{E53E02D9-ED14-4E05-B601-071EED151C0B}"/>
    <cellStyle name="Note 2 2 2 2 8 4" xfId="19712" xr:uid="{A3ABD86F-6A8E-4F4B-8A1C-842B28351FDE}"/>
    <cellStyle name="Note 2 2 2 2 8 5" xfId="28149" xr:uid="{823F92AF-E0F1-449B-B989-4301FB25D3F2}"/>
    <cellStyle name="Note 2 2 2 2 9" xfId="4905" xr:uid="{00000000-0005-0000-0000-0000AD200000}"/>
    <cellStyle name="Note 2 2 2 2 9 2" xfId="13347" xr:uid="{BA3EA8F1-3A39-4648-AF11-E5CA95CB4E00}"/>
    <cellStyle name="Note 2 2 2 2 9 3" xfId="21784" xr:uid="{4BC50358-058B-410D-B6BD-BB0DB1B87D00}"/>
    <cellStyle name="Note 2 2 2 2 9 4" xfId="30221" xr:uid="{9CB81069-AAF2-44BB-A267-73069C05263B}"/>
    <cellStyle name="Note 2 2 2 3" xfId="1007" xr:uid="{00000000-0005-0000-0000-0000AE200000}"/>
    <cellStyle name="Note 2 2 2 3 2" xfId="3239" xr:uid="{00000000-0005-0000-0000-0000AF200000}"/>
    <cellStyle name="Note 2 2 2 3 2 2" xfId="7462" xr:uid="{00000000-0005-0000-0000-0000B0200000}"/>
    <cellStyle name="Note 2 2 2 3 2 2 2" xfId="15904" xr:uid="{0EB00BDF-8F84-4CF8-9AF4-5085EB665A76}"/>
    <cellStyle name="Note 2 2 2 3 2 2 3" xfId="24341" xr:uid="{AA2AB02A-4404-4386-91DB-18E51FD8A783}"/>
    <cellStyle name="Note 2 2 2 3 2 2 4" xfId="32778" xr:uid="{FD183E72-409D-4ACC-A528-25FACE6ADAAE}"/>
    <cellStyle name="Note 2 2 2 3 2 3" xfId="11686" xr:uid="{659555D9-C4EA-4329-9402-098A5946A5B5}"/>
    <cellStyle name="Note 2 2 2 3 2 4" xfId="20124" xr:uid="{5090680E-F345-4E8E-8B2D-1DFB9F18DAA2}"/>
    <cellStyle name="Note 2 2 2 3 2 5" xfId="28561" xr:uid="{2C689FB4-BBD0-45AB-8C97-92FA663E942D}"/>
    <cellStyle name="Note 2 2 2 3 3" xfId="5317" xr:uid="{00000000-0005-0000-0000-0000B1200000}"/>
    <cellStyle name="Note 2 2 2 3 3 2" xfId="13759" xr:uid="{EC82BD80-A22A-4257-B3EB-043292766C84}"/>
    <cellStyle name="Note 2 2 2 3 3 3" xfId="22196" xr:uid="{D0C84DF7-76FC-43C1-A937-D5172C7FEF40}"/>
    <cellStyle name="Note 2 2 2 3 3 4" xfId="30633" xr:uid="{0D307A37-E15C-4DCF-939A-BF9AF4158F37}"/>
    <cellStyle name="Note 2 2 2 3 4" xfId="9541" xr:uid="{4AA9FE16-9D53-49C7-A91C-CB5C1EC408F5}"/>
    <cellStyle name="Note 2 2 2 3 5" xfId="17979" xr:uid="{C63F301E-C476-4D2C-8880-846D309F8E44}"/>
    <cellStyle name="Note 2 2 2 3 6" xfId="26416" xr:uid="{B1F68452-B29C-4E77-80BD-31D2B47F46B9}"/>
    <cellStyle name="Note 2 2 2 4" xfId="1422" xr:uid="{00000000-0005-0000-0000-0000B2200000}"/>
    <cellStyle name="Note 2 2 2 4 2" xfId="3652" xr:uid="{00000000-0005-0000-0000-0000B3200000}"/>
    <cellStyle name="Note 2 2 2 4 2 2" xfId="7875" xr:uid="{00000000-0005-0000-0000-0000B4200000}"/>
    <cellStyle name="Note 2 2 2 4 2 2 2" xfId="16317" xr:uid="{B8A77438-607F-4114-AFA9-67FE719DA6E0}"/>
    <cellStyle name="Note 2 2 2 4 2 2 3" xfId="24754" xr:uid="{AD86A8A9-6549-4CD6-AAB6-8B13BA500427}"/>
    <cellStyle name="Note 2 2 2 4 2 2 4" xfId="33191" xr:uid="{D49512B9-1B4D-45A6-831F-E83F47D69740}"/>
    <cellStyle name="Note 2 2 2 4 2 3" xfId="12099" xr:uid="{4053E5AB-6B72-49DB-8C71-837ECD5459D6}"/>
    <cellStyle name="Note 2 2 2 4 2 4" xfId="20537" xr:uid="{0FCDABBC-A973-4A4A-BF5E-A2A82FCC30AA}"/>
    <cellStyle name="Note 2 2 2 4 2 5" xfId="28974" xr:uid="{84355D01-AD5A-49E1-B5BE-2AEDD8A50DC2}"/>
    <cellStyle name="Note 2 2 2 4 3" xfId="5730" xr:uid="{00000000-0005-0000-0000-0000B5200000}"/>
    <cellStyle name="Note 2 2 2 4 3 2" xfId="14172" xr:uid="{01767198-86FE-426B-9C4E-9A4E39041334}"/>
    <cellStyle name="Note 2 2 2 4 3 3" xfId="22609" xr:uid="{FD028B1C-9E9C-4917-9835-A3750EF7EF21}"/>
    <cellStyle name="Note 2 2 2 4 3 4" xfId="31046" xr:uid="{5268F26D-8D5F-41F4-AFD2-CD6FE797F85B}"/>
    <cellStyle name="Note 2 2 2 4 4" xfId="9954" xr:uid="{40D6F9A8-9896-496C-9C7E-098150D30653}"/>
    <cellStyle name="Note 2 2 2 4 5" xfId="18392" xr:uid="{E7DCE967-E802-4697-8BA5-E8B71285E0C9}"/>
    <cellStyle name="Note 2 2 2 4 6" xfId="26829" xr:uid="{51B0C185-A0FE-499A-8C14-D5F1721B9A2E}"/>
    <cellStyle name="Note 2 2 2 5" xfId="1836" xr:uid="{00000000-0005-0000-0000-0000B6200000}"/>
    <cellStyle name="Note 2 2 2 5 2" xfId="4065" xr:uid="{00000000-0005-0000-0000-0000B7200000}"/>
    <cellStyle name="Note 2 2 2 5 2 2" xfId="8288" xr:uid="{00000000-0005-0000-0000-0000B8200000}"/>
    <cellStyle name="Note 2 2 2 5 2 2 2" xfId="16730" xr:uid="{C0DEBE5C-F674-43D2-8A89-7EF9BBD147BD}"/>
    <cellStyle name="Note 2 2 2 5 2 2 3" xfId="25167" xr:uid="{43466E8E-AD86-4DBF-A28A-D70C144890F3}"/>
    <cellStyle name="Note 2 2 2 5 2 2 4" xfId="33604" xr:uid="{DD5AD719-7C66-40CE-90ED-7D4A1EDA8BBF}"/>
    <cellStyle name="Note 2 2 2 5 2 3" xfId="12512" xr:uid="{992B27C8-3E04-425F-B6ED-4D6CA9FF97B8}"/>
    <cellStyle name="Note 2 2 2 5 2 4" xfId="20950" xr:uid="{FD5FE766-A89D-4A34-BA5C-202C106A7680}"/>
    <cellStyle name="Note 2 2 2 5 2 5" xfId="29387" xr:uid="{B3D68CC3-F730-4127-B3F5-23705611AE1D}"/>
    <cellStyle name="Note 2 2 2 5 3" xfId="6143" xr:uid="{00000000-0005-0000-0000-0000B9200000}"/>
    <cellStyle name="Note 2 2 2 5 3 2" xfId="14585" xr:uid="{FC272ACB-EA1F-4F44-A164-65864746E91F}"/>
    <cellStyle name="Note 2 2 2 5 3 3" xfId="23022" xr:uid="{9FC2012B-3876-41A6-8197-12E89E52BCBC}"/>
    <cellStyle name="Note 2 2 2 5 3 4" xfId="31459" xr:uid="{36764D99-DD75-4AFB-B70C-CAC64752563B}"/>
    <cellStyle name="Note 2 2 2 5 4" xfId="10367" xr:uid="{72BFFA63-D503-45BB-B988-8E609ACB1448}"/>
    <cellStyle name="Note 2 2 2 5 5" xfId="18805" xr:uid="{A17004AB-4CAB-459E-AFBB-AA94BBE3EF13}"/>
    <cellStyle name="Note 2 2 2 5 6" xfId="27242" xr:uid="{A09876BC-CE60-4EA5-A01A-914325DD1ED7}"/>
    <cellStyle name="Note 2 2 2 6" xfId="2249" xr:uid="{00000000-0005-0000-0000-0000BA200000}"/>
    <cellStyle name="Note 2 2 2 6 2" xfId="4478" xr:uid="{00000000-0005-0000-0000-0000BB200000}"/>
    <cellStyle name="Note 2 2 2 6 2 2" xfId="8701" xr:uid="{00000000-0005-0000-0000-0000BC200000}"/>
    <cellStyle name="Note 2 2 2 6 2 2 2" xfId="17143" xr:uid="{71D5C550-364C-420A-8533-67838D8EBA8A}"/>
    <cellStyle name="Note 2 2 2 6 2 2 3" xfId="25580" xr:uid="{5470F629-006A-409D-952F-5CA0B9E3CD4A}"/>
    <cellStyle name="Note 2 2 2 6 2 2 4" xfId="34017" xr:uid="{8848E5D8-D93C-4872-9E1D-2D186375D3DD}"/>
    <cellStyle name="Note 2 2 2 6 2 3" xfId="12925" xr:uid="{E1E496D1-F6FC-418E-8F22-78850BE9C3AD}"/>
    <cellStyle name="Note 2 2 2 6 2 4" xfId="21363" xr:uid="{599D58B1-D218-4166-8A02-D7E6EDA50FB0}"/>
    <cellStyle name="Note 2 2 2 6 2 5" xfId="29800" xr:uid="{BA422221-12C7-4EEB-A47E-250FC451AA66}"/>
    <cellStyle name="Note 2 2 2 6 3" xfId="6556" xr:uid="{00000000-0005-0000-0000-0000BD200000}"/>
    <cellStyle name="Note 2 2 2 6 3 2" xfId="14998" xr:uid="{2297E03E-BDC8-415B-8439-3E1BF924A3E4}"/>
    <cellStyle name="Note 2 2 2 6 3 3" xfId="23435" xr:uid="{17FDCD0A-49CC-412E-A80D-715B63310A22}"/>
    <cellStyle name="Note 2 2 2 6 3 4" xfId="31872" xr:uid="{E0AE6F45-0A99-40B7-BB6D-6479E00C7AF7}"/>
    <cellStyle name="Note 2 2 2 6 4" xfId="10780" xr:uid="{202EB93A-08C5-4771-93A1-04BF16876A1B}"/>
    <cellStyle name="Note 2 2 2 6 5" xfId="19218" xr:uid="{239F09B4-50A5-441E-A681-B670FECB393E}"/>
    <cellStyle name="Note 2 2 2 6 6" xfId="27655" xr:uid="{97247AC8-141A-4986-B991-AAED96021B32}"/>
    <cellStyle name="Note 2 2 2 7" xfId="2685" xr:uid="{00000000-0005-0000-0000-0000BE200000}"/>
    <cellStyle name="Note 2 2 2 7 2" xfId="6969" xr:uid="{00000000-0005-0000-0000-0000BF200000}"/>
    <cellStyle name="Note 2 2 2 7 2 2" xfId="15411" xr:uid="{856C64E4-FD98-4539-BB4E-2E7CD1E730D5}"/>
    <cellStyle name="Note 2 2 2 7 2 3" xfId="23848" xr:uid="{701C7E6A-78A9-4436-B8A4-3E5DA5C628CC}"/>
    <cellStyle name="Note 2 2 2 7 2 4" xfId="32285" xr:uid="{A5CE109C-8822-492C-B39A-8318E4A85B29}"/>
    <cellStyle name="Note 2 2 2 7 3" xfId="11193" xr:uid="{A83EB372-0531-4A27-AD11-F1647D0F9990}"/>
    <cellStyle name="Note 2 2 2 7 4" xfId="19631" xr:uid="{B0A8FA6F-E7B9-4007-BD08-B36102DEFACF}"/>
    <cellStyle name="Note 2 2 2 7 5" xfId="28068" xr:uid="{401B010C-824D-4626-A51B-50B875CFDB2A}"/>
    <cellStyle name="Note 2 2 2 8" xfId="2744" xr:uid="{00000000-0005-0000-0000-0000C0200000}"/>
    <cellStyle name="Note 2 2 2 9" xfId="2825" xr:uid="{00000000-0005-0000-0000-0000C1200000}"/>
    <cellStyle name="Note 2 2 2 9 2" xfId="7049" xr:uid="{00000000-0005-0000-0000-0000C2200000}"/>
    <cellStyle name="Note 2 2 2 9 2 2" xfId="15491" xr:uid="{C7164B74-3E71-45A5-9C14-F783F2115FA8}"/>
    <cellStyle name="Note 2 2 2 9 2 3" xfId="23928" xr:uid="{515E3795-3DE3-4460-848B-2D79D54C3E75}"/>
    <cellStyle name="Note 2 2 2 9 2 4" xfId="32365" xr:uid="{93DC5B15-DC0D-49C6-A3A8-4D35A0C18E53}"/>
    <cellStyle name="Note 2 2 2 9 3" xfId="11273" xr:uid="{AA4DE1A3-64FF-4BE0-BB34-CAE1A352C368}"/>
    <cellStyle name="Note 2 2 2 9 4" xfId="19711" xr:uid="{8C6E6909-3593-452C-8287-9B4AEFD77C28}"/>
    <cellStyle name="Note 2 2 2 9 5" xfId="28148" xr:uid="{8D405EE7-ECB3-484F-832B-2B34B2FCD32C}"/>
    <cellStyle name="Note 2 2 3" xfId="548" xr:uid="{00000000-0005-0000-0000-0000C3200000}"/>
    <cellStyle name="Note 2 2 3 10" xfId="9130" xr:uid="{EBEEA301-73FC-4155-8E00-E9AC4733A24D}"/>
    <cellStyle name="Note 2 2 3 11" xfId="17568" xr:uid="{529BAADE-A7A5-4BA8-8EFA-309642CEB1F9}"/>
    <cellStyle name="Note 2 2 3 12" xfId="26005" xr:uid="{6D5523BF-141B-48C5-B653-00BFA5B28998}"/>
    <cellStyle name="Note 2 2 3 2" xfId="1009" xr:uid="{00000000-0005-0000-0000-0000C4200000}"/>
    <cellStyle name="Note 2 2 3 2 2" xfId="3241" xr:uid="{00000000-0005-0000-0000-0000C5200000}"/>
    <cellStyle name="Note 2 2 3 2 2 2" xfId="7464" xr:uid="{00000000-0005-0000-0000-0000C6200000}"/>
    <cellStyle name="Note 2 2 3 2 2 2 2" xfId="15906" xr:uid="{15F1A736-7A11-407E-BEE9-455D49654448}"/>
    <cellStyle name="Note 2 2 3 2 2 2 3" xfId="24343" xr:uid="{C4CD9B25-D8D8-44AA-B2FB-95A12DCC6156}"/>
    <cellStyle name="Note 2 2 3 2 2 2 4" xfId="32780" xr:uid="{35E9D884-D689-4372-B4EA-866AD83098B8}"/>
    <cellStyle name="Note 2 2 3 2 2 3" xfId="11688" xr:uid="{454B3CB0-873C-429C-9D67-8EAC8ED6F89B}"/>
    <cellStyle name="Note 2 2 3 2 2 4" xfId="20126" xr:uid="{78AE63A4-2406-41A2-A812-179EBACA1524}"/>
    <cellStyle name="Note 2 2 3 2 2 5" xfId="28563" xr:uid="{DA03C702-BF7F-4D19-8EA4-FB949C14B75F}"/>
    <cellStyle name="Note 2 2 3 2 3" xfId="5319" xr:uid="{00000000-0005-0000-0000-0000C7200000}"/>
    <cellStyle name="Note 2 2 3 2 3 2" xfId="13761" xr:uid="{E09E7C2C-3A49-4539-9956-1F0FB7F207ED}"/>
    <cellStyle name="Note 2 2 3 2 3 3" xfId="22198" xr:uid="{1615265A-597D-42DD-A4F6-455D9579B870}"/>
    <cellStyle name="Note 2 2 3 2 3 4" xfId="30635" xr:uid="{9017C9F0-1780-4CDB-848D-509579438DC0}"/>
    <cellStyle name="Note 2 2 3 2 4" xfId="9543" xr:uid="{A616240F-E4BF-435E-80C5-130CE41CC828}"/>
    <cellStyle name="Note 2 2 3 2 5" xfId="17981" xr:uid="{4CB69F9A-FBFF-4CFB-9E5F-4F826435BD6F}"/>
    <cellStyle name="Note 2 2 3 2 6" xfId="26418" xr:uid="{2AD79E8B-FC3E-40D2-8394-129688778400}"/>
    <cellStyle name="Note 2 2 3 3" xfId="1424" xr:uid="{00000000-0005-0000-0000-0000C8200000}"/>
    <cellStyle name="Note 2 2 3 3 2" xfId="3654" xr:uid="{00000000-0005-0000-0000-0000C9200000}"/>
    <cellStyle name="Note 2 2 3 3 2 2" xfId="7877" xr:uid="{00000000-0005-0000-0000-0000CA200000}"/>
    <cellStyle name="Note 2 2 3 3 2 2 2" xfId="16319" xr:uid="{77BC247D-C837-4D21-A3B9-5FF23880788E}"/>
    <cellStyle name="Note 2 2 3 3 2 2 3" xfId="24756" xr:uid="{02540DB1-04C8-4EFA-9C95-68BD3C7B3392}"/>
    <cellStyle name="Note 2 2 3 3 2 2 4" xfId="33193" xr:uid="{B303B342-7D7D-48BA-AEAD-374A538D85D8}"/>
    <cellStyle name="Note 2 2 3 3 2 3" xfId="12101" xr:uid="{19389DE6-6662-45EC-A63D-2B6DA09796EB}"/>
    <cellStyle name="Note 2 2 3 3 2 4" xfId="20539" xr:uid="{700699B4-E945-4F8E-A3C2-531436E1DD97}"/>
    <cellStyle name="Note 2 2 3 3 2 5" xfId="28976" xr:uid="{371B68F2-41F4-452C-944D-F8DE8ADE2AAB}"/>
    <cellStyle name="Note 2 2 3 3 3" xfId="5732" xr:uid="{00000000-0005-0000-0000-0000CB200000}"/>
    <cellStyle name="Note 2 2 3 3 3 2" xfId="14174" xr:uid="{443B80BA-4FEE-46A0-8FF0-4FACEDEE0FF2}"/>
    <cellStyle name="Note 2 2 3 3 3 3" xfId="22611" xr:uid="{6A219FC2-657A-494D-B3DB-9A1832670A00}"/>
    <cellStyle name="Note 2 2 3 3 3 4" xfId="31048" xr:uid="{64D5933E-CCB8-4CF2-A316-E54024F7DE2D}"/>
    <cellStyle name="Note 2 2 3 3 4" xfId="9956" xr:uid="{F84FF699-D2A3-47B2-9FA6-13ABAFC935DD}"/>
    <cellStyle name="Note 2 2 3 3 5" xfId="18394" xr:uid="{5D05D7A5-4B64-45A4-9DE4-017FE128D1A2}"/>
    <cellStyle name="Note 2 2 3 3 6" xfId="26831" xr:uid="{997D9303-1BA0-4F49-BD75-A6DC782B52DE}"/>
    <cellStyle name="Note 2 2 3 4" xfId="1838" xr:uid="{00000000-0005-0000-0000-0000CC200000}"/>
    <cellStyle name="Note 2 2 3 4 2" xfId="4067" xr:uid="{00000000-0005-0000-0000-0000CD200000}"/>
    <cellStyle name="Note 2 2 3 4 2 2" xfId="8290" xr:uid="{00000000-0005-0000-0000-0000CE200000}"/>
    <cellStyle name="Note 2 2 3 4 2 2 2" xfId="16732" xr:uid="{6E74B422-7246-483E-BBE2-465CE278C88A}"/>
    <cellStyle name="Note 2 2 3 4 2 2 3" xfId="25169" xr:uid="{8DF9EC4F-3119-4E2A-9A3A-CF67A3A36CB0}"/>
    <cellStyle name="Note 2 2 3 4 2 2 4" xfId="33606" xr:uid="{E2D6C390-ED73-4305-AF73-FE690C92D6C5}"/>
    <cellStyle name="Note 2 2 3 4 2 3" xfId="12514" xr:uid="{94B773C7-2BB4-440A-BF09-D9F4A23D7C1E}"/>
    <cellStyle name="Note 2 2 3 4 2 4" xfId="20952" xr:uid="{67D7A645-1920-4AB5-BF87-A807C6EC11E5}"/>
    <cellStyle name="Note 2 2 3 4 2 5" xfId="29389" xr:uid="{F206A88B-9957-42EF-A698-7194181097CF}"/>
    <cellStyle name="Note 2 2 3 4 3" xfId="6145" xr:uid="{00000000-0005-0000-0000-0000CF200000}"/>
    <cellStyle name="Note 2 2 3 4 3 2" xfId="14587" xr:uid="{6E23BEA5-F034-4D3F-AFE3-24EDA80A4AA1}"/>
    <cellStyle name="Note 2 2 3 4 3 3" xfId="23024" xr:uid="{19E4BEB3-524D-4C15-B8D8-080ED1B81D2C}"/>
    <cellStyle name="Note 2 2 3 4 3 4" xfId="31461" xr:uid="{DD626CD9-61E8-48B5-8E66-D03984675C4F}"/>
    <cellStyle name="Note 2 2 3 4 4" xfId="10369" xr:uid="{27DF29FE-8901-43CF-9383-15C7B339BE84}"/>
    <cellStyle name="Note 2 2 3 4 5" xfId="18807" xr:uid="{186599E4-117A-414B-A258-0C02BF205A61}"/>
    <cellStyle name="Note 2 2 3 4 6" xfId="27244" xr:uid="{AEF4D753-09FB-417B-8DD8-FAAB9724FB9A}"/>
    <cellStyle name="Note 2 2 3 5" xfId="2251" xr:uid="{00000000-0005-0000-0000-0000D0200000}"/>
    <cellStyle name="Note 2 2 3 5 2" xfId="4480" xr:uid="{00000000-0005-0000-0000-0000D1200000}"/>
    <cellStyle name="Note 2 2 3 5 2 2" xfId="8703" xr:uid="{00000000-0005-0000-0000-0000D2200000}"/>
    <cellStyle name="Note 2 2 3 5 2 2 2" xfId="17145" xr:uid="{75277DFC-E487-40BD-B97C-77330C3145B9}"/>
    <cellStyle name="Note 2 2 3 5 2 2 3" xfId="25582" xr:uid="{A7C31DCA-DB14-4A71-AB92-4D1ED2BD5F26}"/>
    <cellStyle name="Note 2 2 3 5 2 2 4" xfId="34019" xr:uid="{C2EB5564-9C49-4654-A526-937A19AD1F92}"/>
    <cellStyle name="Note 2 2 3 5 2 3" xfId="12927" xr:uid="{C68583A6-A441-4C21-BA59-3D0F1230F604}"/>
    <cellStyle name="Note 2 2 3 5 2 4" xfId="21365" xr:uid="{7712590F-0FC3-4542-BBBA-FEFA0386A2D8}"/>
    <cellStyle name="Note 2 2 3 5 2 5" xfId="29802" xr:uid="{B05F57F7-B9F7-4349-AA70-FE009DF05652}"/>
    <cellStyle name="Note 2 2 3 5 3" xfId="6558" xr:uid="{00000000-0005-0000-0000-0000D3200000}"/>
    <cellStyle name="Note 2 2 3 5 3 2" xfId="15000" xr:uid="{CC233438-D674-4C9B-9F2E-664EE6E81182}"/>
    <cellStyle name="Note 2 2 3 5 3 3" xfId="23437" xr:uid="{AFFEC16D-8609-4C37-B7A0-FE52E9574D7A}"/>
    <cellStyle name="Note 2 2 3 5 3 4" xfId="31874" xr:uid="{53B24B0F-0C13-4196-A34A-ACD6A59864D4}"/>
    <cellStyle name="Note 2 2 3 5 4" xfId="10782" xr:uid="{F68575D4-8F96-48BC-8184-E0B4B3AAB48E}"/>
    <cellStyle name="Note 2 2 3 5 5" xfId="19220" xr:uid="{879B8CF2-ED08-45C3-86B4-291044643105}"/>
    <cellStyle name="Note 2 2 3 5 6" xfId="27657" xr:uid="{D0E2CA35-334C-48A0-B2DC-F6A896B4B4F8}"/>
    <cellStyle name="Note 2 2 3 6" xfId="2687" xr:uid="{00000000-0005-0000-0000-0000D4200000}"/>
    <cellStyle name="Note 2 2 3 6 2" xfId="6971" xr:uid="{00000000-0005-0000-0000-0000D5200000}"/>
    <cellStyle name="Note 2 2 3 6 2 2" xfId="15413" xr:uid="{712B0FA0-03BD-4975-B823-A16D20D1F3A0}"/>
    <cellStyle name="Note 2 2 3 6 2 3" xfId="23850" xr:uid="{E59EC0B0-BE7D-40C2-AACC-C5857E99C694}"/>
    <cellStyle name="Note 2 2 3 6 2 4" xfId="32287" xr:uid="{1018FC7E-8836-4CC3-8795-849A40B59075}"/>
    <cellStyle name="Note 2 2 3 6 3" xfId="11195" xr:uid="{EEF7B841-8929-4482-83D7-01CC9D8A8BE5}"/>
    <cellStyle name="Note 2 2 3 6 4" xfId="19633" xr:uid="{CD6F7970-3BD7-467D-BBE7-308323DA1A9F}"/>
    <cellStyle name="Note 2 2 3 6 5" xfId="28070" xr:uid="{788C3F00-3F23-4472-A40A-280BDFAFFBB9}"/>
    <cellStyle name="Note 2 2 3 7" xfId="2746" xr:uid="{00000000-0005-0000-0000-0000D6200000}"/>
    <cellStyle name="Note 2 2 3 8" xfId="2827" xr:uid="{00000000-0005-0000-0000-0000D7200000}"/>
    <cellStyle name="Note 2 2 3 8 2" xfId="7051" xr:uid="{00000000-0005-0000-0000-0000D8200000}"/>
    <cellStyle name="Note 2 2 3 8 2 2" xfId="15493" xr:uid="{7654D542-7865-4F10-BC6C-354161E34CBE}"/>
    <cellStyle name="Note 2 2 3 8 2 3" xfId="23930" xr:uid="{2B2D7141-85C4-4442-879E-7DD5E028F1EF}"/>
    <cellStyle name="Note 2 2 3 8 2 4" xfId="32367" xr:uid="{03BF377F-19B5-4036-B656-C03E80A9EF27}"/>
    <cellStyle name="Note 2 2 3 8 3" xfId="11275" xr:uid="{065ECEC0-FC6A-4350-9A0F-4E6F054AFDB4}"/>
    <cellStyle name="Note 2 2 3 8 4" xfId="19713" xr:uid="{72BF7BFE-9821-482B-BA12-3A1BDB600BB0}"/>
    <cellStyle name="Note 2 2 3 8 5" xfId="28150" xr:uid="{3CA492AC-1ADA-415A-89AF-5C870DB85104}"/>
    <cellStyle name="Note 2 2 3 9" xfId="4906" xr:uid="{00000000-0005-0000-0000-0000D9200000}"/>
    <cellStyle name="Note 2 2 3 9 2" xfId="13348" xr:uid="{8ACA50DE-DD51-4BA9-8F01-09F4448C186F}"/>
    <cellStyle name="Note 2 2 3 9 3" xfId="21785" xr:uid="{CEB32D38-2EDF-4163-AFF3-D4CFD0FF7D8A}"/>
    <cellStyle name="Note 2 2 3 9 4" xfId="30222" xr:uid="{36E3D6FA-D3FE-4102-B00E-DE5346C879F2}"/>
    <cellStyle name="Note 2 2 4" xfId="1006" xr:uid="{00000000-0005-0000-0000-0000DA200000}"/>
    <cellStyle name="Note 2 2 4 2" xfId="3238" xr:uid="{00000000-0005-0000-0000-0000DB200000}"/>
    <cellStyle name="Note 2 2 4 2 2" xfId="7461" xr:uid="{00000000-0005-0000-0000-0000DC200000}"/>
    <cellStyle name="Note 2 2 4 2 2 2" xfId="15903" xr:uid="{D3AA468D-8637-48EA-B777-A5CE8766AD0F}"/>
    <cellStyle name="Note 2 2 4 2 2 3" xfId="24340" xr:uid="{95CF2E9E-D523-4A88-9AB1-05F932D44002}"/>
    <cellStyle name="Note 2 2 4 2 2 4" xfId="32777" xr:uid="{DF889AAD-470A-4394-B7D9-2E898FF2D2C0}"/>
    <cellStyle name="Note 2 2 4 2 3" xfId="11685" xr:uid="{255A40AA-F37E-41EB-98BE-739851AC8DED}"/>
    <cellStyle name="Note 2 2 4 2 4" xfId="20123" xr:uid="{7F3B7481-46A5-4DC9-AAB4-D05493736DE9}"/>
    <cellStyle name="Note 2 2 4 2 5" xfId="28560" xr:uid="{D2213D1E-4733-4DE7-B067-278711AA73AD}"/>
    <cellStyle name="Note 2 2 4 3" xfId="5316" xr:uid="{00000000-0005-0000-0000-0000DD200000}"/>
    <cellStyle name="Note 2 2 4 3 2" xfId="13758" xr:uid="{D46EE3B5-7897-40F7-A833-61555274DCC5}"/>
    <cellStyle name="Note 2 2 4 3 3" xfId="22195" xr:uid="{3226B143-70B0-46D1-9535-48EF4BD3253F}"/>
    <cellStyle name="Note 2 2 4 3 4" xfId="30632" xr:uid="{D8BAE2C5-99F8-4634-B578-8E97DBE009A3}"/>
    <cellStyle name="Note 2 2 4 4" xfId="9540" xr:uid="{18B9D232-1199-49F3-A59B-18D517221E8C}"/>
    <cellStyle name="Note 2 2 4 5" xfId="17978" xr:uid="{9BEEA5F0-FCE1-4731-93D6-194842C5724E}"/>
    <cellStyle name="Note 2 2 4 6" xfId="26415" xr:uid="{EA175E00-3F8A-4D5F-8F4E-15B9156A31C9}"/>
    <cellStyle name="Note 2 2 5" xfId="1421" xr:uid="{00000000-0005-0000-0000-0000DE200000}"/>
    <cellStyle name="Note 2 2 5 2" xfId="3651" xr:uid="{00000000-0005-0000-0000-0000DF200000}"/>
    <cellStyle name="Note 2 2 5 2 2" xfId="7874" xr:uid="{00000000-0005-0000-0000-0000E0200000}"/>
    <cellStyle name="Note 2 2 5 2 2 2" xfId="16316" xr:uid="{E5F6064F-1D86-4EDA-B562-D2C6439470FF}"/>
    <cellStyle name="Note 2 2 5 2 2 3" xfId="24753" xr:uid="{10A6C7A4-7DA7-4A4F-AF9D-B881B101132E}"/>
    <cellStyle name="Note 2 2 5 2 2 4" xfId="33190" xr:uid="{98E8CC0B-28F3-4622-9A44-74222DEF477D}"/>
    <cellStyle name="Note 2 2 5 2 3" xfId="12098" xr:uid="{97078063-EACF-4362-8F8E-E65F3D2D5736}"/>
    <cellStyle name="Note 2 2 5 2 4" xfId="20536" xr:uid="{7C8DEF68-06A7-4140-A956-FB23234A7377}"/>
    <cellStyle name="Note 2 2 5 2 5" xfId="28973" xr:uid="{840A4883-D8B3-461F-A7A8-1C3FCBD240AD}"/>
    <cellStyle name="Note 2 2 5 3" xfId="5729" xr:uid="{00000000-0005-0000-0000-0000E1200000}"/>
    <cellStyle name="Note 2 2 5 3 2" xfId="14171" xr:uid="{1063E203-9F5F-4567-A892-23FA400379A5}"/>
    <cellStyle name="Note 2 2 5 3 3" xfId="22608" xr:uid="{032F410F-08A1-41DC-B7E1-C3993F8D36DF}"/>
    <cellStyle name="Note 2 2 5 3 4" xfId="31045" xr:uid="{7E731140-9EF4-4A8B-931D-B03C18D0C070}"/>
    <cellStyle name="Note 2 2 5 4" xfId="9953" xr:uid="{CB8A2E7F-27E0-489D-821B-AC0ADFE6062D}"/>
    <cellStyle name="Note 2 2 5 5" xfId="18391" xr:uid="{DDF35D31-5A94-437C-8EEE-D6B0E3592D5D}"/>
    <cellStyle name="Note 2 2 5 6" xfId="26828" xr:uid="{B6D69A13-7A15-4346-B6B1-3EF3E362295E}"/>
    <cellStyle name="Note 2 2 6" xfId="1835" xr:uid="{00000000-0005-0000-0000-0000E2200000}"/>
    <cellStyle name="Note 2 2 6 2" xfId="4064" xr:uid="{00000000-0005-0000-0000-0000E3200000}"/>
    <cellStyle name="Note 2 2 6 2 2" xfId="8287" xr:uid="{00000000-0005-0000-0000-0000E4200000}"/>
    <cellStyle name="Note 2 2 6 2 2 2" xfId="16729" xr:uid="{776FFE22-957B-4713-9A40-D4FDAB10F0B6}"/>
    <cellStyle name="Note 2 2 6 2 2 3" xfId="25166" xr:uid="{3BFB0928-C522-4630-B2D8-9A8EEE1A2A79}"/>
    <cellStyle name="Note 2 2 6 2 2 4" xfId="33603" xr:uid="{FAF027CD-CCDB-4C8E-86BA-B13E7B7EF4CC}"/>
    <cellStyle name="Note 2 2 6 2 3" xfId="12511" xr:uid="{6AF25B76-6A27-403E-9DCF-64D3E0F68AD2}"/>
    <cellStyle name="Note 2 2 6 2 4" xfId="20949" xr:uid="{FB10AD79-00FA-4687-B26C-9D46B6414EB5}"/>
    <cellStyle name="Note 2 2 6 2 5" xfId="29386" xr:uid="{C36618B5-119E-4505-AF50-694EF88F421C}"/>
    <cellStyle name="Note 2 2 6 3" xfId="6142" xr:uid="{00000000-0005-0000-0000-0000E5200000}"/>
    <cellStyle name="Note 2 2 6 3 2" xfId="14584" xr:uid="{E3611366-8F15-4ABB-986A-FA703B744CA3}"/>
    <cellStyle name="Note 2 2 6 3 3" xfId="23021" xr:uid="{989B9E98-0512-4A48-9EAA-FD49D45804BF}"/>
    <cellStyle name="Note 2 2 6 3 4" xfId="31458" xr:uid="{7CBC3C06-417A-4B8B-9995-239A298C53DD}"/>
    <cellStyle name="Note 2 2 6 4" xfId="10366" xr:uid="{0BDB7F33-0498-4D00-8706-45D0470ED97A}"/>
    <cellStyle name="Note 2 2 6 5" xfId="18804" xr:uid="{ECFBE892-FC9D-4FF2-8F82-E9F55B266F64}"/>
    <cellStyle name="Note 2 2 6 6" xfId="27241" xr:uid="{595AA9B2-4B96-44CB-9F0F-FE4CFAF53206}"/>
    <cellStyle name="Note 2 2 7" xfId="2248" xr:uid="{00000000-0005-0000-0000-0000E6200000}"/>
    <cellStyle name="Note 2 2 7 2" xfId="4477" xr:uid="{00000000-0005-0000-0000-0000E7200000}"/>
    <cellStyle name="Note 2 2 7 2 2" xfId="8700" xr:uid="{00000000-0005-0000-0000-0000E8200000}"/>
    <cellStyle name="Note 2 2 7 2 2 2" xfId="17142" xr:uid="{D6A80478-8AD8-467D-8636-23D571C86C21}"/>
    <cellStyle name="Note 2 2 7 2 2 3" xfId="25579" xr:uid="{C7EABECE-E90B-4DA3-9A0C-251499A020DF}"/>
    <cellStyle name="Note 2 2 7 2 2 4" xfId="34016" xr:uid="{47608F2B-A747-4948-B276-0335276DDEDD}"/>
    <cellStyle name="Note 2 2 7 2 3" xfId="12924" xr:uid="{ABC08224-A496-4A51-ACF3-36E72DA4E120}"/>
    <cellStyle name="Note 2 2 7 2 4" xfId="21362" xr:uid="{1764203B-1584-413D-A582-B7B2B2E6F98F}"/>
    <cellStyle name="Note 2 2 7 2 5" xfId="29799" xr:uid="{90A6E623-3796-46FD-BD9E-225C9101DCA9}"/>
    <cellStyle name="Note 2 2 7 3" xfId="6555" xr:uid="{00000000-0005-0000-0000-0000E9200000}"/>
    <cellStyle name="Note 2 2 7 3 2" xfId="14997" xr:uid="{D7B603DA-23AF-4417-84F0-E4B448459CBB}"/>
    <cellStyle name="Note 2 2 7 3 3" xfId="23434" xr:uid="{770F84B7-6E16-4276-BAD8-BCC23DA8047B}"/>
    <cellStyle name="Note 2 2 7 3 4" xfId="31871" xr:uid="{25C553E9-952F-42AE-AB90-B41217EADD39}"/>
    <cellStyle name="Note 2 2 7 4" xfId="10779" xr:uid="{711E4545-B7D7-449D-B1AD-663A058DAB88}"/>
    <cellStyle name="Note 2 2 7 5" xfId="19217" xr:uid="{9CDEA1D5-4E49-48D7-94B7-A316062C8A80}"/>
    <cellStyle name="Note 2 2 7 6" xfId="27654" xr:uid="{018FA05C-F73F-43F0-9B9D-CD9E7945EBAF}"/>
    <cellStyle name="Note 2 2 8" xfId="2684" xr:uid="{00000000-0005-0000-0000-0000EA200000}"/>
    <cellStyle name="Note 2 2 8 2" xfId="6968" xr:uid="{00000000-0005-0000-0000-0000EB200000}"/>
    <cellStyle name="Note 2 2 8 2 2" xfId="15410" xr:uid="{6EEBF624-CFA4-4BC5-A14A-387E1F77D81B}"/>
    <cellStyle name="Note 2 2 8 2 3" xfId="23847" xr:uid="{57C7E610-C2E2-4775-B29D-3DDC475751C7}"/>
    <cellStyle name="Note 2 2 8 2 4" xfId="32284" xr:uid="{22DA0E50-3F5A-45BB-91B4-174450966C10}"/>
    <cellStyle name="Note 2 2 8 3" xfId="11192" xr:uid="{40D5B1C4-FFFA-4D99-B2FC-F961A6897F9C}"/>
    <cellStyle name="Note 2 2 8 4" xfId="19630" xr:uid="{87A4BBC3-D099-4127-9652-848989167582}"/>
    <cellStyle name="Note 2 2 8 5" xfId="28067" xr:uid="{D364FF88-0785-48F8-97C8-E0F2ED0B485D}"/>
    <cellStyle name="Note 2 2 9" xfId="2743" xr:uid="{00000000-0005-0000-0000-0000EC200000}"/>
    <cellStyle name="Note 2 3" xfId="549" xr:uid="{00000000-0005-0000-0000-0000ED200000}"/>
    <cellStyle name="Note 2 3 10" xfId="4907" xr:uid="{00000000-0005-0000-0000-0000EE200000}"/>
    <cellStyle name="Note 2 3 10 2" xfId="13349" xr:uid="{A0D11674-5599-49A8-AA05-2318065E271C}"/>
    <cellStyle name="Note 2 3 10 3" xfId="21786" xr:uid="{650D5BAB-D1F7-47A6-9664-AA8808E895AD}"/>
    <cellStyle name="Note 2 3 10 4" xfId="30223" xr:uid="{440CBA20-2AD9-4930-9E96-A1BE8DEA20EE}"/>
    <cellStyle name="Note 2 3 11" xfId="9131" xr:uid="{EE20A0C3-B275-42F5-922C-823EFD54E76F}"/>
    <cellStyle name="Note 2 3 12" xfId="17569" xr:uid="{AEE1A7EC-28BB-41BF-AF97-BA2EE56D9BFC}"/>
    <cellStyle name="Note 2 3 13" xfId="26006" xr:uid="{27FF5D16-D0EE-4839-893F-5E3B482FD650}"/>
    <cellStyle name="Note 2 3 2" xfId="550" xr:uid="{00000000-0005-0000-0000-0000EF200000}"/>
    <cellStyle name="Note 2 3 2 10" xfId="9132" xr:uid="{CB5B622D-30DA-43F3-B5C4-F9CCAFDC3789}"/>
    <cellStyle name="Note 2 3 2 11" xfId="17570" xr:uid="{8245048D-D4CC-4CA8-9707-CC5A8186F5A8}"/>
    <cellStyle name="Note 2 3 2 12" xfId="26007" xr:uid="{9883E8ED-D1FD-4256-967A-7439C639CE3E}"/>
    <cellStyle name="Note 2 3 2 2" xfId="1011" xr:uid="{00000000-0005-0000-0000-0000F0200000}"/>
    <cellStyle name="Note 2 3 2 2 2" xfId="3243" xr:uid="{00000000-0005-0000-0000-0000F1200000}"/>
    <cellStyle name="Note 2 3 2 2 2 2" xfId="7466" xr:uid="{00000000-0005-0000-0000-0000F2200000}"/>
    <cellStyle name="Note 2 3 2 2 2 2 2" xfId="15908" xr:uid="{4C86A271-D3BD-4A64-8923-D73B7F4DDF0E}"/>
    <cellStyle name="Note 2 3 2 2 2 2 3" xfId="24345" xr:uid="{735CDE48-D4B5-4777-9FC4-D21472A4388B}"/>
    <cellStyle name="Note 2 3 2 2 2 2 4" xfId="32782" xr:uid="{4A4D15E9-9B52-4BF4-A254-B17D9951588F}"/>
    <cellStyle name="Note 2 3 2 2 2 3" xfId="11690" xr:uid="{584FCB52-2C09-4D1F-8B21-7FE6740BAC85}"/>
    <cellStyle name="Note 2 3 2 2 2 4" xfId="20128" xr:uid="{5D4865D2-B497-4B22-93B8-2D946CCCB0A8}"/>
    <cellStyle name="Note 2 3 2 2 2 5" xfId="28565" xr:uid="{5E61DCE3-E67A-479B-BEFF-E1D5FD5DA369}"/>
    <cellStyle name="Note 2 3 2 2 3" xfId="5321" xr:uid="{00000000-0005-0000-0000-0000F3200000}"/>
    <cellStyle name="Note 2 3 2 2 3 2" xfId="13763" xr:uid="{B182DA5D-FA15-4760-98A0-84A595F1F45F}"/>
    <cellStyle name="Note 2 3 2 2 3 3" xfId="22200" xr:uid="{52006B22-5CED-49ED-A188-D1D92C6BBB7D}"/>
    <cellStyle name="Note 2 3 2 2 3 4" xfId="30637" xr:uid="{BCE0CBC0-5219-4A47-BC1A-25C3D9310F0F}"/>
    <cellStyle name="Note 2 3 2 2 4" xfId="9545" xr:uid="{B708BAB2-48F6-458D-8A6D-25D3731AC65A}"/>
    <cellStyle name="Note 2 3 2 2 5" xfId="17983" xr:uid="{DAC88432-A98E-477B-B9E8-362949DAE6A6}"/>
    <cellStyle name="Note 2 3 2 2 6" xfId="26420" xr:uid="{175DD83F-4707-4CCC-A5EC-BDB7F4739A30}"/>
    <cellStyle name="Note 2 3 2 3" xfId="1426" xr:uid="{00000000-0005-0000-0000-0000F4200000}"/>
    <cellStyle name="Note 2 3 2 3 2" xfId="3656" xr:uid="{00000000-0005-0000-0000-0000F5200000}"/>
    <cellStyle name="Note 2 3 2 3 2 2" xfId="7879" xr:uid="{00000000-0005-0000-0000-0000F6200000}"/>
    <cellStyle name="Note 2 3 2 3 2 2 2" xfId="16321" xr:uid="{CEE55C27-8EA2-4C73-82B7-EC1107D18BBE}"/>
    <cellStyle name="Note 2 3 2 3 2 2 3" xfId="24758" xr:uid="{651ABA93-5410-431B-87F9-FCCBB08F9506}"/>
    <cellStyle name="Note 2 3 2 3 2 2 4" xfId="33195" xr:uid="{F19C9D4C-F723-4D93-A87D-3C0FEDB56219}"/>
    <cellStyle name="Note 2 3 2 3 2 3" xfId="12103" xr:uid="{F275B663-EE71-4AF3-92E0-7BAEB83F7828}"/>
    <cellStyle name="Note 2 3 2 3 2 4" xfId="20541" xr:uid="{03459E45-6FEC-4550-9DFD-BAB599ED6397}"/>
    <cellStyle name="Note 2 3 2 3 2 5" xfId="28978" xr:uid="{71B477EC-CE92-42FB-ACE5-38E49742F92D}"/>
    <cellStyle name="Note 2 3 2 3 3" xfId="5734" xr:uid="{00000000-0005-0000-0000-0000F7200000}"/>
    <cellStyle name="Note 2 3 2 3 3 2" xfId="14176" xr:uid="{D7241903-C8B4-40A2-B8FC-7E86AA7918AE}"/>
    <cellStyle name="Note 2 3 2 3 3 3" xfId="22613" xr:uid="{9CE6E447-93E5-4CEE-8F97-38453998DD71}"/>
    <cellStyle name="Note 2 3 2 3 3 4" xfId="31050" xr:uid="{91BFB246-0307-46A1-8686-DC3BB8443172}"/>
    <cellStyle name="Note 2 3 2 3 4" xfId="9958" xr:uid="{8C8CA9B2-DC3C-4332-9A44-D3ED84C0C95E}"/>
    <cellStyle name="Note 2 3 2 3 5" xfId="18396" xr:uid="{BBCC5FF1-0A71-4F86-B3E8-0C9A61980D7A}"/>
    <cellStyle name="Note 2 3 2 3 6" xfId="26833" xr:uid="{3A7138D3-1582-4854-9992-31DF83BC20E2}"/>
    <cellStyle name="Note 2 3 2 4" xfId="1840" xr:uid="{00000000-0005-0000-0000-0000F8200000}"/>
    <cellStyle name="Note 2 3 2 4 2" xfId="4069" xr:uid="{00000000-0005-0000-0000-0000F9200000}"/>
    <cellStyle name="Note 2 3 2 4 2 2" xfId="8292" xr:uid="{00000000-0005-0000-0000-0000FA200000}"/>
    <cellStyle name="Note 2 3 2 4 2 2 2" xfId="16734" xr:uid="{FA9F641A-5FBE-41E0-AB18-ED9E07C8D93A}"/>
    <cellStyle name="Note 2 3 2 4 2 2 3" xfId="25171" xr:uid="{17C52FE3-5FBD-4818-BCEC-2A05E362DE5A}"/>
    <cellStyle name="Note 2 3 2 4 2 2 4" xfId="33608" xr:uid="{78B6DCEA-C5BC-435A-9FEB-0EEAD720C3F1}"/>
    <cellStyle name="Note 2 3 2 4 2 3" xfId="12516" xr:uid="{07A83362-0E06-4F40-A0A8-E15628B03A03}"/>
    <cellStyle name="Note 2 3 2 4 2 4" xfId="20954" xr:uid="{3ECB427C-E1FB-44A2-B9D6-DFD969346406}"/>
    <cellStyle name="Note 2 3 2 4 2 5" xfId="29391" xr:uid="{904E0940-ECFA-4DC1-8C9D-7A724A5E86AA}"/>
    <cellStyle name="Note 2 3 2 4 3" xfId="6147" xr:uid="{00000000-0005-0000-0000-0000FB200000}"/>
    <cellStyle name="Note 2 3 2 4 3 2" xfId="14589" xr:uid="{7535EFF6-5736-4DF3-BAB7-9F5977F926BE}"/>
    <cellStyle name="Note 2 3 2 4 3 3" xfId="23026" xr:uid="{295EF8DF-480B-4DF5-B8D2-C6D9060F01AE}"/>
    <cellStyle name="Note 2 3 2 4 3 4" xfId="31463" xr:uid="{36BF4FCE-98B3-48FE-AC9B-E94E80518BA6}"/>
    <cellStyle name="Note 2 3 2 4 4" xfId="10371" xr:uid="{07C28550-49F8-429E-B2F4-4E3E861BBFD7}"/>
    <cellStyle name="Note 2 3 2 4 5" xfId="18809" xr:uid="{F84C87CF-DABB-4D25-9296-86C4829A06BD}"/>
    <cellStyle name="Note 2 3 2 4 6" xfId="27246" xr:uid="{68511E9F-87DE-4FF8-BAA7-9C40144DB90D}"/>
    <cellStyle name="Note 2 3 2 5" xfId="2253" xr:uid="{00000000-0005-0000-0000-0000FC200000}"/>
    <cellStyle name="Note 2 3 2 5 2" xfId="4482" xr:uid="{00000000-0005-0000-0000-0000FD200000}"/>
    <cellStyle name="Note 2 3 2 5 2 2" xfId="8705" xr:uid="{00000000-0005-0000-0000-0000FE200000}"/>
    <cellStyle name="Note 2 3 2 5 2 2 2" xfId="17147" xr:uid="{D25C6493-3452-4788-A1FC-14E227B813DB}"/>
    <cellStyle name="Note 2 3 2 5 2 2 3" xfId="25584" xr:uid="{D6BB3BD4-72C7-4479-89B2-B91E2D734DCB}"/>
    <cellStyle name="Note 2 3 2 5 2 2 4" xfId="34021" xr:uid="{C2AD644E-7228-487C-A878-A4447630E559}"/>
    <cellStyle name="Note 2 3 2 5 2 3" xfId="12929" xr:uid="{1D2BC592-5631-47F8-887E-2AF03E4C958E}"/>
    <cellStyle name="Note 2 3 2 5 2 4" xfId="21367" xr:uid="{D6E41B4D-59E6-4A56-8062-3F49882F636A}"/>
    <cellStyle name="Note 2 3 2 5 2 5" xfId="29804" xr:uid="{98742A8F-4666-4D99-BF99-1842F8115B5C}"/>
    <cellStyle name="Note 2 3 2 5 3" xfId="6560" xr:uid="{00000000-0005-0000-0000-0000FF200000}"/>
    <cellStyle name="Note 2 3 2 5 3 2" xfId="15002" xr:uid="{1C5A0C9F-3E8A-427F-AE22-B51AB6FBC47B}"/>
    <cellStyle name="Note 2 3 2 5 3 3" xfId="23439" xr:uid="{1CCED013-0971-4A77-B917-429D0974B99E}"/>
    <cellStyle name="Note 2 3 2 5 3 4" xfId="31876" xr:uid="{C0BAE0EA-9EAE-4B12-B1CE-9FEF7001AAF4}"/>
    <cellStyle name="Note 2 3 2 5 4" xfId="10784" xr:uid="{6262ADFD-04D2-43C8-AFD7-A77DECF65C05}"/>
    <cellStyle name="Note 2 3 2 5 5" xfId="19222" xr:uid="{1DF334A6-3CB7-4AA3-9879-CE91EC99516B}"/>
    <cellStyle name="Note 2 3 2 5 6" xfId="27659" xr:uid="{B9ACDDC1-DB83-46AC-852D-D1AEE1E98CD5}"/>
    <cellStyle name="Note 2 3 2 6" xfId="2689" xr:uid="{00000000-0005-0000-0000-000000210000}"/>
    <cellStyle name="Note 2 3 2 6 2" xfId="6973" xr:uid="{00000000-0005-0000-0000-000001210000}"/>
    <cellStyle name="Note 2 3 2 6 2 2" xfId="15415" xr:uid="{252B6EB2-6885-47DC-93E2-C5C00ECCE5D7}"/>
    <cellStyle name="Note 2 3 2 6 2 3" xfId="23852" xr:uid="{BE1F154E-183F-416A-835A-07CB8E1C9845}"/>
    <cellStyle name="Note 2 3 2 6 2 4" xfId="32289" xr:uid="{15DAB8E7-5276-4BA4-B3B4-40495870CCA3}"/>
    <cellStyle name="Note 2 3 2 6 3" xfId="11197" xr:uid="{FEF90A60-5061-423F-84A0-66BD87671695}"/>
    <cellStyle name="Note 2 3 2 6 4" xfId="19635" xr:uid="{41B28A75-BA10-498D-A73F-2F181AD418B5}"/>
    <cellStyle name="Note 2 3 2 6 5" xfId="28072" xr:uid="{81967DF4-608E-4710-B7E4-259DB427D8DE}"/>
    <cellStyle name="Note 2 3 2 7" xfId="2748" xr:uid="{00000000-0005-0000-0000-000002210000}"/>
    <cellStyle name="Note 2 3 2 8" xfId="2829" xr:uid="{00000000-0005-0000-0000-000003210000}"/>
    <cellStyle name="Note 2 3 2 8 2" xfId="7053" xr:uid="{00000000-0005-0000-0000-000004210000}"/>
    <cellStyle name="Note 2 3 2 8 2 2" xfId="15495" xr:uid="{A1DC3305-7FA8-436E-A033-879375B3290A}"/>
    <cellStyle name="Note 2 3 2 8 2 3" xfId="23932" xr:uid="{D5313045-AF3D-4711-9B76-ABC9AB5A3BBA}"/>
    <cellStyle name="Note 2 3 2 8 2 4" xfId="32369" xr:uid="{B5A0F1E4-A278-4EEF-8FC5-C1D4F7F27806}"/>
    <cellStyle name="Note 2 3 2 8 3" xfId="11277" xr:uid="{CDA273A3-3479-4479-BC73-45BE32B9D264}"/>
    <cellStyle name="Note 2 3 2 8 4" xfId="19715" xr:uid="{61CDEA94-CDA2-4D3F-85F8-FE5E8D5DF3C2}"/>
    <cellStyle name="Note 2 3 2 8 5" xfId="28152" xr:uid="{604BCBDE-94B4-49D3-9D38-C619F4EA3BC4}"/>
    <cellStyle name="Note 2 3 2 9" xfId="4908" xr:uid="{00000000-0005-0000-0000-000005210000}"/>
    <cellStyle name="Note 2 3 2 9 2" xfId="13350" xr:uid="{FCB2C886-4459-438C-9CC4-ECC0B84675EC}"/>
    <cellStyle name="Note 2 3 2 9 3" xfId="21787" xr:uid="{B9309C06-5CB9-4259-ACC5-07148B8709CE}"/>
    <cellStyle name="Note 2 3 2 9 4" xfId="30224" xr:uid="{414315E0-77C1-4782-9381-1AE5DE3B97AD}"/>
    <cellStyle name="Note 2 3 3" xfId="1010" xr:uid="{00000000-0005-0000-0000-000006210000}"/>
    <cellStyle name="Note 2 3 3 2" xfId="3242" xr:uid="{00000000-0005-0000-0000-000007210000}"/>
    <cellStyle name="Note 2 3 3 2 2" xfId="7465" xr:uid="{00000000-0005-0000-0000-000008210000}"/>
    <cellStyle name="Note 2 3 3 2 2 2" xfId="15907" xr:uid="{18105192-F7CB-4E3F-93A8-D63AA867D0B1}"/>
    <cellStyle name="Note 2 3 3 2 2 3" xfId="24344" xr:uid="{0E7B3A1A-8B62-4907-82F5-38024A388C33}"/>
    <cellStyle name="Note 2 3 3 2 2 4" xfId="32781" xr:uid="{C1DF0CFC-69F1-4B92-BCD8-51637DDA2B4F}"/>
    <cellStyle name="Note 2 3 3 2 3" xfId="11689" xr:uid="{03554284-1116-452F-AAA4-718805C9F914}"/>
    <cellStyle name="Note 2 3 3 2 4" xfId="20127" xr:uid="{0CD1DAAF-0D76-4B99-8445-AEDB306AE9C0}"/>
    <cellStyle name="Note 2 3 3 2 5" xfId="28564" xr:uid="{3BD4CDF7-16A7-48AB-96C6-C3E8008F5C72}"/>
    <cellStyle name="Note 2 3 3 3" xfId="5320" xr:uid="{00000000-0005-0000-0000-000009210000}"/>
    <cellStyle name="Note 2 3 3 3 2" xfId="13762" xr:uid="{E16296CB-0FCA-4EF9-9095-B07FBA975F76}"/>
    <cellStyle name="Note 2 3 3 3 3" xfId="22199" xr:uid="{81B965BA-9D3A-4A5A-86C7-D3885F1CB454}"/>
    <cellStyle name="Note 2 3 3 3 4" xfId="30636" xr:uid="{8425209F-9970-4028-BF19-61399BFE21CC}"/>
    <cellStyle name="Note 2 3 3 4" xfId="9544" xr:uid="{09EFC811-BDC5-44F2-A4CA-ABB01FDEBFBF}"/>
    <cellStyle name="Note 2 3 3 5" xfId="17982" xr:uid="{5B42A668-5EC7-48A5-B9EB-31C96D76577F}"/>
    <cellStyle name="Note 2 3 3 6" xfId="26419" xr:uid="{819ADBF7-0F63-429B-9664-CE8F0AEAC5DF}"/>
    <cellStyle name="Note 2 3 4" xfId="1425" xr:uid="{00000000-0005-0000-0000-00000A210000}"/>
    <cellStyle name="Note 2 3 4 2" xfId="3655" xr:uid="{00000000-0005-0000-0000-00000B210000}"/>
    <cellStyle name="Note 2 3 4 2 2" xfId="7878" xr:uid="{00000000-0005-0000-0000-00000C210000}"/>
    <cellStyle name="Note 2 3 4 2 2 2" xfId="16320" xr:uid="{3390816B-CA3D-4B43-A0D6-1E2F4B372498}"/>
    <cellStyle name="Note 2 3 4 2 2 3" xfId="24757" xr:uid="{F34B443F-04CE-4987-90C5-7BA67437E28D}"/>
    <cellStyle name="Note 2 3 4 2 2 4" xfId="33194" xr:uid="{0FB77463-9CC8-4156-B83E-2C5F71CFBDA6}"/>
    <cellStyle name="Note 2 3 4 2 3" xfId="12102" xr:uid="{97C614DB-DBDB-4853-864A-039EE698D577}"/>
    <cellStyle name="Note 2 3 4 2 4" xfId="20540" xr:uid="{402CFD88-1EC8-40D3-BD52-FE3D4429903C}"/>
    <cellStyle name="Note 2 3 4 2 5" xfId="28977" xr:uid="{C8A8F8A8-CB8D-42F3-B7A3-617396A5618D}"/>
    <cellStyle name="Note 2 3 4 3" xfId="5733" xr:uid="{00000000-0005-0000-0000-00000D210000}"/>
    <cellStyle name="Note 2 3 4 3 2" xfId="14175" xr:uid="{A8248E14-768F-4282-AD94-28861E1BF04C}"/>
    <cellStyle name="Note 2 3 4 3 3" xfId="22612" xr:uid="{E4126605-A831-48B4-AE07-552777600DAC}"/>
    <cellStyle name="Note 2 3 4 3 4" xfId="31049" xr:uid="{D1C2C792-6A65-4043-8753-D32E10F5C254}"/>
    <cellStyle name="Note 2 3 4 4" xfId="9957" xr:uid="{F5C1880D-6DE9-4386-B7CA-F7DBC120B44D}"/>
    <cellStyle name="Note 2 3 4 5" xfId="18395" xr:uid="{70C0FFA4-0A72-4A5D-A939-CFD2719B767A}"/>
    <cellStyle name="Note 2 3 4 6" xfId="26832" xr:uid="{8E8FD5AF-6589-4EA5-964F-400603B1B0AE}"/>
    <cellStyle name="Note 2 3 5" xfId="1839" xr:uid="{00000000-0005-0000-0000-00000E210000}"/>
    <cellStyle name="Note 2 3 5 2" xfId="4068" xr:uid="{00000000-0005-0000-0000-00000F210000}"/>
    <cellStyle name="Note 2 3 5 2 2" xfId="8291" xr:uid="{00000000-0005-0000-0000-000010210000}"/>
    <cellStyle name="Note 2 3 5 2 2 2" xfId="16733" xr:uid="{B776C25E-9B4D-4D2A-BB73-FA093ECCA8EC}"/>
    <cellStyle name="Note 2 3 5 2 2 3" xfId="25170" xr:uid="{B69DF2CF-9669-42F5-9E0A-F3F6F16AA435}"/>
    <cellStyle name="Note 2 3 5 2 2 4" xfId="33607" xr:uid="{41CAEA04-9D3D-4535-9921-565A38C1D656}"/>
    <cellStyle name="Note 2 3 5 2 3" xfId="12515" xr:uid="{77205B91-A33E-4653-BE54-A1803A28FD22}"/>
    <cellStyle name="Note 2 3 5 2 4" xfId="20953" xr:uid="{19058A8D-ECB3-4392-9ECC-7F88D57624DA}"/>
    <cellStyle name="Note 2 3 5 2 5" xfId="29390" xr:uid="{CB2FEBDC-48B9-438B-89D9-63DE397480E8}"/>
    <cellStyle name="Note 2 3 5 3" xfId="6146" xr:uid="{00000000-0005-0000-0000-000011210000}"/>
    <cellStyle name="Note 2 3 5 3 2" xfId="14588" xr:uid="{670A5CE5-776E-4F4B-9793-EC38D524F29B}"/>
    <cellStyle name="Note 2 3 5 3 3" xfId="23025" xr:uid="{012B0015-E20D-4BE8-BF3A-5F202975ADBC}"/>
    <cellStyle name="Note 2 3 5 3 4" xfId="31462" xr:uid="{4FC8CAF4-669D-4E10-827E-81B386E8A79C}"/>
    <cellStyle name="Note 2 3 5 4" xfId="10370" xr:uid="{76FF2B6A-7C57-4961-8589-576BA8478FF1}"/>
    <cellStyle name="Note 2 3 5 5" xfId="18808" xr:uid="{0B0F7964-6AFD-4647-8FDB-C2FFEFFCB233}"/>
    <cellStyle name="Note 2 3 5 6" xfId="27245" xr:uid="{97E24F2C-25ED-4CD5-941D-65F065880E9D}"/>
    <cellStyle name="Note 2 3 6" xfId="2252" xr:uid="{00000000-0005-0000-0000-000012210000}"/>
    <cellStyle name="Note 2 3 6 2" xfId="4481" xr:uid="{00000000-0005-0000-0000-000013210000}"/>
    <cellStyle name="Note 2 3 6 2 2" xfId="8704" xr:uid="{00000000-0005-0000-0000-000014210000}"/>
    <cellStyle name="Note 2 3 6 2 2 2" xfId="17146" xr:uid="{F7700318-9C3C-4E49-A050-10A8E761CB9E}"/>
    <cellStyle name="Note 2 3 6 2 2 3" xfId="25583" xr:uid="{53ACD4B9-3B4F-442B-86CF-648555A9BC80}"/>
    <cellStyle name="Note 2 3 6 2 2 4" xfId="34020" xr:uid="{61805646-4C48-4D90-A3A7-D68F7C2580A1}"/>
    <cellStyle name="Note 2 3 6 2 3" xfId="12928" xr:uid="{AFB7B305-EE9F-483E-B776-76DDF32AC6B4}"/>
    <cellStyle name="Note 2 3 6 2 4" xfId="21366" xr:uid="{F486537E-ADD0-4110-A75B-A89355455B98}"/>
    <cellStyle name="Note 2 3 6 2 5" xfId="29803" xr:uid="{D0FE4EBA-B3A6-4789-A4D8-D2CC53ECC12F}"/>
    <cellStyle name="Note 2 3 6 3" xfId="6559" xr:uid="{00000000-0005-0000-0000-000015210000}"/>
    <cellStyle name="Note 2 3 6 3 2" xfId="15001" xr:uid="{6D0D0C20-EF53-4764-A604-DB45EBF7B73E}"/>
    <cellStyle name="Note 2 3 6 3 3" xfId="23438" xr:uid="{111175EF-BB72-4987-9975-3C7269FB7507}"/>
    <cellStyle name="Note 2 3 6 3 4" xfId="31875" xr:uid="{C044F5B3-1856-4B6C-8615-94BD7A052098}"/>
    <cellStyle name="Note 2 3 6 4" xfId="10783" xr:uid="{7E20DC94-12B1-432A-BE13-4F51B90C3987}"/>
    <cellStyle name="Note 2 3 6 5" xfId="19221" xr:uid="{62F1F54F-92E0-430C-88B4-C566E36F1D08}"/>
    <cellStyle name="Note 2 3 6 6" xfId="27658" xr:uid="{2AA87912-C569-4DB4-9736-491A487CEA5E}"/>
    <cellStyle name="Note 2 3 7" xfId="2688" xr:uid="{00000000-0005-0000-0000-000016210000}"/>
    <cellStyle name="Note 2 3 7 2" xfId="6972" xr:uid="{00000000-0005-0000-0000-000017210000}"/>
    <cellStyle name="Note 2 3 7 2 2" xfId="15414" xr:uid="{DE8939C3-95F8-416B-8F7A-9DD178E2B1E0}"/>
    <cellStyle name="Note 2 3 7 2 3" xfId="23851" xr:uid="{1A25D6E1-CB03-48BD-8995-D0781E89D4E7}"/>
    <cellStyle name="Note 2 3 7 2 4" xfId="32288" xr:uid="{36BE9EAA-456D-493B-AC63-3D034D83B498}"/>
    <cellStyle name="Note 2 3 7 3" xfId="11196" xr:uid="{F892F2D6-CA03-4D44-BEDC-550D53C712B2}"/>
    <cellStyle name="Note 2 3 7 4" xfId="19634" xr:uid="{763AF268-AC8A-472B-926E-28AA3FAA59B7}"/>
    <cellStyle name="Note 2 3 7 5" xfId="28071" xr:uid="{2C9061FC-37E7-4991-B8EB-E77E542A2C1B}"/>
    <cellStyle name="Note 2 3 8" xfId="2747" xr:uid="{00000000-0005-0000-0000-000018210000}"/>
    <cellStyle name="Note 2 3 9" xfId="2828" xr:uid="{00000000-0005-0000-0000-000019210000}"/>
    <cellStyle name="Note 2 3 9 2" xfId="7052" xr:uid="{00000000-0005-0000-0000-00001A210000}"/>
    <cellStyle name="Note 2 3 9 2 2" xfId="15494" xr:uid="{9813CD73-AD35-463F-9799-BC406878B118}"/>
    <cellStyle name="Note 2 3 9 2 3" xfId="23931" xr:uid="{0267DA09-565E-43DD-9B9E-FAD8F828E225}"/>
    <cellStyle name="Note 2 3 9 2 4" xfId="32368" xr:uid="{BBE9F51B-3A3C-45E6-A371-34127A5DA4C5}"/>
    <cellStyle name="Note 2 3 9 3" xfId="11276" xr:uid="{8D786837-5834-44B6-86AB-0F3EE3CC1D6A}"/>
    <cellStyle name="Note 2 3 9 4" xfId="19714" xr:uid="{A85F01C5-AE9E-4F74-9CFB-3F83C2830CA6}"/>
    <cellStyle name="Note 2 3 9 5" xfId="28151" xr:uid="{39C11AF2-1D67-4640-858E-97A2A7FF507F}"/>
    <cellStyle name="Note 2 4" xfId="551" xr:uid="{00000000-0005-0000-0000-00001B210000}"/>
    <cellStyle name="Note 2 4 10" xfId="9133" xr:uid="{97B72796-28DC-443B-8A65-EF023ACC06AD}"/>
    <cellStyle name="Note 2 4 11" xfId="17571" xr:uid="{13C95864-4807-47FC-A1D2-37AAAC87B073}"/>
    <cellStyle name="Note 2 4 12" xfId="26008" xr:uid="{80D39DA4-0AF2-4B23-A5B7-D0B1B33FF87B}"/>
    <cellStyle name="Note 2 4 2" xfId="1012" xr:uid="{00000000-0005-0000-0000-00001C210000}"/>
    <cellStyle name="Note 2 4 2 2" xfId="3244" xr:uid="{00000000-0005-0000-0000-00001D210000}"/>
    <cellStyle name="Note 2 4 2 2 2" xfId="7467" xr:uid="{00000000-0005-0000-0000-00001E210000}"/>
    <cellStyle name="Note 2 4 2 2 2 2" xfId="15909" xr:uid="{669698CD-2091-4E94-BD64-ABEE265F170B}"/>
    <cellStyle name="Note 2 4 2 2 2 3" xfId="24346" xr:uid="{BD14C40C-F2E7-463E-B3D3-2842AB999C2B}"/>
    <cellStyle name="Note 2 4 2 2 2 4" xfId="32783" xr:uid="{1D6677E1-A56F-4B15-96BE-95F4F9BEB6FE}"/>
    <cellStyle name="Note 2 4 2 2 3" xfId="11691" xr:uid="{CE340F29-64A4-42B8-B3DE-F0701B0CDEEE}"/>
    <cellStyle name="Note 2 4 2 2 4" xfId="20129" xr:uid="{8A697EB8-8461-48EB-A3FA-8BB669504472}"/>
    <cellStyle name="Note 2 4 2 2 5" xfId="28566" xr:uid="{1D80D4FD-BB8F-4854-9D7D-952FFD515042}"/>
    <cellStyle name="Note 2 4 2 3" xfId="5322" xr:uid="{00000000-0005-0000-0000-00001F210000}"/>
    <cellStyle name="Note 2 4 2 3 2" xfId="13764" xr:uid="{18ACAF67-883B-4457-A079-6422882B3FCA}"/>
    <cellStyle name="Note 2 4 2 3 3" xfId="22201" xr:uid="{93624F30-BD67-4A23-A337-45E5694143AC}"/>
    <cellStyle name="Note 2 4 2 3 4" xfId="30638" xr:uid="{F6360543-7A87-4865-972E-978CCE40003D}"/>
    <cellStyle name="Note 2 4 2 4" xfId="9546" xr:uid="{A987855F-E294-4C41-A090-0C2B78729B00}"/>
    <cellStyle name="Note 2 4 2 5" xfId="17984" xr:uid="{D655B9BE-6491-4D52-9E86-A7B2CBAE05E8}"/>
    <cellStyle name="Note 2 4 2 6" xfId="26421" xr:uid="{6414EF8A-3A6E-4B89-99F6-151516A4EE76}"/>
    <cellStyle name="Note 2 4 3" xfId="1427" xr:uid="{00000000-0005-0000-0000-000020210000}"/>
    <cellStyle name="Note 2 4 3 2" xfId="3657" xr:uid="{00000000-0005-0000-0000-000021210000}"/>
    <cellStyle name="Note 2 4 3 2 2" xfId="7880" xr:uid="{00000000-0005-0000-0000-000022210000}"/>
    <cellStyle name="Note 2 4 3 2 2 2" xfId="16322" xr:uid="{FA1270F3-CDFE-4581-8C24-51252569A5BA}"/>
    <cellStyle name="Note 2 4 3 2 2 3" xfId="24759" xr:uid="{436A492D-D5E1-434A-A45F-D46EB15DF28F}"/>
    <cellStyle name="Note 2 4 3 2 2 4" xfId="33196" xr:uid="{DDC32982-BE45-41ED-8E2C-4A95B3CEA315}"/>
    <cellStyle name="Note 2 4 3 2 3" xfId="12104" xr:uid="{D1CF96F4-EF83-4572-9B48-A516D9C1D0C4}"/>
    <cellStyle name="Note 2 4 3 2 4" xfId="20542" xr:uid="{8CAAF002-D008-496A-B329-F61058821112}"/>
    <cellStyle name="Note 2 4 3 2 5" xfId="28979" xr:uid="{AA394970-C854-4D1F-B696-C1DA462EB711}"/>
    <cellStyle name="Note 2 4 3 3" xfId="5735" xr:uid="{00000000-0005-0000-0000-000023210000}"/>
    <cellStyle name="Note 2 4 3 3 2" xfId="14177" xr:uid="{62E4F4FF-458C-4B99-B804-D171B36F8F26}"/>
    <cellStyle name="Note 2 4 3 3 3" xfId="22614" xr:uid="{55708B56-2CB1-4913-91A0-270A8399F0A7}"/>
    <cellStyle name="Note 2 4 3 3 4" xfId="31051" xr:uid="{E7206485-776F-4A78-B18C-24A428E25A3E}"/>
    <cellStyle name="Note 2 4 3 4" xfId="9959" xr:uid="{C9B952E1-10DE-4ABD-B2EF-A5E448CFF05C}"/>
    <cellStyle name="Note 2 4 3 5" xfId="18397" xr:uid="{CEF17FCF-42B0-4CEB-8064-D2692FC17EE0}"/>
    <cellStyle name="Note 2 4 3 6" xfId="26834" xr:uid="{27DA7EE3-8000-4E3E-845F-3E9A1E7AE3C6}"/>
    <cellStyle name="Note 2 4 4" xfId="1841" xr:uid="{00000000-0005-0000-0000-000024210000}"/>
    <cellStyle name="Note 2 4 4 2" xfId="4070" xr:uid="{00000000-0005-0000-0000-000025210000}"/>
    <cellStyle name="Note 2 4 4 2 2" xfId="8293" xr:uid="{00000000-0005-0000-0000-000026210000}"/>
    <cellStyle name="Note 2 4 4 2 2 2" xfId="16735" xr:uid="{EFD15BA1-E40A-443B-8350-7B9520C739A5}"/>
    <cellStyle name="Note 2 4 4 2 2 3" xfId="25172" xr:uid="{D1AE7A04-9A8D-4CAC-BE3D-329BCA3B3DD7}"/>
    <cellStyle name="Note 2 4 4 2 2 4" xfId="33609" xr:uid="{C818DED1-322E-48FA-A621-F561B4ADF4F6}"/>
    <cellStyle name="Note 2 4 4 2 3" xfId="12517" xr:uid="{BCBE57D2-C078-4431-821B-E73E06923862}"/>
    <cellStyle name="Note 2 4 4 2 4" xfId="20955" xr:uid="{E543654B-BE50-42FA-A00A-37BC40C968B5}"/>
    <cellStyle name="Note 2 4 4 2 5" xfId="29392" xr:uid="{DB54C1B2-13F9-4ACD-A7DB-20C42C7F7CD8}"/>
    <cellStyle name="Note 2 4 4 3" xfId="6148" xr:uid="{00000000-0005-0000-0000-000027210000}"/>
    <cellStyle name="Note 2 4 4 3 2" xfId="14590" xr:uid="{E31F5E21-352E-4062-90ED-A4E6E50725E6}"/>
    <cellStyle name="Note 2 4 4 3 3" xfId="23027" xr:uid="{5D044479-F94A-4DCA-B6DB-CBEACD44EE43}"/>
    <cellStyle name="Note 2 4 4 3 4" xfId="31464" xr:uid="{C711A101-248F-40EE-943B-5621CF896469}"/>
    <cellStyle name="Note 2 4 4 4" xfId="10372" xr:uid="{28ECC6EA-5C01-45DA-938A-1C43D9C088A8}"/>
    <cellStyle name="Note 2 4 4 5" xfId="18810" xr:uid="{493195F1-4375-41EE-9D89-701E9EF4F2F5}"/>
    <cellStyle name="Note 2 4 4 6" xfId="27247" xr:uid="{82942BE5-D05B-4C64-923F-1653E4F0CD2C}"/>
    <cellStyle name="Note 2 4 5" xfId="2254" xr:uid="{00000000-0005-0000-0000-000028210000}"/>
    <cellStyle name="Note 2 4 5 2" xfId="4483" xr:uid="{00000000-0005-0000-0000-000029210000}"/>
    <cellStyle name="Note 2 4 5 2 2" xfId="8706" xr:uid="{00000000-0005-0000-0000-00002A210000}"/>
    <cellStyle name="Note 2 4 5 2 2 2" xfId="17148" xr:uid="{BA3F983A-B4F8-421E-BFB0-4A554CFFB872}"/>
    <cellStyle name="Note 2 4 5 2 2 3" xfId="25585" xr:uid="{6082F9CE-591D-40A1-9194-20EEDFA64FBF}"/>
    <cellStyle name="Note 2 4 5 2 2 4" xfId="34022" xr:uid="{EDAFBDD8-F661-4CAF-9148-761FD2B56CB2}"/>
    <cellStyle name="Note 2 4 5 2 3" xfId="12930" xr:uid="{8DFA9814-7107-41B3-8B77-E8ECB8859DCB}"/>
    <cellStyle name="Note 2 4 5 2 4" xfId="21368" xr:uid="{5963ABF2-5B41-40C7-920F-58E864170939}"/>
    <cellStyle name="Note 2 4 5 2 5" xfId="29805" xr:uid="{1CCCDFD6-DE00-4F5B-A02F-BBFFBF485A75}"/>
    <cellStyle name="Note 2 4 5 3" xfId="6561" xr:uid="{00000000-0005-0000-0000-00002B210000}"/>
    <cellStyle name="Note 2 4 5 3 2" xfId="15003" xr:uid="{068A325C-1CCC-45A3-A81C-86C6E0499F1A}"/>
    <cellStyle name="Note 2 4 5 3 3" xfId="23440" xr:uid="{EEDBD23C-B9E2-44C9-8BFA-F945E05F1CB3}"/>
    <cellStyle name="Note 2 4 5 3 4" xfId="31877" xr:uid="{7DCF46F7-33D0-402B-A1E7-3F03466354EF}"/>
    <cellStyle name="Note 2 4 5 4" xfId="10785" xr:uid="{3405DE6E-2174-428E-8768-72CC389F6DF7}"/>
    <cellStyle name="Note 2 4 5 5" xfId="19223" xr:uid="{C91C3586-5C66-4682-A7A3-4AD652ABC022}"/>
    <cellStyle name="Note 2 4 5 6" xfId="27660" xr:uid="{C099063B-DA1C-46CE-8A84-EC99E924BAA8}"/>
    <cellStyle name="Note 2 4 6" xfId="2690" xr:uid="{00000000-0005-0000-0000-00002C210000}"/>
    <cellStyle name="Note 2 4 6 2" xfId="6974" xr:uid="{00000000-0005-0000-0000-00002D210000}"/>
    <cellStyle name="Note 2 4 6 2 2" xfId="15416" xr:uid="{C106ABC3-3261-4344-B6B4-CA11E949AFD9}"/>
    <cellStyle name="Note 2 4 6 2 3" xfId="23853" xr:uid="{E3F7F7F0-CEC9-4E9C-AE45-DC0F2A3990F9}"/>
    <cellStyle name="Note 2 4 6 2 4" xfId="32290" xr:uid="{567582BF-2413-41D7-9676-0E40A2729E10}"/>
    <cellStyle name="Note 2 4 6 3" xfId="11198" xr:uid="{55FF605B-1068-4869-B0F0-4233B7D918A7}"/>
    <cellStyle name="Note 2 4 6 4" xfId="19636" xr:uid="{179CDE86-F484-40AE-A18B-64069F5DAECD}"/>
    <cellStyle name="Note 2 4 6 5" xfId="28073" xr:uid="{C0DFBFC9-E83D-43D3-8AE1-95800DD484DA}"/>
    <cellStyle name="Note 2 4 7" xfId="2749" xr:uid="{00000000-0005-0000-0000-00002E210000}"/>
    <cellStyle name="Note 2 4 8" xfId="2830" xr:uid="{00000000-0005-0000-0000-00002F210000}"/>
    <cellStyle name="Note 2 4 8 2" xfId="7054" xr:uid="{00000000-0005-0000-0000-000030210000}"/>
    <cellStyle name="Note 2 4 8 2 2" xfId="15496" xr:uid="{EC241F38-265B-433A-B15E-92A0A0E28ADA}"/>
    <cellStyle name="Note 2 4 8 2 3" xfId="23933" xr:uid="{5AE60E09-4FB2-4671-BA6A-80955093F208}"/>
    <cellStyle name="Note 2 4 8 2 4" xfId="32370" xr:uid="{D7FFD05E-172F-47D2-ABB5-F4A4DC00E886}"/>
    <cellStyle name="Note 2 4 8 3" xfId="11278" xr:uid="{88CE4E16-C313-4D81-9FC5-5B671C1738B8}"/>
    <cellStyle name="Note 2 4 8 4" xfId="19716" xr:uid="{7EAED285-866C-498A-8F2F-DBED573E1C4F}"/>
    <cellStyle name="Note 2 4 8 5" xfId="28153" xr:uid="{EDF8A8AA-E8C8-4E57-94FA-7AE782779193}"/>
    <cellStyle name="Note 2 4 9" xfId="4909" xr:uid="{00000000-0005-0000-0000-000031210000}"/>
    <cellStyle name="Note 2 4 9 2" xfId="13351" xr:uid="{11F9A860-BA7D-4A7A-A4BA-82A3F1D743FC}"/>
    <cellStyle name="Note 2 4 9 3" xfId="21788" xr:uid="{78106030-2154-4713-9C70-50AFD022AA84}"/>
    <cellStyle name="Note 2 4 9 4" xfId="30225" xr:uid="{8D4BEF0D-1C41-4C9C-AABD-510794C722FB}"/>
    <cellStyle name="Note 2 5" xfId="552" xr:uid="{00000000-0005-0000-0000-000032210000}"/>
    <cellStyle name="Note 2 5 10" xfId="9134" xr:uid="{947F5219-6559-4591-A9A1-701204DC5316}"/>
    <cellStyle name="Note 2 5 11" xfId="17572" xr:uid="{245DE94F-19B5-42EA-93CD-64CD766619D9}"/>
    <cellStyle name="Note 2 5 12" xfId="26009" xr:uid="{6971CFE8-926D-4E5C-B8C5-8B943A7CDC4E}"/>
    <cellStyle name="Note 2 5 2" xfId="1013" xr:uid="{00000000-0005-0000-0000-000033210000}"/>
    <cellStyle name="Note 2 5 2 2" xfId="3245" xr:uid="{00000000-0005-0000-0000-000034210000}"/>
    <cellStyle name="Note 2 5 2 2 2" xfId="7468" xr:uid="{00000000-0005-0000-0000-000035210000}"/>
    <cellStyle name="Note 2 5 2 2 2 2" xfId="15910" xr:uid="{0E727366-2907-4A8D-ADF2-8D811A5F3E2C}"/>
    <cellStyle name="Note 2 5 2 2 2 3" xfId="24347" xr:uid="{AC33B165-8A0A-43E4-8D91-EBD11F0FB5DD}"/>
    <cellStyle name="Note 2 5 2 2 2 4" xfId="32784" xr:uid="{33B12466-3289-4986-BAB2-3AF094B0563D}"/>
    <cellStyle name="Note 2 5 2 2 3" xfId="11692" xr:uid="{F65AB88C-2B2D-4596-B03E-C1B8D6E020EC}"/>
    <cellStyle name="Note 2 5 2 2 4" xfId="20130" xr:uid="{FB0BBE5F-E50F-4B3D-9C44-7085F37C8A44}"/>
    <cellStyle name="Note 2 5 2 2 5" xfId="28567" xr:uid="{E900FC26-BA4C-45A7-A10F-992F7A2BEECD}"/>
    <cellStyle name="Note 2 5 2 3" xfId="5323" xr:uid="{00000000-0005-0000-0000-000036210000}"/>
    <cellStyle name="Note 2 5 2 3 2" xfId="13765" xr:uid="{BED4B6B9-A209-4768-9D03-9BBB5692F128}"/>
    <cellStyle name="Note 2 5 2 3 3" xfId="22202" xr:uid="{96229C56-C658-458C-97B2-70E531715F23}"/>
    <cellStyle name="Note 2 5 2 3 4" xfId="30639" xr:uid="{2586A362-F133-4C48-81F7-D5A93DCBCFAE}"/>
    <cellStyle name="Note 2 5 2 4" xfId="9547" xr:uid="{C0692739-E6A5-4DAA-B16D-716733B14847}"/>
    <cellStyle name="Note 2 5 2 5" xfId="17985" xr:uid="{A40B712F-9D50-49BD-BAC0-BFC81359B541}"/>
    <cellStyle name="Note 2 5 2 6" xfId="26422" xr:uid="{47657B58-B6AD-4BA8-8C7A-AA5535A81379}"/>
    <cellStyle name="Note 2 5 3" xfId="1428" xr:uid="{00000000-0005-0000-0000-000037210000}"/>
    <cellStyle name="Note 2 5 3 2" xfId="3658" xr:uid="{00000000-0005-0000-0000-000038210000}"/>
    <cellStyle name="Note 2 5 3 2 2" xfId="7881" xr:uid="{00000000-0005-0000-0000-000039210000}"/>
    <cellStyle name="Note 2 5 3 2 2 2" xfId="16323" xr:uid="{064E6D32-1678-4A4D-A116-D063D85C7F02}"/>
    <cellStyle name="Note 2 5 3 2 2 3" xfId="24760" xr:uid="{304E8C37-E623-4A3E-8146-848C42C167CF}"/>
    <cellStyle name="Note 2 5 3 2 2 4" xfId="33197" xr:uid="{741111B3-E374-40F6-8C57-0C174181138A}"/>
    <cellStyle name="Note 2 5 3 2 3" xfId="12105" xr:uid="{33902D6D-7692-469F-9A34-33D8EFFFD38E}"/>
    <cellStyle name="Note 2 5 3 2 4" xfId="20543" xr:uid="{7AB1FBE6-2BB0-428E-8B91-4BBF36924D97}"/>
    <cellStyle name="Note 2 5 3 2 5" xfId="28980" xr:uid="{9D168FC2-C2E8-4A2E-B983-119E95C460F8}"/>
    <cellStyle name="Note 2 5 3 3" xfId="5736" xr:uid="{00000000-0005-0000-0000-00003A210000}"/>
    <cellStyle name="Note 2 5 3 3 2" xfId="14178" xr:uid="{C565F951-3AA4-4090-8D7A-8ADB61619F3B}"/>
    <cellStyle name="Note 2 5 3 3 3" xfId="22615" xr:uid="{44504123-1DFD-41B9-86BB-1DBAC498ABF4}"/>
    <cellStyle name="Note 2 5 3 3 4" xfId="31052" xr:uid="{E15F75B4-8EFA-465E-A586-37F5CC0CBFA2}"/>
    <cellStyle name="Note 2 5 3 4" xfId="9960" xr:uid="{85C4843A-A53C-4D8B-93C2-01ED48980F2E}"/>
    <cellStyle name="Note 2 5 3 5" xfId="18398" xr:uid="{B0F863C3-4816-4C35-9774-2853D515E9B0}"/>
    <cellStyle name="Note 2 5 3 6" xfId="26835" xr:uid="{CB5AF84A-F6FD-4A3A-884F-A9558A3077F7}"/>
    <cellStyle name="Note 2 5 4" xfId="1842" xr:uid="{00000000-0005-0000-0000-00003B210000}"/>
    <cellStyle name="Note 2 5 4 2" xfId="4071" xr:uid="{00000000-0005-0000-0000-00003C210000}"/>
    <cellStyle name="Note 2 5 4 2 2" xfId="8294" xr:uid="{00000000-0005-0000-0000-00003D210000}"/>
    <cellStyle name="Note 2 5 4 2 2 2" xfId="16736" xr:uid="{3E8CB616-593E-41A7-A2F6-73BF186AAA29}"/>
    <cellStyle name="Note 2 5 4 2 2 3" xfId="25173" xr:uid="{B71C1ECC-6D51-4C79-8210-B9EEE2011056}"/>
    <cellStyle name="Note 2 5 4 2 2 4" xfId="33610" xr:uid="{8729186F-0EA0-49A2-BA53-5C7D5553D624}"/>
    <cellStyle name="Note 2 5 4 2 3" xfId="12518" xr:uid="{A5C1EEEC-8D36-4CBF-AC40-4A89ABDF5C9F}"/>
    <cellStyle name="Note 2 5 4 2 4" xfId="20956" xr:uid="{5B7FB04D-8EA3-491C-B218-0315BE938054}"/>
    <cellStyle name="Note 2 5 4 2 5" xfId="29393" xr:uid="{F6158BFF-0AF9-48EB-8FAF-9A6CC8BD4B0E}"/>
    <cellStyle name="Note 2 5 4 3" xfId="6149" xr:uid="{00000000-0005-0000-0000-00003E210000}"/>
    <cellStyle name="Note 2 5 4 3 2" xfId="14591" xr:uid="{9FDA5E7F-E6B0-4772-A726-5C2912FFDAEE}"/>
    <cellStyle name="Note 2 5 4 3 3" xfId="23028" xr:uid="{1684A40C-1F0F-467C-B971-1F740774F9BF}"/>
    <cellStyle name="Note 2 5 4 3 4" xfId="31465" xr:uid="{1A1FD858-8440-4657-BAC4-128624D6B1EE}"/>
    <cellStyle name="Note 2 5 4 4" xfId="10373" xr:uid="{46A403F9-2FC1-450D-B109-AB968EB12720}"/>
    <cellStyle name="Note 2 5 4 5" xfId="18811" xr:uid="{524E22CE-DF41-4EF4-BA92-1BE502E5AE18}"/>
    <cellStyle name="Note 2 5 4 6" xfId="27248" xr:uid="{E3E2492A-8D7D-40A8-B116-BD4D0FB2C8DB}"/>
    <cellStyle name="Note 2 5 5" xfId="2255" xr:uid="{00000000-0005-0000-0000-00003F210000}"/>
    <cellStyle name="Note 2 5 5 2" xfId="4484" xr:uid="{00000000-0005-0000-0000-000040210000}"/>
    <cellStyle name="Note 2 5 5 2 2" xfId="8707" xr:uid="{00000000-0005-0000-0000-000041210000}"/>
    <cellStyle name="Note 2 5 5 2 2 2" xfId="17149" xr:uid="{FD979741-ACC5-4E3F-8467-C2A8695F4047}"/>
    <cellStyle name="Note 2 5 5 2 2 3" xfId="25586" xr:uid="{AF64127A-E81B-4339-B12B-A11AD947D568}"/>
    <cellStyle name="Note 2 5 5 2 2 4" xfId="34023" xr:uid="{AC85A2C9-161C-43F4-A471-DEE187DF6CB1}"/>
    <cellStyle name="Note 2 5 5 2 3" xfId="12931" xr:uid="{BD15F6AC-FD23-4E37-8E24-B23E836DC398}"/>
    <cellStyle name="Note 2 5 5 2 4" xfId="21369" xr:uid="{46B168E4-7958-48CE-9A03-81AB1CACAADE}"/>
    <cellStyle name="Note 2 5 5 2 5" xfId="29806" xr:uid="{64BF1E3C-A107-4EE4-91D9-68E2D1CBAA2C}"/>
    <cellStyle name="Note 2 5 5 3" xfId="6562" xr:uid="{00000000-0005-0000-0000-000042210000}"/>
    <cellStyle name="Note 2 5 5 3 2" xfId="15004" xr:uid="{8D11CBC0-0F81-477B-8F3F-254922F181CC}"/>
    <cellStyle name="Note 2 5 5 3 3" xfId="23441" xr:uid="{8BADF8C6-1452-4DF2-A5EB-0B484D1581D8}"/>
    <cellStyle name="Note 2 5 5 3 4" xfId="31878" xr:uid="{EA51F706-D1EC-4252-A935-392982C38080}"/>
    <cellStyle name="Note 2 5 5 4" xfId="10786" xr:uid="{268785DF-A8B9-41D9-B17C-31C654B9DE17}"/>
    <cellStyle name="Note 2 5 5 5" xfId="19224" xr:uid="{24FDAF00-1421-4D9E-B50A-C648EA743BFF}"/>
    <cellStyle name="Note 2 5 5 6" xfId="27661" xr:uid="{02E9FD67-89CE-4E0A-B841-FA0811671F1F}"/>
    <cellStyle name="Note 2 5 6" xfId="2691" xr:uid="{00000000-0005-0000-0000-000043210000}"/>
    <cellStyle name="Note 2 5 6 2" xfId="6975" xr:uid="{00000000-0005-0000-0000-000044210000}"/>
    <cellStyle name="Note 2 5 6 2 2" xfId="15417" xr:uid="{5ACBD169-DF3A-49C1-909E-097C4554766A}"/>
    <cellStyle name="Note 2 5 6 2 3" xfId="23854" xr:uid="{5E11F261-2D83-49D8-AE59-9A01E538BB0A}"/>
    <cellStyle name="Note 2 5 6 2 4" xfId="32291" xr:uid="{B58C4670-944B-4D4D-A394-AAB3AE9AC80D}"/>
    <cellStyle name="Note 2 5 6 3" xfId="11199" xr:uid="{CD0E2B79-AE77-4E89-9003-CE904DACB889}"/>
    <cellStyle name="Note 2 5 6 4" xfId="19637" xr:uid="{717E134F-DB84-4A90-9080-299292E8D75C}"/>
    <cellStyle name="Note 2 5 6 5" xfId="28074" xr:uid="{4726B9A8-71A6-4F11-9234-84F85E75C65E}"/>
    <cellStyle name="Note 2 5 7" xfId="2750" xr:uid="{00000000-0005-0000-0000-000045210000}"/>
    <cellStyle name="Note 2 5 8" xfId="2831" xr:uid="{00000000-0005-0000-0000-000046210000}"/>
    <cellStyle name="Note 2 5 8 2" xfId="7055" xr:uid="{00000000-0005-0000-0000-000047210000}"/>
    <cellStyle name="Note 2 5 8 2 2" xfId="15497" xr:uid="{E3BECF5A-6D9C-444B-9A18-0D5AE8EB80B7}"/>
    <cellStyle name="Note 2 5 8 2 3" xfId="23934" xr:uid="{4A4A5161-D871-44C5-889F-EF77C5DE2239}"/>
    <cellStyle name="Note 2 5 8 2 4" xfId="32371" xr:uid="{28721AE9-78FC-42E3-8AEC-B15D158EE486}"/>
    <cellStyle name="Note 2 5 8 3" xfId="11279" xr:uid="{DAD9F42B-1305-40D8-955D-28736EF0C1E9}"/>
    <cellStyle name="Note 2 5 8 4" xfId="19717" xr:uid="{83208FA1-A62B-4363-883D-01B355A56A23}"/>
    <cellStyle name="Note 2 5 8 5" xfId="28154" xr:uid="{1358869B-C4FF-47E7-A6AE-6997A3C173D7}"/>
    <cellStyle name="Note 2 5 9" xfId="4910" xr:uid="{00000000-0005-0000-0000-000048210000}"/>
    <cellStyle name="Note 2 5 9 2" xfId="13352" xr:uid="{2AA3AB68-A9F1-465E-9778-A0EB05A46051}"/>
    <cellStyle name="Note 2 5 9 3" xfId="21789" xr:uid="{318236B5-FBE3-4510-95E8-4F2000D19A81}"/>
    <cellStyle name="Note 2 5 9 4" xfId="30226" xr:uid="{34842F2F-B4E6-4687-843C-DD10DD0089C8}"/>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374FA6A4-409A-4360-AE2C-A1DFD5439962}"/>
    <cellStyle name="Note 3 2 10 2 3" xfId="23935" xr:uid="{BDBA0D5E-1932-4835-90C9-86185B76F9E8}"/>
    <cellStyle name="Note 3 2 10 2 4" xfId="32372" xr:uid="{71823DE1-2F64-4922-A455-D59142BA429D}"/>
    <cellStyle name="Note 3 2 10 3" xfId="11280" xr:uid="{7E5BAA91-AA58-4B48-9718-A911234B51F1}"/>
    <cellStyle name="Note 3 2 10 4" xfId="19718" xr:uid="{E0879339-85A4-4AC7-8B14-F1FC44F91AB4}"/>
    <cellStyle name="Note 3 2 10 5" xfId="28155" xr:uid="{F5F596B2-5F9B-4007-A825-96B01C1ABAAF}"/>
    <cellStyle name="Note 3 2 11" xfId="4911" xr:uid="{00000000-0005-0000-0000-00004D210000}"/>
    <cellStyle name="Note 3 2 11 2" xfId="13353" xr:uid="{E25784BA-AD84-4CCE-9361-4C8E62449A39}"/>
    <cellStyle name="Note 3 2 11 3" xfId="21790" xr:uid="{1E8E1014-F462-4831-9E41-84058478DD64}"/>
    <cellStyle name="Note 3 2 11 4" xfId="30227" xr:uid="{F36B19FF-046D-4638-80C4-5396CE16AC12}"/>
    <cellStyle name="Note 3 2 12" xfId="9135" xr:uid="{BD82639F-37DC-4513-BF7E-CC4B01A1E489}"/>
    <cellStyle name="Note 3 2 13" xfId="17573" xr:uid="{3C250922-8D0B-413E-B44E-0812B5535E61}"/>
    <cellStyle name="Note 3 2 14" xfId="26010" xr:uid="{92B7DAA8-9234-405B-9922-2917D34E2112}"/>
    <cellStyle name="Note 3 2 2" xfId="555" xr:uid="{00000000-0005-0000-0000-00004E210000}"/>
    <cellStyle name="Note 3 2 2 10" xfId="4912" xr:uid="{00000000-0005-0000-0000-00004F210000}"/>
    <cellStyle name="Note 3 2 2 10 2" xfId="13354" xr:uid="{EEEBF723-B1A9-4001-AC95-8E5F853CE59B}"/>
    <cellStyle name="Note 3 2 2 10 3" xfId="21791" xr:uid="{060583D7-9C9B-469D-896B-32270AD5D76E}"/>
    <cellStyle name="Note 3 2 2 10 4" xfId="30228" xr:uid="{09423F9C-776F-47B7-91F8-EA3B98D9644E}"/>
    <cellStyle name="Note 3 2 2 11" xfId="9136" xr:uid="{477FE157-A2BD-47D9-8AA1-3389BAF54631}"/>
    <cellStyle name="Note 3 2 2 12" xfId="17574" xr:uid="{54D4F06D-7F0D-4D38-878C-A34A607CDE61}"/>
    <cellStyle name="Note 3 2 2 13" xfId="26011" xr:uid="{4F4950A1-C737-452D-8D1E-5FE610F286E5}"/>
    <cellStyle name="Note 3 2 2 2" xfId="556" xr:uid="{00000000-0005-0000-0000-000050210000}"/>
    <cellStyle name="Note 3 2 2 2 10" xfId="9137" xr:uid="{F6CED382-AF10-4876-B45F-7C40FD389E4A}"/>
    <cellStyle name="Note 3 2 2 2 11" xfId="17575" xr:uid="{170F7322-1326-4B87-9748-AB8A8116CAD1}"/>
    <cellStyle name="Note 3 2 2 2 12" xfId="26012" xr:uid="{FD1C0823-07B7-414E-A849-095BA017AB62}"/>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B3BB1C9D-9B39-49DD-8CFA-448F5BDAC6A1}"/>
    <cellStyle name="Note 3 2 2 2 2 2 2 3" xfId="24350" xr:uid="{BB739299-BE61-4B8C-9871-7C83F2B2F11D}"/>
    <cellStyle name="Note 3 2 2 2 2 2 2 4" xfId="32787" xr:uid="{CE698566-A178-4F47-8F58-4AD2DB204AFC}"/>
    <cellStyle name="Note 3 2 2 2 2 2 3" xfId="11695" xr:uid="{9BE123B4-92FE-466C-B113-42810951B4E8}"/>
    <cellStyle name="Note 3 2 2 2 2 2 4" xfId="20133" xr:uid="{DB488988-9955-4639-BC25-48B2562C0E7C}"/>
    <cellStyle name="Note 3 2 2 2 2 2 5" xfId="28570" xr:uid="{ED4EE268-5750-4B2E-8F43-58AE2A700E01}"/>
    <cellStyle name="Note 3 2 2 2 2 3" xfId="5326" xr:uid="{00000000-0005-0000-0000-000054210000}"/>
    <cellStyle name="Note 3 2 2 2 2 3 2" xfId="13768" xr:uid="{219CDB42-2AF4-4283-B767-4C0246BE0D6D}"/>
    <cellStyle name="Note 3 2 2 2 2 3 3" xfId="22205" xr:uid="{16ED4451-BDF6-445A-835D-CD0F84802408}"/>
    <cellStyle name="Note 3 2 2 2 2 3 4" xfId="30642" xr:uid="{C6D2ED80-70C7-4D10-B66C-E788A3785FB9}"/>
    <cellStyle name="Note 3 2 2 2 2 4" xfId="9550" xr:uid="{F69901C0-855C-418B-8273-4D6893E85711}"/>
    <cellStyle name="Note 3 2 2 2 2 5" xfId="17988" xr:uid="{509C5092-F90F-440B-B63A-B379A6F3B402}"/>
    <cellStyle name="Note 3 2 2 2 2 6" xfId="26425" xr:uid="{18EA856F-A6F7-47E6-B5BA-13898174DC43}"/>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98535E67-F454-47D4-9974-F44B57C1D6B0}"/>
    <cellStyle name="Note 3 2 2 2 3 2 2 3" xfId="24763" xr:uid="{E6E403E3-DDE7-49C0-9617-F3BA6C6EA72E}"/>
    <cellStyle name="Note 3 2 2 2 3 2 2 4" xfId="33200" xr:uid="{30441933-A14B-474A-A91C-9F6F18BF3BB1}"/>
    <cellStyle name="Note 3 2 2 2 3 2 3" xfId="12108" xr:uid="{89F412E2-940D-40FC-9B67-AE411D353EB9}"/>
    <cellStyle name="Note 3 2 2 2 3 2 4" xfId="20546" xr:uid="{34953CA3-74D4-4FC9-AAF0-0310A7E9A32D}"/>
    <cellStyle name="Note 3 2 2 2 3 2 5" xfId="28983" xr:uid="{7BAB3A7A-D8A8-4070-9752-0237DC290E58}"/>
    <cellStyle name="Note 3 2 2 2 3 3" xfId="5739" xr:uid="{00000000-0005-0000-0000-000058210000}"/>
    <cellStyle name="Note 3 2 2 2 3 3 2" xfId="14181" xr:uid="{C7D3B709-C7AF-437B-8806-817A4246D760}"/>
    <cellStyle name="Note 3 2 2 2 3 3 3" xfId="22618" xr:uid="{8DCD6868-0901-4D10-9C77-040A8F8D52F6}"/>
    <cellStyle name="Note 3 2 2 2 3 3 4" xfId="31055" xr:uid="{393A45B9-DA72-4B51-B6EA-6320FF562915}"/>
    <cellStyle name="Note 3 2 2 2 3 4" xfId="9963" xr:uid="{1A4215F5-083C-4DDF-BE9D-CB9C94C15B7D}"/>
    <cellStyle name="Note 3 2 2 2 3 5" xfId="18401" xr:uid="{DA4F970C-CFE9-454C-881A-EF79015B183A}"/>
    <cellStyle name="Note 3 2 2 2 3 6" xfId="26838" xr:uid="{14714B1B-721D-4960-B689-89C173B54785}"/>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98181A7D-8B5B-4810-95C4-92BB7702D704}"/>
    <cellStyle name="Note 3 2 2 2 4 2 2 3" xfId="25176" xr:uid="{CB2992B4-3D77-4A5D-98F4-558BAADBC80B}"/>
    <cellStyle name="Note 3 2 2 2 4 2 2 4" xfId="33613" xr:uid="{DE37EAD9-147C-44E7-9F19-458FC37C76F1}"/>
    <cellStyle name="Note 3 2 2 2 4 2 3" xfId="12521" xr:uid="{4CEB8243-6A4C-49A2-894B-1C1E8F0D6BCD}"/>
    <cellStyle name="Note 3 2 2 2 4 2 4" xfId="20959" xr:uid="{F18246F5-5551-46FF-A8A5-15B0CA3E6538}"/>
    <cellStyle name="Note 3 2 2 2 4 2 5" xfId="29396" xr:uid="{A6F1B06E-EE00-47EC-84C4-A1E7AA42A545}"/>
    <cellStyle name="Note 3 2 2 2 4 3" xfId="6152" xr:uid="{00000000-0005-0000-0000-00005C210000}"/>
    <cellStyle name="Note 3 2 2 2 4 3 2" xfId="14594" xr:uid="{D78E86E1-E99D-41DE-978D-9A73A2AA40EA}"/>
    <cellStyle name="Note 3 2 2 2 4 3 3" xfId="23031" xr:uid="{FA508768-9D51-4B73-B3A7-30FDA79E822F}"/>
    <cellStyle name="Note 3 2 2 2 4 3 4" xfId="31468" xr:uid="{E89ED8BE-A18D-40AB-98D5-05C60034B080}"/>
    <cellStyle name="Note 3 2 2 2 4 4" xfId="10376" xr:uid="{313EDCBA-794B-4A1D-AFB1-6C3863578562}"/>
    <cellStyle name="Note 3 2 2 2 4 5" xfId="18814" xr:uid="{DCD321B6-C80F-4937-847C-73F186321F60}"/>
    <cellStyle name="Note 3 2 2 2 4 6" xfId="27251" xr:uid="{CD6FF5B7-5C4C-4EB2-B94E-0A5538964FFD}"/>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B79C89F5-B664-426E-A99A-FC6020CC85C1}"/>
    <cellStyle name="Note 3 2 2 2 5 2 2 3" xfId="25589" xr:uid="{2B1E27AB-EEF5-4A18-89E7-F0653E164DF8}"/>
    <cellStyle name="Note 3 2 2 2 5 2 2 4" xfId="34026" xr:uid="{5EAB4D21-72B4-4AFF-92B8-5387C295DC13}"/>
    <cellStyle name="Note 3 2 2 2 5 2 3" xfId="12934" xr:uid="{E12A049B-6913-4684-BA7C-A9026919D5B2}"/>
    <cellStyle name="Note 3 2 2 2 5 2 4" xfId="21372" xr:uid="{F45F692D-94A5-4080-B818-1F573F584C1C}"/>
    <cellStyle name="Note 3 2 2 2 5 2 5" xfId="29809" xr:uid="{AC6932F6-5D9E-40AC-92BC-DB27637AAE36}"/>
    <cellStyle name="Note 3 2 2 2 5 3" xfId="6565" xr:uid="{00000000-0005-0000-0000-000060210000}"/>
    <cellStyle name="Note 3 2 2 2 5 3 2" xfId="15007" xr:uid="{314E6842-55C8-4F21-AA75-F1FD05453201}"/>
    <cellStyle name="Note 3 2 2 2 5 3 3" xfId="23444" xr:uid="{9501E2E1-6781-47A2-BD37-43649787EF02}"/>
    <cellStyle name="Note 3 2 2 2 5 3 4" xfId="31881" xr:uid="{2B0F1CB8-2918-4919-BFE7-4E0A3368F453}"/>
    <cellStyle name="Note 3 2 2 2 5 4" xfId="10789" xr:uid="{BFD320C9-5CFE-4AC8-A742-41F50FA5136E}"/>
    <cellStyle name="Note 3 2 2 2 5 5" xfId="19227" xr:uid="{0BA1A369-9A96-4829-A8DB-45F78CD716C0}"/>
    <cellStyle name="Note 3 2 2 2 5 6" xfId="27664" xr:uid="{E17D0A3A-D141-4969-A509-2ECB75345B30}"/>
    <cellStyle name="Note 3 2 2 2 6" xfId="2694" xr:uid="{00000000-0005-0000-0000-000061210000}"/>
    <cellStyle name="Note 3 2 2 2 6 2" xfId="6978" xr:uid="{00000000-0005-0000-0000-000062210000}"/>
    <cellStyle name="Note 3 2 2 2 6 2 2" xfId="15420" xr:uid="{5EB355EB-1FF4-4C21-B1B6-9A7AAD5B2420}"/>
    <cellStyle name="Note 3 2 2 2 6 2 3" xfId="23857" xr:uid="{2C567FEC-52CF-4E12-B384-F95AE8945A0F}"/>
    <cellStyle name="Note 3 2 2 2 6 2 4" xfId="32294" xr:uid="{E3770DCD-3E9E-43EB-ADF6-AAA1D0420CF8}"/>
    <cellStyle name="Note 3 2 2 2 6 3" xfId="11202" xr:uid="{7C5DA8D8-0521-496F-88FE-00D48C723ECA}"/>
    <cellStyle name="Note 3 2 2 2 6 4" xfId="19640" xr:uid="{E30E3E2D-FF71-4D11-99B7-0A4A9D0870DB}"/>
    <cellStyle name="Note 3 2 2 2 6 5" xfId="28077" xr:uid="{FC41BAA4-8C32-4C62-BF8D-05EB859C5CF7}"/>
    <cellStyle name="Note 3 2 2 2 7" xfId="2753" xr:uid="{00000000-0005-0000-0000-000063210000}"/>
    <cellStyle name="Note 3 2 2 2 8" xfId="2834" xr:uid="{00000000-0005-0000-0000-000064210000}"/>
    <cellStyle name="Note 3 2 2 2 8 2" xfId="7058" xr:uid="{00000000-0005-0000-0000-000065210000}"/>
    <cellStyle name="Note 3 2 2 2 8 2 2" xfId="15500" xr:uid="{8E1A7229-B668-4A75-B49A-A28F942709AC}"/>
    <cellStyle name="Note 3 2 2 2 8 2 3" xfId="23937" xr:uid="{E6280C6C-4E6D-42F1-8E0F-66508F4ABF56}"/>
    <cellStyle name="Note 3 2 2 2 8 2 4" xfId="32374" xr:uid="{D2358802-57B0-49A3-8A46-77E685D11FEB}"/>
    <cellStyle name="Note 3 2 2 2 8 3" xfId="11282" xr:uid="{96970B34-63E2-4B57-A170-E3B53D477A61}"/>
    <cellStyle name="Note 3 2 2 2 8 4" xfId="19720" xr:uid="{973B0D6D-CFC2-41BF-97BD-7B8872FEB14B}"/>
    <cellStyle name="Note 3 2 2 2 8 5" xfId="28157" xr:uid="{CB1A89B5-CAD1-4AC1-9A87-2BAB954EEA1D}"/>
    <cellStyle name="Note 3 2 2 2 9" xfId="4913" xr:uid="{00000000-0005-0000-0000-000066210000}"/>
    <cellStyle name="Note 3 2 2 2 9 2" xfId="13355" xr:uid="{EDF09543-20D9-4FA6-BBB7-C61F168F3FF3}"/>
    <cellStyle name="Note 3 2 2 2 9 3" xfId="21792" xr:uid="{3B16F80A-8B4B-49C8-9722-681E91A61AEC}"/>
    <cellStyle name="Note 3 2 2 2 9 4" xfId="30229" xr:uid="{707ECEC4-4D91-4C88-8BE9-A7A9E753DDF7}"/>
    <cellStyle name="Note 3 2 2 3" xfId="1015" xr:uid="{00000000-0005-0000-0000-000067210000}"/>
    <cellStyle name="Note 3 2 2 3 2" xfId="3247" xr:uid="{00000000-0005-0000-0000-000068210000}"/>
    <cellStyle name="Note 3 2 2 3 2 2" xfId="7470" xr:uid="{00000000-0005-0000-0000-000069210000}"/>
    <cellStyle name="Note 3 2 2 3 2 2 2" xfId="15912" xr:uid="{C8CF5F39-7CCB-48FC-A322-2AEF44F1AE1A}"/>
    <cellStyle name="Note 3 2 2 3 2 2 3" xfId="24349" xr:uid="{B508222E-99E3-4F11-852A-36713376B5DE}"/>
    <cellStyle name="Note 3 2 2 3 2 2 4" xfId="32786" xr:uid="{532EE1A5-7B54-4639-848E-2DEDA72450BA}"/>
    <cellStyle name="Note 3 2 2 3 2 3" xfId="11694" xr:uid="{AE3F2B97-7E07-4655-ACA1-226B649C6D78}"/>
    <cellStyle name="Note 3 2 2 3 2 4" xfId="20132" xr:uid="{7DEB31FA-4F46-44BB-92B9-B1AF78AAF661}"/>
    <cellStyle name="Note 3 2 2 3 2 5" xfId="28569" xr:uid="{FEACD414-6032-44F5-96F3-8CEFB64CA6D3}"/>
    <cellStyle name="Note 3 2 2 3 3" xfId="5325" xr:uid="{00000000-0005-0000-0000-00006A210000}"/>
    <cellStyle name="Note 3 2 2 3 3 2" xfId="13767" xr:uid="{670983A3-AF7A-4E17-8690-AF81DA27CC84}"/>
    <cellStyle name="Note 3 2 2 3 3 3" xfId="22204" xr:uid="{3B6133F4-E66B-4FCA-8FAB-CA3168F117EF}"/>
    <cellStyle name="Note 3 2 2 3 3 4" xfId="30641" xr:uid="{D5D0E737-76D2-444B-B452-BC659950860E}"/>
    <cellStyle name="Note 3 2 2 3 4" xfId="9549" xr:uid="{AE6AAC61-F1A1-430B-A1FA-C75447C8B2F2}"/>
    <cellStyle name="Note 3 2 2 3 5" xfId="17987" xr:uid="{064FDA0C-CFCB-44A6-A7E6-36A4CBA25A86}"/>
    <cellStyle name="Note 3 2 2 3 6" xfId="26424" xr:uid="{AFAAE7C5-B581-452A-8154-A7569F883BF2}"/>
    <cellStyle name="Note 3 2 2 4" xfId="1430" xr:uid="{00000000-0005-0000-0000-00006B210000}"/>
    <cellStyle name="Note 3 2 2 4 2" xfId="3660" xr:uid="{00000000-0005-0000-0000-00006C210000}"/>
    <cellStyle name="Note 3 2 2 4 2 2" xfId="7883" xr:uid="{00000000-0005-0000-0000-00006D210000}"/>
    <cellStyle name="Note 3 2 2 4 2 2 2" xfId="16325" xr:uid="{82449608-E09B-431D-9EED-F256E09F5692}"/>
    <cellStyle name="Note 3 2 2 4 2 2 3" xfId="24762" xr:uid="{4480F14A-A58C-4743-B8D2-D6193D64FDB0}"/>
    <cellStyle name="Note 3 2 2 4 2 2 4" xfId="33199" xr:uid="{493A989C-BBC4-4662-9231-E0F3D0008F3D}"/>
    <cellStyle name="Note 3 2 2 4 2 3" xfId="12107" xr:uid="{CAA24D6C-DA18-4196-B29A-00F00AE6833B}"/>
    <cellStyle name="Note 3 2 2 4 2 4" xfId="20545" xr:uid="{75F7733C-626B-45B1-829A-6E447A0A325C}"/>
    <cellStyle name="Note 3 2 2 4 2 5" xfId="28982" xr:uid="{1B8F9E11-57C5-4FF7-B73C-A686F9AB695A}"/>
    <cellStyle name="Note 3 2 2 4 3" xfId="5738" xr:uid="{00000000-0005-0000-0000-00006E210000}"/>
    <cellStyle name="Note 3 2 2 4 3 2" xfId="14180" xr:uid="{2293FAA4-F0CC-42D3-9C73-BDBCCCBDD491}"/>
    <cellStyle name="Note 3 2 2 4 3 3" xfId="22617" xr:uid="{72FC5327-8BA8-44FC-9124-A84F7041418C}"/>
    <cellStyle name="Note 3 2 2 4 3 4" xfId="31054" xr:uid="{B32F184A-1F68-4A5B-B61E-3D7FFBF1E0D7}"/>
    <cellStyle name="Note 3 2 2 4 4" xfId="9962" xr:uid="{A5E331C5-B193-4FA6-93C6-3B125DB87BD0}"/>
    <cellStyle name="Note 3 2 2 4 5" xfId="18400" xr:uid="{7AA268D4-3824-4A11-9C21-3A64B1A35671}"/>
    <cellStyle name="Note 3 2 2 4 6" xfId="26837" xr:uid="{02B10754-19FF-43F9-82F4-79DDC147EF0B}"/>
    <cellStyle name="Note 3 2 2 5" xfId="1844" xr:uid="{00000000-0005-0000-0000-00006F210000}"/>
    <cellStyle name="Note 3 2 2 5 2" xfId="4073" xr:uid="{00000000-0005-0000-0000-000070210000}"/>
    <cellStyle name="Note 3 2 2 5 2 2" xfId="8296" xr:uid="{00000000-0005-0000-0000-000071210000}"/>
    <cellStyle name="Note 3 2 2 5 2 2 2" xfId="16738" xr:uid="{CDF034E7-6B1E-4614-9FEF-EAB4527D34C1}"/>
    <cellStyle name="Note 3 2 2 5 2 2 3" xfId="25175" xr:uid="{BA48EE18-D51E-474E-8A59-35392FD1E168}"/>
    <cellStyle name="Note 3 2 2 5 2 2 4" xfId="33612" xr:uid="{6AEA0F1E-7A68-4D6B-8E34-9D86F6B170F5}"/>
    <cellStyle name="Note 3 2 2 5 2 3" xfId="12520" xr:uid="{335FEB60-F642-4D45-BCD9-13841EE7727E}"/>
    <cellStyle name="Note 3 2 2 5 2 4" xfId="20958" xr:uid="{5BAAE6E8-FBB0-4D5A-B7D6-F6CAC79F3D04}"/>
    <cellStyle name="Note 3 2 2 5 2 5" xfId="29395" xr:uid="{5B46B26A-1AAE-4143-87E9-BE4DA87C6EF1}"/>
    <cellStyle name="Note 3 2 2 5 3" xfId="6151" xr:uid="{00000000-0005-0000-0000-000072210000}"/>
    <cellStyle name="Note 3 2 2 5 3 2" xfId="14593" xr:uid="{9EC08573-98D5-4A83-8A4D-4216C29B5917}"/>
    <cellStyle name="Note 3 2 2 5 3 3" xfId="23030" xr:uid="{3C8D40D4-0E10-40BA-9197-5ADC1A9AC964}"/>
    <cellStyle name="Note 3 2 2 5 3 4" xfId="31467" xr:uid="{5847DAB4-0BD0-4447-852C-52384FB11941}"/>
    <cellStyle name="Note 3 2 2 5 4" xfId="10375" xr:uid="{35A2075E-AA57-40BD-8AB2-1C7D8E768E49}"/>
    <cellStyle name="Note 3 2 2 5 5" xfId="18813" xr:uid="{121FCB7A-11DD-4DB0-B93D-43B5B93F503E}"/>
    <cellStyle name="Note 3 2 2 5 6" xfId="27250" xr:uid="{C0FD3B63-F378-4228-B8C0-17BDFBED47B7}"/>
    <cellStyle name="Note 3 2 2 6" xfId="2257" xr:uid="{00000000-0005-0000-0000-000073210000}"/>
    <cellStyle name="Note 3 2 2 6 2" xfId="4486" xr:uid="{00000000-0005-0000-0000-000074210000}"/>
    <cellStyle name="Note 3 2 2 6 2 2" xfId="8709" xr:uid="{00000000-0005-0000-0000-000075210000}"/>
    <cellStyle name="Note 3 2 2 6 2 2 2" xfId="17151" xr:uid="{3FCDD846-67F1-4DBF-A0D6-A5B22BCAD616}"/>
    <cellStyle name="Note 3 2 2 6 2 2 3" xfId="25588" xr:uid="{712603C6-48C2-4C6C-88A3-AF4BD4E893A1}"/>
    <cellStyle name="Note 3 2 2 6 2 2 4" xfId="34025" xr:uid="{AFC52A64-EDAA-4E34-8111-53F9C153A25D}"/>
    <cellStyle name="Note 3 2 2 6 2 3" xfId="12933" xr:uid="{8286867C-A352-494B-9921-DA0814A51F55}"/>
    <cellStyle name="Note 3 2 2 6 2 4" xfId="21371" xr:uid="{960D3139-5399-4B21-B19F-0A20C41F37FD}"/>
    <cellStyle name="Note 3 2 2 6 2 5" xfId="29808" xr:uid="{B7D004F3-7B9C-48A9-9CE6-6B493A0A667A}"/>
    <cellStyle name="Note 3 2 2 6 3" xfId="6564" xr:uid="{00000000-0005-0000-0000-000076210000}"/>
    <cellStyle name="Note 3 2 2 6 3 2" xfId="15006" xr:uid="{54DCB7D4-0FC6-4A94-9FAE-B025FBF6709A}"/>
    <cellStyle name="Note 3 2 2 6 3 3" xfId="23443" xr:uid="{B299B897-DFFB-472B-B78A-788C93774187}"/>
    <cellStyle name="Note 3 2 2 6 3 4" xfId="31880" xr:uid="{E80AF2C4-CBC8-4DF7-88AC-F7E49C6911AA}"/>
    <cellStyle name="Note 3 2 2 6 4" xfId="10788" xr:uid="{D8A3CA6A-85EE-49F8-8CC6-968482DF6F33}"/>
    <cellStyle name="Note 3 2 2 6 5" xfId="19226" xr:uid="{EB0405E3-8384-43F9-9925-2C466A8BB818}"/>
    <cellStyle name="Note 3 2 2 6 6" xfId="27663" xr:uid="{A0E8287A-0968-48A0-A322-DB0C70050232}"/>
    <cellStyle name="Note 3 2 2 7" xfId="2693" xr:uid="{00000000-0005-0000-0000-000077210000}"/>
    <cellStyle name="Note 3 2 2 7 2" xfId="6977" xr:uid="{00000000-0005-0000-0000-000078210000}"/>
    <cellStyle name="Note 3 2 2 7 2 2" xfId="15419" xr:uid="{AE48C47B-67C5-4CD0-A3FE-B33F42A8251E}"/>
    <cellStyle name="Note 3 2 2 7 2 3" xfId="23856" xr:uid="{4406FA7D-9606-4778-9939-97A2F9EAD2C2}"/>
    <cellStyle name="Note 3 2 2 7 2 4" xfId="32293" xr:uid="{6D3549E5-4E41-4CB7-BBE8-02E51AE0E84B}"/>
    <cellStyle name="Note 3 2 2 7 3" xfId="11201" xr:uid="{E6DC1864-4177-4AE4-B83E-72A3CE59495B}"/>
    <cellStyle name="Note 3 2 2 7 4" xfId="19639" xr:uid="{C7FE2F4D-74D8-425A-896C-A175425ABBFA}"/>
    <cellStyle name="Note 3 2 2 7 5" xfId="28076" xr:uid="{C21C1FA5-FE65-4360-AE79-ACB74ADE7E72}"/>
    <cellStyle name="Note 3 2 2 8" xfId="2752" xr:uid="{00000000-0005-0000-0000-000079210000}"/>
    <cellStyle name="Note 3 2 2 9" xfId="2833" xr:uid="{00000000-0005-0000-0000-00007A210000}"/>
    <cellStyle name="Note 3 2 2 9 2" xfId="7057" xr:uid="{00000000-0005-0000-0000-00007B210000}"/>
    <cellStyle name="Note 3 2 2 9 2 2" xfId="15499" xr:uid="{0EF70E37-0324-4534-8DE3-C1CA8B5204F3}"/>
    <cellStyle name="Note 3 2 2 9 2 3" xfId="23936" xr:uid="{D590EB8C-D985-490F-BAAA-1C6BFE21BB87}"/>
    <cellStyle name="Note 3 2 2 9 2 4" xfId="32373" xr:uid="{F045A9E4-8DDE-4C4F-9E8B-0E451BE2F2C0}"/>
    <cellStyle name="Note 3 2 2 9 3" xfId="11281" xr:uid="{BCE3B119-5872-40F7-9C7B-905A856791E2}"/>
    <cellStyle name="Note 3 2 2 9 4" xfId="19719" xr:uid="{91B83F02-70B8-4571-9371-677542BDD8CB}"/>
    <cellStyle name="Note 3 2 2 9 5" xfId="28156" xr:uid="{9BE4C62A-D3FA-4636-8D9B-426A8DD27682}"/>
    <cellStyle name="Note 3 2 3" xfId="557" xr:uid="{00000000-0005-0000-0000-00007C210000}"/>
    <cellStyle name="Note 3 2 3 10" xfId="9138" xr:uid="{4F876B38-DA72-44A1-843F-818124F3CEE6}"/>
    <cellStyle name="Note 3 2 3 11" xfId="17576" xr:uid="{F2D6F3A1-D0CC-42D3-9574-B74DEB15C2BB}"/>
    <cellStyle name="Note 3 2 3 12" xfId="26013" xr:uid="{24A79B77-22F7-4CEC-84FD-ACAA5A955517}"/>
    <cellStyle name="Note 3 2 3 2" xfId="1017" xr:uid="{00000000-0005-0000-0000-00007D210000}"/>
    <cellStyle name="Note 3 2 3 2 2" xfId="3249" xr:uid="{00000000-0005-0000-0000-00007E210000}"/>
    <cellStyle name="Note 3 2 3 2 2 2" xfId="7472" xr:uid="{00000000-0005-0000-0000-00007F210000}"/>
    <cellStyle name="Note 3 2 3 2 2 2 2" xfId="15914" xr:uid="{C1E7A671-30A6-459E-BA60-9833D537F6D4}"/>
    <cellStyle name="Note 3 2 3 2 2 2 3" xfId="24351" xr:uid="{C2CAB510-70C9-4B59-9F17-31D4F7A772E3}"/>
    <cellStyle name="Note 3 2 3 2 2 2 4" xfId="32788" xr:uid="{11CE1AB1-1D4B-4D1E-9677-FB62ADC749C5}"/>
    <cellStyle name="Note 3 2 3 2 2 3" xfId="11696" xr:uid="{259EA0BD-72D1-4EFE-9F91-90394FEB861E}"/>
    <cellStyle name="Note 3 2 3 2 2 4" xfId="20134" xr:uid="{5BDD5B37-CF5B-4C97-92A5-CEB1823C7DB1}"/>
    <cellStyle name="Note 3 2 3 2 2 5" xfId="28571" xr:uid="{B2573895-0B2E-485F-9B1B-9C4714E7299D}"/>
    <cellStyle name="Note 3 2 3 2 3" xfId="5327" xr:uid="{00000000-0005-0000-0000-000080210000}"/>
    <cellStyle name="Note 3 2 3 2 3 2" xfId="13769" xr:uid="{6EAD2075-AFAD-4CE6-A7A5-68546819CC95}"/>
    <cellStyle name="Note 3 2 3 2 3 3" xfId="22206" xr:uid="{EA0028A2-1D50-4048-9CED-41EF3B7364AC}"/>
    <cellStyle name="Note 3 2 3 2 3 4" xfId="30643" xr:uid="{33DBD790-1E1B-4170-B0E9-2C2269341F95}"/>
    <cellStyle name="Note 3 2 3 2 4" xfId="9551" xr:uid="{F9E38A8F-E615-4D36-BEBA-D77F040B38E3}"/>
    <cellStyle name="Note 3 2 3 2 5" xfId="17989" xr:uid="{6F268889-F79D-438B-8498-C7C9BA26E958}"/>
    <cellStyle name="Note 3 2 3 2 6" xfId="26426" xr:uid="{B64BFDB7-6972-4DDC-BA3B-B4F2EA9BA0CA}"/>
    <cellStyle name="Note 3 2 3 3" xfId="1432" xr:uid="{00000000-0005-0000-0000-000081210000}"/>
    <cellStyle name="Note 3 2 3 3 2" xfId="3662" xr:uid="{00000000-0005-0000-0000-000082210000}"/>
    <cellStyle name="Note 3 2 3 3 2 2" xfId="7885" xr:uid="{00000000-0005-0000-0000-000083210000}"/>
    <cellStyle name="Note 3 2 3 3 2 2 2" xfId="16327" xr:uid="{70A8E635-42D1-4800-8E38-8B296407A46B}"/>
    <cellStyle name="Note 3 2 3 3 2 2 3" xfId="24764" xr:uid="{B8E5B641-B685-4029-AE6F-EBBCB0DE1CB9}"/>
    <cellStyle name="Note 3 2 3 3 2 2 4" xfId="33201" xr:uid="{A3732286-9B9B-4508-9D97-C12513A766EC}"/>
    <cellStyle name="Note 3 2 3 3 2 3" xfId="12109" xr:uid="{CD820A4C-9D75-4BF1-B9D2-AC30E30F640B}"/>
    <cellStyle name="Note 3 2 3 3 2 4" xfId="20547" xr:uid="{527B8E76-396B-4014-BCC9-C95A6924007E}"/>
    <cellStyle name="Note 3 2 3 3 2 5" xfId="28984" xr:uid="{B6375D9A-DCAF-4E30-BAD7-9E4DD9BB5080}"/>
    <cellStyle name="Note 3 2 3 3 3" xfId="5740" xr:uid="{00000000-0005-0000-0000-000084210000}"/>
    <cellStyle name="Note 3 2 3 3 3 2" xfId="14182" xr:uid="{7BA9C401-C6C5-4078-9EDE-C419A84F2BD7}"/>
    <cellStyle name="Note 3 2 3 3 3 3" xfId="22619" xr:uid="{B9B2ED9C-E79B-4B6F-92AE-B55B33692D99}"/>
    <cellStyle name="Note 3 2 3 3 3 4" xfId="31056" xr:uid="{D28D71ED-9559-4919-A3D4-4F60E3E20DEA}"/>
    <cellStyle name="Note 3 2 3 3 4" xfId="9964" xr:uid="{D3171469-C6BC-4872-BED9-2437CDA2AAB4}"/>
    <cellStyle name="Note 3 2 3 3 5" xfId="18402" xr:uid="{28017694-5987-4E6B-9098-B6864081387C}"/>
    <cellStyle name="Note 3 2 3 3 6" xfId="26839" xr:uid="{2BBDC03C-BC51-4001-AB49-622AE5B18FF0}"/>
    <cellStyle name="Note 3 2 3 4" xfId="1846" xr:uid="{00000000-0005-0000-0000-000085210000}"/>
    <cellStyle name="Note 3 2 3 4 2" xfId="4075" xr:uid="{00000000-0005-0000-0000-000086210000}"/>
    <cellStyle name="Note 3 2 3 4 2 2" xfId="8298" xr:uid="{00000000-0005-0000-0000-000087210000}"/>
    <cellStyle name="Note 3 2 3 4 2 2 2" xfId="16740" xr:uid="{30B2F827-42C6-4B56-9EC1-4567910EA9E6}"/>
    <cellStyle name="Note 3 2 3 4 2 2 3" xfId="25177" xr:uid="{F4CEE6BD-6ADC-448B-A56B-C35E711F3921}"/>
    <cellStyle name="Note 3 2 3 4 2 2 4" xfId="33614" xr:uid="{86634609-6307-45C9-BAB0-DBCF78A84725}"/>
    <cellStyle name="Note 3 2 3 4 2 3" xfId="12522" xr:uid="{78A8B450-560C-425B-BDCC-33C7363CB01D}"/>
    <cellStyle name="Note 3 2 3 4 2 4" xfId="20960" xr:uid="{AAFB230A-C85F-4893-B08D-B42AFE4148CA}"/>
    <cellStyle name="Note 3 2 3 4 2 5" xfId="29397" xr:uid="{E327A59B-DC06-4874-B532-5B24633488A0}"/>
    <cellStyle name="Note 3 2 3 4 3" xfId="6153" xr:uid="{00000000-0005-0000-0000-000088210000}"/>
    <cellStyle name="Note 3 2 3 4 3 2" xfId="14595" xr:uid="{4451A8AD-AD0A-4C29-B095-0069D5D7103C}"/>
    <cellStyle name="Note 3 2 3 4 3 3" xfId="23032" xr:uid="{D7C88C42-2CF2-43E8-AA5C-D1203DB9B8E6}"/>
    <cellStyle name="Note 3 2 3 4 3 4" xfId="31469" xr:uid="{346E7A28-0423-4814-B3C0-EC15483BF9CA}"/>
    <cellStyle name="Note 3 2 3 4 4" xfId="10377" xr:uid="{48DFE9A2-6514-4EB1-B86F-3A971EC07BBC}"/>
    <cellStyle name="Note 3 2 3 4 5" xfId="18815" xr:uid="{2ED23F19-B160-4326-BFF5-521C0F37B39F}"/>
    <cellStyle name="Note 3 2 3 4 6" xfId="27252" xr:uid="{26872656-FD19-4E1F-8DAE-E81B9FC78325}"/>
    <cellStyle name="Note 3 2 3 5" xfId="2259" xr:uid="{00000000-0005-0000-0000-000089210000}"/>
    <cellStyle name="Note 3 2 3 5 2" xfId="4488" xr:uid="{00000000-0005-0000-0000-00008A210000}"/>
    <cellStyle name="Note 3 2 3 5 2 2" xfId="8711" xr:uid="{00000000-0005-0000-0000-00008B210000}"/>
    <cellStyle name="Note 3 2 3 5 2 2 2" xfId="17153" xr:uid="{673C2CA5-60A9-4E74-B5D5-0B952F739F41}"/>
    <cellStyle name="Note 3 2 3 5 2 2 3" xfId="25590" xr:uid="{68A3B631-F384-4675-B115-868AE8562D3B}"/>
    <cellStyle name="Note 3 2 3 5 2 2 4" xfId="34027" xr:uid="{2E7EDE90-C9B7-411E-8D24-7F91DE32B4ED}"/>
    <cellStyle name="Note 3 2 3 5 2 3" xfId="12935" xr:uid="{64AC09ED-6AE4-45C0-979C-0DA34200A788}"/>
    <cellStyle name="Note 3 2 3 5 2 4" xfId="21373" xr:uid="{194053CF-9787-4961-AF9B-BC3DB5311F65}"/>
    <cellStyle name="Note 3 2 3 5 2 5" xfId="29810" xr:uid="{C5AFDC68-859E-439F-A711-88D789257CAE}"/>
    <cellStyle name="Note 3 2 3 5 3" xfId="6566" xr:uid="{00000000-0005-0000-0000-00008C210000}"/>
    <cellStyle name="Note 3 2 3 5 3 2" xfId="15008" xr:uid="{41F177DB-32CB-4D5F-8D31-407C35EB9EDB}"/>
    <cellStyle name="Note 3 2 3 5 3 3" xfId="23445" xr:uid="{1515218D-930D-4F7C-93BA-DB12758520E8}"/>
    <cellStyle name="Note 3 2 3 5 3 4" xfId="31882" xr:uid="{2863E0AD-5260-4F75-B9A7-CE557C2F4168}"/>
    <cellStyle name="Note 3 2 3 5 4" xfId="10790" xr:uid="{CAAB5F8B-A49C-45B7-80A4-F513BBDA8C34}"/>
    <cellStyle name="Note 3 2 3 5 5" xfId="19228" xr:uid="{9FCCD4C8-DC11-46B1-9DC5-30AD866CA8A5}"/>
    <cellStyle name="Note 3 2 3 5 6" xfId="27665" xr:uid="{1754DDF0-D6EF-42E6-B45D-ED781A5C3D4D}"/>
    <cellStyle name="Note 3 2 3 6" xfId="2695" xr:uid="{00000000-0005-0000-0000-00008D210000}"/>
    <cellStyle name="Note 3 2 3 6 2" xfId="6979" xr:uid="{00000000-0005-0000-0000-00008E210000}"/>
    <cellStyle name="Note 3 2 3 6 2 2" xfId="15421" xr:uid="{B3B99029-26B2-4F7B-9CBD-5C6B40CE4C32}"/>
    <cellStyle name="Note 3 2 3 6 2 3" xfId="23858" xr:uid="{AC9F2F56-BE50-4818-9252-703557581E7B}"/>
    <cellStyle name="Note 3 2 3 6 2 4" xfId="32295" xr:uid="{46CA1A8E-641F-4813-AE9A-B8330B1D5EF7}"/>
    <cellStyle name="Note 3 2 3 6 3" xfId="11203" xr:uid="{0A54405C-3508-4D16-A733-8C5A14D79815}"/>
    <cellStyle name="Note 3 2 3 6 4" xfId="19641" xr:uid="{9CBF978F-B210-4737-9285-61AC00BFC35A}"/>
    <cellStyle name="Note 3 2 3 6 5" xfId="28078" xr:uid="{E4A4A278-1AC6-4F56-93AF-541DED06BA46}"/>
    <cellStyle name="Note 3 2 3 7" xfId="2754" xr:uid="{00000000-0005-0000-0000-00008F210000}"/>
    <cellStyle name="Note 3 2 3 8" xfId="2835" xr:uid="{00000000-0005-0000-0000-000090210000}"/>
    <cellStyle name="Note 3 2 3 8 2" xfId="7059" xr:uid="{00000000-0005-0000-0000-000091210000}"/>
    <cellStyle name="Note 3 2 3 8 2 2" xfId="15501" xr:uid="{8592E529-CC0E-46C5-9504-BFE2121F76CD}"/>
    <cellStyle name="Note 3 2 3 8 2 3" xfId="23938" xr:uid="{CCD6D958-6274-480A-BD59-B3FEEA6EBA96}"/>
    <cellStyle name="Note 3 2 3 8 2 4" xfId="32375" xr:uid="{7D9DD5A3-8B24-49B3-9B0A-3DBCEA4F4646}"/>
    <cellStyle name="Note 3 2 3 8 3" xfId="11283" xr:uid="{50A1FCEB-D571-4559-A73C-AC8DB0D7451A}"/>
    <cellStyle name="Note 3 2 3 8 4" xfId="19721" xr:uid="{6AD10EB9-B737-4509-85B8-0CE76A930AF7}"/>
    <cellStyle name="Note 3 2 3 8 5" xfId="28158" xr:uid="{54AC92E2-403F-427B-9CED-A30EE976C519}"/>
    <cellStyle name="Note 3 2 3 9" xfId="4914" xr:uid="{00000000-0005-0000-0000-000092210000}"/>
    <cellStyle name="Note 3 2 3 9 2" xfId="13356" xr:uid="{D6BE3DB1-27E5-47A3-8B76-F906CC753C4D}"/>
    <cellStyle name="Note 3 2 3 9 3" xfId="21793" xr:uid="{16683D6F-3928-4CDD-8CD9-2E6B1C141D40}"/>
    <cellStyle name="Note 3 2 3 9 4" xfId="30230" xr:uid="{D2D359A7-AE17-48C4-B259-4C07B970B3DD}"/>
    <cellStyle name="Note 3 2 4" xfId="1014" xr:uid="{00000000-0005-0000-0000-000093210000}"/>
    <cellStyle name="Note 3 2 4 2" xfId="3246" xr:uid="{00000000-0005-0000-0000-000094210000}"/>
    <cellStyle name="Note 3 2 4 2 2" xfId="7469" xr:uid="{00000000-0005-0000-0000-000095210000}"/>
    <cellStyle name="Note 3 2 4 2 2 2" xfId="15911" xr:uid="{235E92EC-D8B7-4EC7-88D2-3916C50ACD63}"/>
    <cellStyle name="Note 3 2 4 2 2 3" xfId="24348" xr:uid="{D6719A44-B80D-4ADC-A1B6-155E79841202}"/>
    <cellStyle name="Note 3 2 4 2 2 4" xfId="32785" xr:uid="{469BC6D7-DCC1-482D-A9E9-F4D64B9AC1E2}"/>
    <cellStyle name="Note 3 2 4 2 3" xfId="11693" xr:uid="{A7EF6D5F-C8DF-46E1-86E7-4064C0C3B511}"/>
    <cellStyle name="Note 3 2 4 2 4" xfId="20131" xr:uid="{0EB45B65-0B6F-4963-923A-9C957D456B7A}"/>
    <cellStyle name="Note 3 2 4 2 5" xfId="28568" xr:uid="{B0DA27A9-83D9-4D68-9B78-7C7ECB7F4822}"/>
    <cellStyle name="Note 3 2 4 3" xfId="5324" xr:uid="{00000000-0005-0000-0000-000096210000}"/>
    <cellStyle name="Note 3 2 4 3 2" xfId="13766" xr:uid="{BC598A9D-0867-4C4F-A09C-CCF81CC19080}"/>
    <cellStyle name="Note 3 2 4 3 3" xfId="22203" xr:uid="{88A00E3D-5EF2-48F2-B4A5-7988DAB2EC96}"/>
    <cellStyle name="Note 3 2 4 3 4" xfId="30640" xr:uid="{4831E98B-8B44-42F7-8610-19644A5C20A1}"/>
    <cellStyle name="Note 3 2 4 4" xfId="9548" xr:uid="{D3DB825A-8649-4DA5-8117-DB0EB6453A44}"/>
    <cellStyle name="Note 3 2 4 5" xfId="17986" xr:uid="{C361E5E8-269B-4CB3-97D0-8EC73EDD718E}"/>
    <cellStyle name="Note 3 2 4 6" xfId="26423" xr:uid="{032EAC04-BF8D-406B-968F-6CA261C30095}"/>
    <cellStyle name="Note 3 2 5" xfId="1429" xr:uid="{00000000-0005-0000-0000-000097210000}"/>
    <cellStyle name="Note 3 2 5 2" xfId="3659" xr:uid="{00000000-0005-0000-0000-000098210000}"/>
    <cellStyle name="Note 3 2 5 2 2" xfId="7882" xr:uid="{00000000-0005-0000-0000-000099210000}"/>
    <cellStyle name="Note 3 2 5 2 2 2" xfId="16324" xr:uid="{5A633600-D906-4F5B-97AD-78329B0391C7}"/>
    <cellStyle name="Note 3 2 5 2 2 3" xfId="24761" xr:uid="{A7EAFBE7-5D18-4CEE-B743-121C60A8BD90}"/>
    <cellStyle name="Note 3 2 5 2 2 4" xfId="33198" xr:uid="{76D71949-B311-4044-9006-D0E85B34EFA9}"/>
    <cellStyle name="Note 3 2 5 2 3" xfId="12106" xr:uid="{920AE9DA-0691-4E24-8ADD-7F74B355C450}"/>
    <cellStyle name="Note 3 2 5 2 4" xfId="20544" xr:uid="{53D079ED-FC8C-4B3C-8A64-933D1768F613}"/>
    <cellStyle name="Note 3 2 5 2 5" xfId="28981" xr:uid="{079A50CF-B434-495F-9C56-47746ADDF61D}"/>
    <cellStyle name="Note 3 2 5 3" xfId="5737" xr:uid="{00000000-0005-0000-0000-00009A210000}"/>
    <cellStyle name="Note 3 2 5 3 2" xfId="14179" xr:uid="{156536FD-CEFF-47C3-B164-114A9885E556}"/>
    <cellStyle name="Note 3 2 5 3 3" xfId="22616" xr:uid="{C56FACD8-B03E-42A9-AF78-1EAB43B14E25}"/>
    <cellStyle name="Note 3 2 5 3 4" xfId="31053" xr:uid="{5A6E0E76-2C9A-4BE8-B3DA-575C0AB36B3A}"/>
    <cellStyle name="Note 3 2 5 4" xfId="9961" xr:uid="{69E05385-CEF6-496F-88BC-E7DE6D0D2A7E}"/>
    <cellStyle name="Note 3 2 5 5" xfId="18399" xr:uid="{DA4E7390-71E8-4515-85FF-17AB451C7BDD}"/>
    <cellStyle name="Note 3 2 5 6" xfId="26836" xr:uid="{1C9EF6B9-897A-4787-8F28-6142C150CEA8}"/>
    <cellStyle name="Note 3 2 6" xfId="1843" xr:uid="{00000000-0005-0000-0000-00009B210000}"/>
    <cellStyle name="Note 3 2 6 2" xfId="4072" xr:uid="{00000000-0005-0000-0000-00009C210000}"/>
    <cellStyle name="Note 3 2 6 2 2" xfId="8295" xr:uid="{00000000-0005-0000-0000-00009D210000}"/>
    <cellStyle name="Note 3 2 6 2 2 2" xfId="16737" xr:uid="{DD7F18AF-0F8C-4E3C-8D2E-5B60692C76A0}"/>
    <cellStyle name="Note 3 2 6 2 2 3" xfId="25174" xr:uid="{1893B8DF-2A73-47CD-A2BB-B96367C49872}"/>
    <cellStyle name="Note 3 2 6 2 2 4" xfId="33611" xr:uid="{227AD130-FDDE-41D3-B199-21DC021422E5}"/>
    <cellStyle name="Note 3 2 6 2 3" xfId="12519" xr:uid="{703FFE3E-0747-46B0-A3C1-7FB82D22BC8F}"/>
    <cellStyle name="Note 3 2 6 2 4" xfId="20957" xr:uid="{C994DD46-CE57-4BDC-A326-E04E5ADF2623}"/>
    <cellStyle name="Note 3 2 6 2 5" xfId="29394" xr:uid="{31426A85-B1C5-46BD-959E-773CE38643D1}"/>
    <cellStyle name="Note 3 2 6 3" xfId="6150" xr:uid="{00000000-0005-0000-0000-00009E210000}"/>
    <cellStyle name="Note 3 2 6 3 2" xfId="14592" xr:uid="{865C1D75-8188-4EBD-AFEE-0C0E192D75FE}"/>
    <cellStyle name="Note 3 2 6 3 3" xfId="23029" xr:uid="{ED1A7587-399F-4189-BD1A-A1F49D1885B5}"/>
    <cellStyle name="Note 3 2 6 3 4" xfId="31466" xr:uid="{DACAE328-0B2B-4E47-9036-20B43E8075E9}"/>
    <cellStyle name="Note 3 2 6 4" xfId="10374" xr:uid="{8519BB63-8CBD-444A-AF87-3005B8AB8BE9}"/>
    <cellStyle name="Note 3 2 6 5" xfId="18812" xr:uid="{8A43A23B-524E-4F8E-B5A3-ED43200E4D6C}"/>
    <cellStyle name="Note 3 2 6 6" xfId="27249" xr:uid="{6D38C7CB-1CDD-4061-9202-33B1B6026DF6}"/>
    <cellStyle name="Note 3 2 7" xfId="2256" xr:uid="{00000000-0005-0000-0000-00009F210000}"/>
    <cellStyle name="Note 3 2 7 2" xfId="4485" xr:uid="{00000000-0005-0000-0000-0000A0210000}"/>
    <cellStyle name="Note 3 2 7 2 2" xfId="8708" xr:uid="{00000000-0005-0000-0000-0000A1210000}"/>
    <cellStyle name="Note 3 2 7 2 2 2" xfId="17150" xr:uid="{1583111D-2756-4C8B-AB78-AC3E560E6453}"/>
    <cellStyle name="Note 3 2 7 2 2 3" xfId="25587" xr:uid="{22C82D52-8114-4D8B-BDA9-2E99EA690E04}"/>
    <cellStyle name="Note 3 2 7 2 2 4" xfId="34024" xr:uid="{388E2B80-F9A6-4F02-824C-16DF5B2B216D}"/>
    <cellStyle name="Note 3 2 7 2 3" xfId="12932" xr:uid="{5AAC1EA3-322D-4A54-AC91-1FCA6FDE9F04}"/>
    <cellStyle name="Note 3 2 7 2 4" xfId="21370" xr:uid="{965CF5A0-88FD-40E8-8056-29EDA01CF081}"/>
    <cellStyle name="Note 3 2 7 2 5" xfId="29807" xr:uid="{749EFD76-3FED-4C1E-A37E-900182B97FF2}"/>
    <cellStyle name="Note 3 2 7 3" xfId="6563" xr:uid="{00000000-0005-0000-0000-0000A2210000}"/>
    <cellStyle name="Note 3 2 7 3 2" xfId="15005" xr:uid="{B07084F6-1F1A-4C54-BAB4-58BD11AEA417}"/>
    <cellStyle name="Note 3 2 7 3 3" xfId="23442" xr:uid="{377B38F2-A07E-4130-9CC4-E0B5BE482C15}"/>
    <cellStyle name="Note 3 2 7 3 4" xfId="31879" xr:uid="{EC24196E-CD64-4A50-AED3-FA5E2125D75F}"/>
    <cellStyle name="Note 3 2 7 4" xfId="10787" xr:uid="{A5067579-C270-4011-ABC9-F6E3BD221E3A}"/>
    <cellStyle name="Note 3 2 7 5" xfId="19225" xr:uid="{2B5B1BC3-D44E-4512-9CF8-8C8FBB2423DA}"/>
    <cellStyle name="Note 3 2 7 6" xfId="27662" xr:uid="{DCE4A1C4-DF97-4F36-A67E-3465AF0F05C2}"/>
    <cellStyle name="Note 3 2 8" xfId="2692" xr:uid="{00000000-0005-0000-0000-0000A3210000}"/>
    <cellStyle name="Note 3 2 8 2" xfId="6976" xr:uid="{00000000-0005-0000-0000-0000A4210000}"/>
    <cellStyle name="Note 3 2 8 2 2" xfId="15418" xr:uid="{45EF06C0-2E9B-47FC-808A-9A5E0CAE8F86}"/>
    <cellStyle name="Note 3 2 8 2 3" xfId="23855" xr:uid="{1DEB5142-4DD2-438F-A019-E61B9934914B}"/>
    <cellStyle name="Note 3 2 8 2 4" xfId="32292" xr:uid="{F3EECCE1-00DC-46C8-B184-248F690C3029}"/>
    <cellStyle name="Note 3 2 8 3" xfId="11200" xr:uid="{3A6215A3-8471-4721-93AC-5E91613B502A}"/>
    <cellStyle name="Note 3 2 8 4" xfId="19638" xr:uid="{6BC554D3-EB15-4F83-8357-4EE0198CFEB8}"/>
    <cellStyle name="Note 3 2 8 5" xfId="28075" xr:uid="{1E78DDD2-58AB-4478-A476-CB778C99624A}"/>
    <cellStyle name="Note 3 2 9" xfId="2751" xr:uid="{00000000-0005-0000-0000-0000A5210000}"/>
    <cellStyle name="Note 3 3" xfId="558" xr:uid="{00000000-0005-0000-0000-0000A6210000}"/>
    <cellStyle name="Note 3 3 10" xfId="4915" xr:uid="{00000000-0005-0000-0000-0000A7210000}"/>
    <cellStyle name="Note 3 3 10 2" xfId="13357" xr:uid="{696D49C7-AF8B-4EF8-AE72-FEF92BA88937}"/>
    <cellStyle name="Note 3 3 10 3" xfId="21794" xr:uid="{6178E391-AD80-4E40-A753-9FC5F99985C0}"/>
    <cellStyle name="Note 3 3 10 4" xfId="30231" xr:uid="{404B9AED-DA53-4E27-BE0B-7FB153F06D83}"/>
    <cellStyle name="Note 3 3 11" xfId="9139" xr:uid="{B313E5F4-99B3-4737-8070-25C43ACD2C73}"/>
    <cellStyle name="Note 3 3 12" xfId="17577" xr:uid="{3B361172-FBDF-4CD0-8DE0-F459C34B1112}"/>
    <cellStyle name="Note 3 3 13" xfId="26014" xr:uid="{2C34FA70-AB65-4A87-A0FA-0F01CB2D1E14}"/>
    <cellStyle name="Note 3 3 2" xfId="559" xr:uid="{00000000-0005-0000-0000-0000A8210000}"/>
    <cellStyle name="Note 3 3 2 10" xfId="9140" xr:uid="{0E05E6A9-0FB8-4E42-B94A-254C0BC9272A}"/>
    <cellStyle name="Note 3 3 2 11" xfId="17578" xr:uid="{B75042F1-79D0-46B3-ACBD-FE919518C428}"/>
    <cellStyle name="Note 3 3 2 12" xfId="26015" xr:uid="{A799DB4E-BAEE-4B7C-B284-3E58500BFA52}"/>
    <cellStyle name="Note 3 3 2 2" xfId="1019" xr:uid="{00000000-0005-0000-0000-0000A9210000}"/>
    <cellStyle name="Note 3 3 2 2 2" xfId="3251" xr:uid="{00000000-0005-0000-0000-0000AA210000}"/>
    <cellStyle name="Note 3 3 2 2 2 2" xfId="7474" xr:uid="{00000000-0005-0000-0000-0000AB210000}"/>
    <cellStyle name="Note 3 3 2 2 2 2 2" xfId="15916" xr:uid="{600DD79C-495E-43CD-AB2E-A67390C11E57}"/>
    <cellStyle name="Note 3 3 2 2 2 2 3" xfId="24353" xr:uid="{585AC6D4-4091-4EE3-A0B6-4F414AE6696D}"/>
    <cellStyle name="Note 3 3 2 2 2 2 4" xfId="32790" xr:uid="{6FA3A83A-9E28-474C-8E85-777A2A5A2D28}"/>
    <cellStyle name="Note 3 3 2 2 2 3" xfId="11698" xr:uid="{41A5B774-074A-43AC-85D9-87DA7C1016AD}"/>
    <cellStyle name="Note 3 3 2 2 2 4" xfId="20136" xr:uid="{FD77B5E9-BD30-4F72-8D08-A89EF7716143}"/>
    <cellStyle name="Note 3 3 2 2 2 5" xfId="28573" xr:uid="{5B366C27-33A6-4C9B-8A3E-FCDAF4DD6BC7}"/>
    <cellStyle name="Note 3 3 2 2 3" xfId="5329" xr:uid="{00000000-0005-0000-0000-0000AC210000}"/>
    <cellStyle name="Note 3 3 2 2 3 2" xfId="13771" xr:uid="{CD645E1E-EBF2-454E-8C50-DC04E2EE8959}"/>
    <cellStyle name="Note 3 3 2 2 3 3" xfId="22208" xr:uid="{A3131D81-0418-4647-B295-D77F40724872}"/>
    <cellStyle name="Note 3 3 2 2 3 4" xfId="30645" xr:uid="{CEB06071-5CF8-41B0-A1FC-23427BE8E3DE}"/>
    <cellStyle name="Note 3 3 2 2 4" xfId="9553" xr:uid="{8A1E9B24-E115-4E04-8E34-5BB47DFA553E}"/>
    <cellStyle name="Note 3 3 2 2 5" xfId="17991" xr:uid="{C5D35E60-A1CA-4B26-9C05-88724F5FAA59}"/>
    <cellStyle name="Note 3 3 2 2 6" xfId="26428" xr:uid="{B15333C0-3B96-4452-95B2-80DBAA7CF94D}"/>
    <cellStyle name="Note 3 3 2 3" xfId="1434" xr:uid="{00000000-0005-0000-0000-0000AD210000}"/>
    <cellStyle name="Note 3 3 2 3 2" xfId="3664" xr:uid="{00000000-0005-0000-0000-0000AE210000}"/>
    <cellStyle name="Note 3 3 2 3 2 2" xfId="7887" xr:uid="{00000000-0005-0000-0000-0000AF210000}"/>
    <cellStyle name="Note 3 3 2 3 2 2 2" xfId="16329" xr:uid="{FEF28771-C38B-42CB-9634-FFB5FB3495F2}"/>
    <cellStyle name="Note 3 3 2 3 2 2 3" xfId="24766" xr:uid="{3148174E-590D-446B-9A4B-2750EFB8BEE2}"/>
    <cellStyle name="Note 3 3 2 3 2 2 4" xfId="33203" xr:uid="{5AFB9823-8185-4F07-960F-9CEE8532579C}"/>
    <cellStyle name="Note 3 3 2 3 2 3" xfId="12111" xr:uid="{0F93067B-DCD9-4459-940A-60C65AF5E5B8}"/>
    <cellStyle name="Note 3 3 2 3 2 4" xfId="20549" xr:uid="{9903573F-D6B4-4535-947A-0649569D6DDE}"/>
    <cellStyle name="Note 3 3 2 3 2 5" xfId="28986" xr:uid="{4C9DC9ED-952D-4C95-8748-F706038AA2F9}"/>
    <cellStyle name="Note 3 3 2 3 3" xfId="5742" xr:uid="{00000000-0005-0000-0000-0000B0210000}"/>
    <cellStyle name="Note 3 3 2 3 3 2" xfId="14184" xr:uid="{8A92ED5E-3774-45BE-9C68-BCF59ADF7399}"/>
    <cellStyle name="Note 3 3 2 3 3 3" xfId="22621" xr:uid="{260D4B33-1524-46B7-B24B-B5C3F8EDE9EA}"/>
    <cellStyle name="Note 3 3 2 3 3 4" xfId="31058" xr:uid="{D8533137-B072-4338-BB66-49E63BB5B261}"/>
    <cellStyle name="Note 3 3 2 3 4" xfId="9966" xr:uid="{1CECB414-EC48-4AB7-AED4-81BE0C0B7B03}"/>
    <cellStyle name="Note 3 3 2 3 5" xfId="18404" xr:uid="{EFC47623-1409-42C0-97DD-55A7DD3E0A56}"/>
    <cellStyle name="Note 3 3 2 3 6" xfId="26841" xr:uid="{ECB267CF-271B-41FC-878F-D30BCCE020A5}"/>
    <cellStyle name="Note 3 3 2 4" xfId="1848" xr:uid="{00000000-0005-0000-0000-0000B1210000}"/>
    <cellStyle name="Note 3 3 2 4 2" xfId="4077" xr:uid="{00000000-0005-0000-0000-0000B2210000}"/>
    <cellStyle name="Note 3 3 2 4 2 2" xfId="8300" xr:uid="{00000000-0005-0000-0000-0000B3210000}"/>
    <cellStyle name="Note 3 3 2 4 2 2 2" xfId="16742" xr:uid="{219FA55D-D5C4-4E14-BFEB-A367B1FC5EE8}"/>
    <cellStyle name="Note 3 3 2 4 2 2 3" xfId="25179" xr:uid="{BD8D099D-ADCA-4DD3-A45B-48AD99F42790}"/>
    <cellStyle name="Note 3 3 2 4 2 2 4" xfId="33616" xr:uid="{3F6B930C-2F4C-4A44-9FF0-1A092E53B52A}"/>
    <cellStyle name="Note 3 3 2 4 2 3" xfId="12524" xr:uid="{3B0B4F0A-09FD-4CEA-AE86-2496CBE02D3B}"/>
    <cellStyle name="Note 3 3 2 4 2 4" xfId="20962" xr:uid="{9F3E349C-A192-4671-9BB3-5A429A88E61D}"/>
    <cellStyle name="Note 3 3 2 4 2 5" xfId="29399" xr:uid="{B4173F1E-4BFF-4484-A1BE-73408DF06212}"/>
    <cellStyle name="Note 3 3 2 4 3" xfId="6155" xr:uid="{00000000-0005-0000-0000-0000B4210000}"/>
    <cellStyle name="Note 3 3 2 4 3 2" xfId="14597" xr:uid="{0B2A0026-34AD-472D-BA0A-7A2B733F6D0A}"/>
    <cellStyle name="Note 3 3 2 4 3 3" xfId="23034" xr:uid="{09A3B4B3-C5C0-4D83-BA87-60144C4C2743}"/>
    <cellStyle name="Note 3 3 2 4 3 4" xfId="31471" xr:uid="{432CC0A5-74A7-46E2-A09D-C139E4159C93}"/>
    <cellStyle name="Note 3 3 2 4 4" xfId="10379" xr:uid="{102830EA-29D7-47D0-A370-0568E90FA2EC}"/>
    <cellStyle name="Note 3 3 2 4 5" xfId="18817" xr:uid="{0ACFCDA2-D96F-4553-AB37-E6DF74745F96}"/>
    <cellStyle name="Note 3 3 2 4 6" xfId="27254" xr:uid="{3FF51913-536F-4F6E-848C-E3F40E4B2610}"/>
    <cellStyle name="Note 3 3 2 5" xfId="2261" xr:uid="{00000000-0005-0000-0000-0000B5210000}"/>
    <cellStyle name="Note 3 3 2 5 2" xfId="4490" xr:uid="{00000000-0005-0000-0000-0000B6210000}"/>
    <cellStyle name="Note 3 3 2 5 2 2" xfId="8713" xr:uid="{00000000-0005-0000-0000-0000B7210000}"/>
    <cellStyle name="Note 3 3 2 5 2 2 2" xfId="17155" xr:uid="{2A0285C1-F0A8-4A23-A2F7-A6A5ED17027B}"/>
    <cellStyle name="Note 3 3 2 5 2 2 3" xfId="25592" xr:uid="{0367A964-1612-49BF-BD02-5D608FF6D024}"/>
    <cellStyle name="Note 3 3 2 5 2 2 4" xfId="34029" xr:uid="{E6C714DB-5A6E-4B0C-92DD-5CB765CEB8D5}"/>
    <cellStyle name="Note 3 3 2 5 2 3" xfId="12937" xr:uid="{252871D6-9D91-4E07-9EBC-5EE2F9B5052D}"/>
    <cellStyle name="Note 3 3 2 5 2 4" xfId="21375" xr:uid="{19A55B1D-2713-4EF9-BE40-9F0095735EC0}"/>
    <cellStyle name="Note 3 3 2 5 2 5" xfId="29812" xr:uid="{83C368D0-0FFE-4303-BE0D-6B89DD53E41F}"/>
    <cellStyle name="Note 3 3 2 5 3" xfId="6568" xr:uid="{00000000-0005-0000-0000-0000B8210000}"/>
    <cellStyle name="Note 3 3 2 5 3 2" xfId="15010" xr:uid="{C6E5068B-6DFB-40DD-9D3D-F980A203B71E}"/>
    <cellStyle name="Note 3 3 2 5 3 3" xfId="23447" xr:uid="{C3D4D9D5-55E1-4790-A50E-81233CA0E17E}"/>
    <cellStyle name="Note 3 3 2 5 3 4" xfId="31884" xr:uid="{F11FBAFB-0E31-4919-A895-886E60FE8B1D}"/>
    <cellStyle name="Note 3 3 2 5 4" xfId="10792" xr:uid="{6957D632-04E1-46D1-9094-1E75E5C4DEAD}"/>
    <cellStyle name="Note 3 3 2 5 5" xfId="19230" xr:uid="{433D45AA-F603-494E-973B-83BFB83ABDF4}"/>
    <cellStyle name="Note 3 3 2 5 6" xfId="27667" xr:uid="{90CA12BA-EB2D-4244-9BB8-1ACD58180E9E}"/>
    <cellStyle name="Note 3 3 2 6" xfId="2697" xr:uid="{00000000-0005-0000-0000-0000B9210000}"/>
    <cellStyle name="Note 3 3 2 6 2" xfId="6981" xr:uid="{00000000-0005-0000-0000-0000BA210000}"/>
    <cellStyle name="Note 3 3 2 6 2 2" xfId="15423" xr:uid="{96EC4B2D-14D8-433C-91A0-794EDF7DA687}"/>
    <cellStyle name="Note 3 3 2 6 2 3" xfId="23860" xr:uid="{94ABF4C1-078C-4A7E-9F6E-1CA5461B4477}"/>
    <cellStyle name="Note 3 3 2 6 2 4" xfId="32297" xr:uid="{0389150A-30A6-43EA-9706-B9364CB46570}"/>
    <cellStyle name="Note 3 3 2 6 3" xfId="11205" xr:uid="{7B7CA55C-5839-4DC1-9B44-6212673D0338}"/>
    <cellStyle name="Note 3 3 2 6 4" xfId="19643" xr:uid="{F5381A66-CFF7-4BEF-B4D2-92C3DC46FE28}"/>
    <cellStyle name="Note 3 3 2 6 5" xfId="28080" xr:uid="{E91DA893-50FF-41F9-AE70-F9224F72BBB5}"/>
    <cellStyle name="Note 3 3 2 7" xfId="2756" xr:uid="{00000000-0005-0000-0000-0000BB210000}"/>
    <cellStyle name="Note 3 3 2 8" xfId="2837" xr:uid="{00000000-0005-0000-0000-0000BC210000}"/>
    <cellStyle name="Note 3 3 2 8 2" xfId="7061" xr:uid="{00000000-0005-0000-0000-0000BD210000}"/>
    <cellStyle name="Note 3 3 2 8 2 2" xfId="15503" xr:uid="{6BCEEF3A-9124-4268-917F-5B0D993F63A4}"/>
    <cellStyle name="Note 3 3 2 8 2 3" xfId="23940" xr:uid="{494180D8-E919-459F-8871-DB627C7FD694}"/>
    <cellStyle name="Note 3 3 2 8 2 4" xfId="32377" xr:uid="{9A063A31-8BF4-443C-8665-DF36AD7A759F}"/>
    <cellStyle name="Note 3 3 2 8 3" xfId="11285" xr:uid="{EA077EA4-F763-4F5A-B3F1-3B8A1A777639}"/>
    <cellStyle name="Note 3 3 2 8 4" xfId="19723" xr:uid="{17722441-1CD0-4C43-B60B-D9F941CB9C74}"/>
    <cellStyle name="Note 3 3 2 8 5" xfId="28160" xr:uid="{7A9507BE-172B-4521-9103-DC63C407D73A}"/>
    <cellStyle name="Note 3 3 2 9" xfId="4916" xr:uid="{00000000-0005-0000-0000-0000BE210000}"/>
    <cellStyle name="Note 3 3 2 9 2" xfId="13358" xr:uid="{9D281028-6FD8-4F0E-892A-AD71C6A77D4D}"/>
    <cellStyle name="Note 3 3 2 9 3" xfId="21795" xr:uid="{ACD448C3-8DAE-4220-9DF7-004D0AF5FACA}"/>
    <cellStyle name="Note 3 3 2 9 4" xfId="30232" xr:uid="{557B853F-B1D6-4403-B069-10830227543D}"/>
    <cellStyle name="Note 3 3 3" xfId="1018" xr:uid="{00000000-0005-0000-0000-0000BF210000}"/>
    <cellStyle name="Note 3 3 3 2" xfId="3250" xr:uid="{00000000-0005-0000-0000-0000C0210000}"/>
    <cellStyle name="Note 3 3 3 2 2" xfId="7473" xr:uid="{00000000-0005-0000-0000-0000C1210000}"/>
    <cellStyle name="Note 3 3 3 2 2 2" xfId="15915" xr:uid="{93858889-0C4B-4D5A-B279-6F9115CD92D2}"/>
    <cellStyle name="Note 3 3 3 2 2 3" xfId="24352" xr:uid="{C57A3533-0360-44DF-BF2A-FC975B57281F}"/>
    <cellStyle name="Note 3 3 3 2 2 4" xfId="32789" xr:uid="{E40C680D-71B6-4E77-8800-F920B48EDB93}"/>
    <cellStyle name="Note 3 3 3 2 3" xfId="11697" xr:uid="{8670A297-991B-4B5B-A90A-DFF2B14E0671}"/>
    <cellStyle name="Note 3 3 3 2 4" xfId="20135" xr:uid="{C44B43A6-3799-4DC5-A73F-582974464557}"/>
    <cellStyle name="Note 3 3 3 2 5" xfId="28572" xr:uid="{F942FD4C-1197-447A-9F87-3CB767E35192}"/>
    <cellStyle name="Note 3 3 3 3" xfId="5328" xr:uid="{00000000-0005-0000-0000-0000C2210000}"/>
    <cellStyle name="Note 3 3 3 3 2" xfId="13770" xr:uid="{FDD65293-4B2C-46FE-B48D-14B04904E43E}"/>
    <cellStyle name="Note 3 3 3 3 3" xfId="22207" xr:uid="{F94535F5-EA4D-4767-BFA0-60297F341ADB}"/>
    <cellStyle name="Note 3 3 3 3 4" xfId="30644" xr:uid="{BACF546C-4733-48FD-AB4D-A57C7395CF91}"/>
    <cellStyle name="Note 3 3 3 4" xfId="9552" xr:uid="{953A4FE6-F977-4ABC-99EA-C8C6615755DA}"/>
    <cellStyle name="Note 3 3 3 5" xfId="17990" xr:uid="{46402B4D-2F36-4A84-A7FE-8EB5E3E82296}"/>
    <cellStyle name="Note 3 3 3 6" xfId="26427" xr:uid="{FEF67001-79A7-4993-BAA9-EF39701E3C34}"/>
    <cellStyle name="Note 3 3 4" xfId="1433" xr:uid="{00000000-0005-0000-0000-0000C3210000}"/>
    <cellStyle name="Note 3 3 4 2" xfId="3663" xr:uid="{00000000-0005-0000-0000-0000C4210000}"/>
    <cellStyle name="Note 3 3 4 2 2" xfId="7886" xr:uid="{00000000-0005-0000-0000-0000C5210000}"/>
    <cellStyle name="Note 3 3 4 2 2 2" xfId="16328" xr:uid="{DB0E52A7-BBF0-4BD6-BEDB-864E0EA99D1D}"/>
    <cellStyle name="Note 3 3 4 2 2 3" xfId="24765" xr:uid="{629396EF-3DDA-4944-8BE1-6F9093F43F25}"/>
    <cellStyle name="Note 3 3 4 2 2 4" xfId="33202" xr:uid="{870D61C0-4B94-488C-A86A-B82EC84614ED}"/>
    <cellStyle name="Note 3 3 4 2 3" xfId="12110" xr:uid="{A1C80965-3A3C-4184-8757-2E5A1613022C}"/>
    <cellStyle name="Note 3 3 4 2 4" xfId="20548" xr:uid="{AFDF68EA-0F59-41C5-A19E-048E560C83FB}"/>
    <cellStyle name="Note 3 3 4 2 5" xfId="28985" xr:uid="{881635A1-09F7-46AE-8D93-55DE99C49149}"/>
    <cellStyle name="Note 3 3 4 3" xfId="5741" xr:uid="{00000000-0005-0000-0000-0000C6210000}"/>
    <cellStyle name="Note 3 3 4 3 2" xfId="14183" xr:uid="{5B3AA159-3A0F-420A-9AD6-B54D26B12B41}"/>
    <cellStyle name="Note 3 3 4 3 3" xfId="22620" xr:uid="{2F8AA303-92D5-43EA-9674-188675A8A3E2}"/>
    <cellStyle name="Note 3 3 4 3 4" xfId="31057" xr:uid="{031D600C-37BB-4943-A54D-581A23A26078}"/>
    <cellStyle name="Note 3 3 4 4" xfId="9965" xr:uid="{0097B1B6-5215-4525-84A8-1346A8D8D817}"/>
    <cellStyle name="Note 3 3 4 5" xfId="18403" xr:uid="{654BA874-DCBE-458E-89D9-8322213A0E90}"/>
    <cellStyle name="Note 3 3 4 6" xfId="26840" xr:uid="{91A83DA8-A1B2-45A1-A6A8-7E5858316E35}"/>
    <cellStyle name="Note 3 3 5" xfId="1847" xr:uid="{00000000-0005-0000-0000-0000C7210000}"/>
    <cellStyle name="Note 3 3 5 2" xfId="4076" xr:uid="{00000000-0005-0000-0000-0000C8210000}"/>
    <cellStyle name="Note 3 3 5 2 2" xfId="8299" xr:uid="{00000000-0005-0000-0000-0000C9210000}"/>
    <cellStyle name="Note 3 3 5 2 2 2" xfId="16741" xr:uid="{68DCC0F0-B30A-4E99-B1BF-A0E8C351B6AB}"/>
    <cellStyle name="Note 3 3 5 2 2 3" xfId="25178" xr:uid="{E56FF5B4-B2DE-48DF-BC1E-A9C3ECEA8193}"/>
    <cellStyle name="Note 3 3 5 2 2 4" xfId="33615" xr:uid="{9600A212-FD52-43D5-A59F-167357EABC26}"/>
    <cellStyle name="Note 3 3 5 2 3" xfId="12523" xr:uid="{6AB58222-1118-42DD-BBC2-64E8AF33AC4A}"/>
    <cellStyle name="Note 3 3 5 2 4" xfId="20961" xr:uid="{70E40809-4B8D-4BA9-932F-8AD123162A3B}"/>
    <cellStyle name="Note 3 3 5 2 5" xfId="29398" xr:uid="{4E14BB5C-3897-4CF3-BE46-95E2FB0BA230}"/>
    <cellStyle name="Note 3 3 5 3" xfId="6154" xr:uid="{00000000-0005-0000-0000-0000CA210000}"/>
    <cellStyle name="Note 3 3 5 3 2" xfId="14596" xr:uid="{2FAC8EAF-B210-47BC-B8F3-7A4F0ABE7B84}"/>
    <cellStyle name="Note 3 3 5 3 3" xfId="23033" xr:uid="{ADE8F585-78E5-4522-B35C-B2E9BF126870}"/>
    <cellStyle name="Note 3 3 5 3 4" xfId="31470" xr:uid="{1AC09665-3E5A-4090-A3E5-ACA3257E05FE}"/>
    <cellStyle name="Note 3 3 5 4" xfId="10378" xr:uid="{230960D4-AD47-40BF-8D22-85A453D361D4}"/>
    <cellStyle name="Note 3 3 5 5" xfId="18816" xr:uid="{069E6384-4BAE-44CE-A252-E38940C0666B}"/>
    <cellStyle name="Note 3 3 5 6" xfId="27253" xr:uid="{00F8BA60-2922-4F73-9353-677E615D50FA}"/>
    <cellStyle name="Note 3 3 6" xfId="2260" xr:uid="{00000000-0005-0000-0000-0000CB210000}"/>
    <cellStyle name="Note 3 3 6 2" xfId="4489" xr:uid="{00000000-0005-0000-0000-0000CC210000}"/>
    <cellStyle name="Note 3 3 6 2 2" xfId="8712" xr:uid="{00000000-0005-0000-0000-0000CD210000}"/>
    <cellStyle name="Note 3 3 6 2 2 2" xfId="17154" xr:uid="{5C868233-7198-4AF0-B17D-5370E3102988}"/>
    <cellStyle name="Note 3 3 6 2 2 3" xfId="25591" xr:uid="{3B845905-7F1B-4A26-BEFA-298919697002}"/>
    <cellStyle name="Note 3 3 6 2 2 4" xfId="34028" xr:uid="{0DA77561-40A2-40B5-AEE3-CBA6957CEB92}"/>
    <cellStyle name="Note 3 3 6 2 3" xfId="12936" xr:uid="{06CD7F12-7348-422E-BCC1-58776617E489}"/>
    <cellStyle name="Note 3 3 6 2 4" xfId="21374" xr:uid="{97712792-E986-45F5-A535-15ACBECC1E4B}"/>
    <cellStyle name="Note 3 3 6 2 5" xfId="29811" xr:uid="{0EB319D4-B141-43D8-8FC1-7D3D92745483}"/>
    <cellStyle name="Note 3 3 6 3" xfId="6567" xr:uid="{00000000-0005-0000-0000-0000CE210000}"/>
    <cellStyle name="Note 3 3 6 3 2" xfId="15009" xr:uid="{AF99B589-2E97-46E4-92D0-49073A84B6B5}"/>
    <cellStyle name="Note 3 3 6 3 3" xfId="23446" xr:uid="{2977A4C7-7C5E-4E22-8B86-D295171584E5}"/>
    <cellStyle name="Note 3 3 6 3 4" xfId="31883" xr:uid="{58315DCB-323A-4ED6-BB04-1F21936D865E}"/>
    <cellStyle name="Note 3 3 6 4" xfId="10791" xr:uid="{3A58F2F8-836F-437D-A48E-2B5C4FF5762F}"/>
    <cellStyle name="Note 3 3 6 5" xfId="19229" xr:uid="{00EFBCCC-D8A1-49BA-9842-51461FA63BF9}"/>
    <cellStyle name="Note 3 3 6 6" xfId="27666" xr:uid="{5786DFDA-CB7B-4DE6-A523-4740950CE284}"/>
    <cellStyle name="Note 3 3 7" xfId="2696" xr:uid="{00000000-0005-0000-0000-0000CF210000}"/>
    <cellStyle name="Note 3 3 7 2" xfId="6980" xr:uid="{00000000-0005-0000-0000-0000D0210000}"/>
    <cellStyle name="Note 3 3 7 2 2" xfId="15422" xr:uid="{F802EB04-B21C-4A5F-AC84-40B50F57E3C3}"/>
    <cellStyle name="Note 3 3 7 2 3" xfId="23859" xr:uid="{64D59248-AA90-490F-BF5F-33B5AF3D4E43}"/>
    <cellStyle name="Note 3 3 7 2 4" xfId="32296" xr:uid="{D52C4D02-716A-4A7F-A807-F6700706D6E0}"/>
    <cellStyle name="Note 3 3 7 3" xfId="11204" xr:uid="{7105209C-3F94-4051-A4E7-E22811F3E97D}"/>
    <cellStyle name="Note 3 3 7 4" xfId="19642" xr:uid="{2AC4B4F3-F865-47DE-8195-24E4E3AA417F}"/>
    <cellStyle name="Note 3 3 7 5" xfId="28079" xr:uid="{7B0B23F3-75F6-4CA3-9C7C-E53E33485E45}"/>
    <cellStyle name="Note 3 3 8" xfId="2755" xr:uid="{00000000-0005-0000-0000-0000D1210000}"/>
    <cellStyle name="Note 3 3 9" xfId="2836" xr:uid="{00000000-0005-0000-0000-0000D2210000}"/>
    <cellStyle name="Note 3 3 9 2" xfId="7060" xr:uid="{00000000-0005-0000-0000-0000D3210000}"/>
    <cellStyle name="Note 3 3 9 2 2" xfId="15502" xr:uid="{101C39DB-7B39-4E3B-880D-E6C3540D9B6F}"/>
    <cellStyle name="Note 3 3 9 2 3" xfId="23939" xr:uid="{791D1AFA-764F-4B1D-BFCA-2F9AB943E089}"/>
    <cellStyle name="Note 3 3 9 2 4" xfId="32376" xr:uid="{2A1D4EE9-6593-484C-8B72-55395DD866A9}"/>
    <cellStyle name="Note 3 3 9 3" xfId="11284" xr:uid="{A4259844-0948-4968-929D-6FC54E6EC2AC}"/>
    <cellStyle name="Note 3 3 9 4" xfId="19722" xr:uid="{4C6BCD60-090F-4220-AF53-B76A3F8B02EF}"/>
    <cellStyle name="Note 3 3 9 5" xfId="28159" xr:uid="{7D1C341E-1E5E-489A-B3D8-A8CE8AFD456F}"/>
    <cellStyle name="Note 3 4" xfId="560" xr:uid="{00000000-0005-0000-0000-0000D4210000}"/>
    <cellStyle name="Note 3 4 10" xfId="9141" xr:uid="{8E790277-12D6-40C1-87A8-EFF93FB41344}"/>
    <cellStyle name="Note 3 4 11" xfId="17579" xr:uid="{5326A2B3-19D9-4A65-8F3E-7BDA6E19A5EF}"/>
    <cellStyle name="Note 3 4 12" xfId="26016" xr:uid="{40E0FA42-E3CF-469B-98FE-1C5640C5CA19}"/>
    <cellStyle name="Note 3 4 2" xfId="1020" xr:uid="{00000000-0005-0000-0000-0000D5210000}"/>
    <cellStyle name="Note 3 4 2 2" xfId="3252" xr:uid="{00000000-0005-0000-0000-0000D6210000}"/>
    <cellStyle name="Note 3 4 2 2 2" xfId="7475" xr:uid="{00000000-0005-0000-0000-0000D7210000}"/>
    <cellStyle name="Note 3 4 2 2 2 2" xfId="15917" xr:uid="{1C1D32CB-E126-4BF5-B6B4-FC14AE112278}"/>
    <cellStyle name="Note 3 4 2 2 2 3" xfId="24354" xr:uid="{1404156C-A342-488F-B264-4AB75048A152}"/>
    <cellStyle name="Note 3 4 2 2 2 4" xfId="32791" xr:uid="{CB0E30FA-A671-4D92-AC94-DBA414A45809}"/>
    <cellStyle name="Note 3 4 2 2 3" xfId="11699" xr:uid="{DCA06254-EDAD-4E77-9B58-8BB83B46AA9C}"/>
    <cellStyle name="Note 3 4 2 2 4" xfId="20137" xr:uid="{D20EA91C-397B-454D-8848-2753D5F89525}"/>
    <cellStyle name="Note 3 4 2 2 5" xfId="28574" xr:uid="{65EFCBE0-5E32-488C-B673-2643D15CA680}"/>
    <cellStyle name="Note 3 4 2 3" xfId="5330" xr:uid="{00000000-0005-0000-0000-0000D8210000}"/>
    <cellStyle name="Note 3 4 2 3 2" xfId="13772" xr:uid="{80277061-1E31-4F3A-B881-B15C454A8B25}"/>
    <cellStyle name="Note 3 4 2 3 3" xfId="22209" xr:uid="{F7DD7B88-DF27-427D-AFCB-20BC754FA42B}"/>
    <cellStyle name="Note 3 4 2 3 4" xfId="30646" xr:uid="{659A07CA-000E-45EB-96AB-29EE08B4DC38}"/>
    <cellStyle name="Note 3 4 2 4" xfId="9554" xr:uid="{18C8E301-D897-489C-84DB-804775D7F2BC}"/>
    <cellStyle name="Note 3 4 2 5" xfId="17992" xr:uid="{62D34074-B26D-49E4-84CF-79DD30BBB9CA}"/>
    <cellStyle name="Note 3 4 2 6" xfId="26429" xr:uid="{EC691CFE-70FC-4B28-A8FB-1020215A1825}"/>
    <cellStyle name="Note 3 4 3" xfId="1435" xr:uid="{00000000-0005-0000-0000-0000D9210000}"/>
    <cellStyle name="Note 3 4 3 2" xfId="3665" xr:uid="{00000000-0005-0000-0000-0000DA210000}"/>
    <cellStyle name="Note 3 4 3 2 2" xfId="7888" xr:uid="{00000000-0005-0000-0000-0000DB210000}"/>
    <cellStyle name="Note 3 4 3 2 2 2" xfId="16330" xr:uid="{6229AB14-E3DD-433C-9D38-D4908933A423}"/>
    <cellStyle name="Note 3 4 3 2 2 3" xfId="24767" xr:uid="{4EE6F9AD-6B2A-430F-8E7C-F96C51491500}"/>
    <cellStyle name="Note 3 4 3 2 2 4" xfId="33204" xr:uid="{A578D3B6-3E86-4D56-9751-48E3705EBD1A}"/>
    <cellStyle name="Note 3 4 3 2 3" xfId="12112" xr:uid="{F46413EE-A3E4-42F1-A30A-11C13ECD5A9B}"/>
    <cellStyle name="Note 3 4 3 2 4" xfId="20550" xr:uid="{17E1913C-2DF9-4646-B6AB-26658970C289}"/>
    <cellStyle name="Note 3 4 3 2 5" xfId="28987" xr:uid="{28D67B20-B75F-4B87-880F-E2B20F4EB0FE}"/>
    <cellStyle name="Note 3 4 3 3" xfId="5743" xr:uid="{00000000-0005-0000-0000-0000DC210000}"/>
    <cellStyle name="Note 3 4 3 3 2" xfId="14185" xr:uid="{2C7BEA45-1263-4A94-89FF-301584B4F9FA}"/>
    <cellStyle name="Note 3 4 3 3 3" xfId="22622" xr:uid="{662198A0-7B61-429D-BC4B-AA995258DD29}"/>
    <cellStyle name="Note 3 4 3 3 4" xfId="31059" xr:uid="{9BFD4F91-F57B-48ED-8415-FA5A6BE0F9CD}"/>
    <cellStyle name="Note 3 4 3 4" xfId="9967" xr:uid="{DA794FD6-2C1E-4B43-B88F-170AC27207C0}"/>
    <cellStyle name="Note 3 4 3 5" xfId="18405" xr:uid="{51004C87-01FD-490C-9F30-CB9ED70B2CF7}"/>
    <cellStyle name="Note 3 4 3 6" xfId="26842" xr:uid="{D48AD6D7-3CAF-4711-95F9-8694ED68DD60}"/>
    <cellStyle name="Note 3 4 4" xfId="1849" xr:uid="{00000000-0005-0000-0000-0000DD210000}"/>
    <cellStyle name="Note 3 4 4 2" xfId="4078" xr:uid="{00000000-0005-0000-0000-0000DE210000}"/>
    <cellStyle name="Note 3 4 4 2 2" xfId="8301" xr:uid="{00000000-0005-0000-0000-0000DF210000}"/>
    <cellStyle name="Note 3 4 4 2 2 2" xfId="16743" xr:uid="{22049178-6BEA-441F-9C9E-431B09686938}"/>
    <cellStyle name="Note 3 4 4 2 2 3" xfId="25180" xr:uid="{95251B31-0557-4921-9A4C-C81E2C334E96}"/>
    <cellStyle name="Note 3 4 4 2 2 4" xfId="33617" xr:uid="{A87368A4-460A-4C3D-AFC0-A00BF0055EB4}"/>
    <cellStyle name="Note 3 4 4 2 3" xfId="12525" xr:uid="{2E4C684E-C557-4F71-862A-F4F16CBBB8CC}"/>
    <cellStyle name="Note 3 4 4 2 4" xfId="20963" xr:uid="{AC27C3D7-0C0C-4E07-8A02-E2847B40EFE7}"/>
    <cellStyle name="Note 3 4 4 2 5" xfId="29400" xr:uid="{9B331961-CE2C-4BBA-9044-DEB342979A40}"/>
    <cellStyle name="Note 3 4 4 3" xfId="6156" xr:uid="{00000000-0005-0000-0000-0000E0210000}"/>
    <cellStyle name="Note 3 4 4 3 2" xfId="14598" xr:uid="{7D19D837-00ED-466A-8C28-0C43D2605369}"/>
    <cellStyle name="Note 3 4 4 3 3" xfId="23035" xr:uid="{934490A8-6B60-4355-B037-D0565CD04FC9}"/>
    <cellStyle name="Note 3 4 4 3 4" xfId="31472" xr:uid="{0EAC6785-F01D-4008-AC2F-4F1E9F301A78}"/>
    <cellStyle name="Note 3 4 4 4" xfId="10380" xr:uid="{C0FAD5AE-7147-404E-B8CA-E8A446707CE2}"/>
    <cellStyle name="Note 3 4 4 5" xfId="18818" xr:uid="{85BCC1F8-6647-46C8-ADE7-F6F7310ADCD7}"/>
    <cellStyle name="Note 3 4 4 6" xfId="27255" xr:uid="{8791C3F5-A7C2-4170-853F-2BD51D09EBD7}"/>
    <cellStyle name="Note 3 4 5" xfId="2262" xr:uid="{00000000-0005-0000-0000-0000E1210000}"/>
    <cellStyle name="Note 3 4 5 2" xfId="4491" xr:uid="{00000000-0005-0000-0000-0000E2210000}"/>
    <cellStyle name="Note 3 4 5 2 2" xfId="8714" xr:uid="{00000000-0005-0000-0000-0000E3210000}"/>
    <cellStyle name="Note 3 4 5 2 2 2" xfId="17156" xr:uid="{4A8E2519-9891-4C63-A9C4-1E97BB157CBA}"/>
    <cellStyle name="Note 3 4 5 2 2 3" xfId="25593" xr:uid="{3DA3C497-4336-4915-AC7F-8204E5EEF000}"/>
    <cellStyle name="Note 3 4 5 2 2 4" xfId="34030" xr:uid="{37A2DE26-C0F1-4CB9-A580-F94411C6C74A}"/>
    <cellStyle name="Note 3 4 5 2 3" xfId="12938" xr:uid="{A8EADA3B-1420-4A5F-9527-755F07C41B05}"/>
    <cellStyle name="Note 3 4 5 2 4" xfId="21376" xr:uid="{B69C20FA-E29F-40D7-92CA-CE049B80D689}"/>
    <cellStyle name="Note 3 4 5 2 5" xfId="29813" xr:uid="{FB567F1A-8BE8-4AAC-B3DA-C51D3680D114}"/>
    <cellStyle name="Note 3 4 5 3" xfId="6569" xr:uid="{00000000-0005-0000-0000-0000E4210000}"/>
    <cellStyle name="Note 3 4 5 3 2" xfId="15011" xr:uid="{227592E7-D2C9-42F2-BD2A-908D87EACE27}"/>
    <cellStyle name="Note 3 4 5 3 3" xfId="23448" xr:uid="{54AF67A5-A2B3-4FA7-979B-A3CA3DC001B0}"/>
    <cellStyle name="Note 3 4 5 3 4" xfId="31885" xr:uid="{B22B8573-9A44-48E7-B298-AFA7BCBB2636}"/>
    <cellStyle name="Note 3 4 5 4" xfId="10793" xr:uid="{CA9E7EC5-E4E7-460D-B539-80309C93BBDB}"/>
    <cellStyle name="Note 3 4 5 5" xfId="19231" xr:uid="{97D63265-C88B-440D-BB4A-CD17A1F07676}"/>
    <cellStyle name="Note 3 4 5 6" xfId="27668" xr:uid="{3A360136-EEBD-49D8-A515-534DF2E9F270}"/>
    <cellStyle name="Note 3 4 6" xfId="2698" xr:uid="{00000000-0005-0000-0000-0000E5210000}"/>
    <cellStyle name="Note 3 4 6 2" xfId="6982" xr:uid="{00000000-0005-0000-0000-0000E6210000}"/>
    <cellStyle name="Note 3 4 6 2 2" xfId="15424" xr:uid="{7ED612BA-408D-409B-A2AF-7D60E4A26325}"/>
    <cellStyle name="Note 3 4 6 2 3" xfId="23861" xr:uid="{908CF5DA-4114-459E-97CF-98914084C58C}"/>
    <cellStyle name="Note 3 4 6 2 4" xfId="32298" xr:uid="{24C26448-0809-4009-8E5D-0585696799C5}"/>
    <cellStyle name="Note 3 4 6 3" xfId="11206" xr:uid="{EC8AED6F-6D5C-4E21-B388-7AF92927920C}"/>
    <cellStyle name="Note 3 4 6 4" xfId="19644" xr:uid="{673BD61E-B0AF-40AF-9020-0BABB45692D1}"/>
    <cellStyle name="Note 3 4 6 5" xfId="28081" xr:uid="{9F6009CF-4285-4004-882A-00289217AC64}"/>
    <cellStyle name="Note 3 4 7" xfId="2757" xr:uid="{00000000-0005-0000-0000-0000E7210000}"/>
    <cellStyle name="Note 3 4 8" xfId="2838" xr:uid="{00000000-0005-0000-0000-0000E8210000}"/>
    <cellStyle name="Note 3 4 8 2" xfId="7062" xr:uid="{00000000-0005-0000-0000-0000E9210000}"/>
    <cellStyle name="Note 3 4 8 2 2" xfId="15504" xr:uid="{5B739FD6-1613-4A91-A4B0-D70A5E5F6BDD}"/>
    <cellStyle name="Note 3 4 8 2 3" xfId="23941" xr:uid="{2389F2BD-774F-45A8-B8C9-025720E9A6D8}"/>
    <cellStyle name="Note 3 4 8 2 4" xfId="32378" xr:uid="{0D968065-F579-417F-BE3E-884E3D1FF68C}"/>
    <cellStyle name="Note 3 4 8 3" xfId="11286" xr:uid="{79C01F34-A22A-46B2-AB84-AF0C3D6F717C}"/>
    <cellStyle name="Note 3 4 8 4" xfId="19724" xr:uid="{B2F04276-A759-4CB0-9A95-76F693D92686}"/>
    <cellStyle name="Note 3 4 8 5" xfId="28161" xr:uid="{3DC890D5-F570-4A43-89DB-057D93EF13AE}"/>
    <cellStyle name="Note 3 4 9" xfId="4917" xr:uid="{00000000-0005-0000-0000-0000EA210000}"/>
    <cellStyle name="Note 3 4 9 2" xfId="13359" xr:uid="{BF5AB53E-0B14-4F11-BDD0-FE41372A01BA}"/>
    <cellStyle name="Note 3 4 9 3" xfId="21796" xr:uid="{62644299-4582-40F7-BE5E-AA489A414B1C}"/>
    <cellStyle name="Note 3 4 9 4" xfId="30233" xr:uid="{B729B312-0F61-424F-A349-04177EC020FA}"/>
    <cellStyle name="Note 3 5" xfId="561" xr:uid="{00000000-0005-0000-0000-0000EB210000}"/>
    <cellStyle name="Note 3 5 10" xfId="9142" xr:uid="{3EA544CF-7E67-4399-8052-738BC098B12A}"/>
    <cellStyle name="Note 3 5 11" xfId="17580" xr:uid="{A118AA2A-251A-427B-BD42-4240202F6D2A}"/>
    <cellStyle name="Note 3 5 12" xfId="26017" xr:uid="{EC2B96F1-C39A-478F-8AC5-6FD13259D9F0}"/>
    <cellStyle name="Note 3 5 2" xfId="1021" xr:uid="{00000000-0005-0000-0000-0000EC210000}"/>
    <cellStyle name="Note 3 5 2 2" xfId="3253" xr:uid="{00000000-0005-0000-0000-0000ED210000}"/>
    <cellStyle name="Note 3 5 2 2 2" xfId="7476" xr:uid="{00000000-0005-0000-0000-0000EE210000}"/>
    <cellStyle name="Note 3 5 2 2 2 2" xfId="15918" xr:uid="{C4A73224-5253-4C51-BCA5-2CF6D419752C}"/>
    <cellStyle name="Note 3 5 2 2 2 3" xfId="24355" xr:uid="{3C6FEC10-71D9-489D-BAB4-B9750FE9F51E}"/>
    <cellStyle name="Note 3 5 2 2 2 4" xfId="32792" xr:uid="{8EC3E46E-6202-4D5A-8ACE-B2012B20F495}"/>
    <cellStyle name="Note 3 5 2 2 3" xfId="11700" xr:uid="{B082F5F1-B44D-4BE6-8C7C-FB9611F90718}"/>
    <cellStyle name="Note 3 5 2 2 4" xfId="20138" xr:uid="{E32A6EA0-CBD0-4232-B4F0-7924D0C6C9D0}"/>
    <cellStyle name="Note 3 5 2 2 5" xfId="28575" xr:uid="{162A73AC-BA74-4CA1-B00A-FF4D6FBA89EB}"/>
    <cellStyle name="Note 3 5 2 3" xfId="5331" xr:uid="{00000000-0005-0000-0000-0000EF210000}"/>
    <cellStyle name="Note 3 5 2 3 2" xfId="13773" xr:uid="{82D35CC7-C100-4529-90F2-4BF108F194D5}"/>
    <cellStyle name="Note 3 5 2 3 3" xfId="22210" xr:uid="{7C00F9A0-B3D3-4865-95FD-604EF82D4A98}"/>
    <cellStyle name="Note 3 5 2 3 4" xfId="30647" xr:uid="{F00384E3-293C-4924-B6A5-F50FA7A67AD0}"/>
    <cellStyle name="Note 3 5 2 4" xfId="9555" xr:uid="{158093AF-65A2-4A73-AC76-F77F10455178}"/>
    <cellStyle name="Note 3 5 2 5" xfId="17993" xr:uid="{15EFD325-7BE0-4D53-BD5B-4548FEA6878D}"/>
    <cellStyle name="Note 3 5 2 6" xfId="26430" xr:uid="{A1F62B36-EEC1-4B18-9081-7BF0D36739ED}"/>
    <cellStyle name="Note 3 5 3" xfId="1436" xr:uid="{00000000-0005-0000-0000-0000F0210000}"/>
    <cellStyle name="Note 3 5 3 2" xfId="3666" xr:uid="{00000000-0005-0000-0000-0000F1210000}"/>
    <cellStyle name="Note 3 5 3 2 2" xfId="7889" xr:uid="{00000000-0005-0000-0000-0000F2210000}"/>
    <cellStyle name="Note 3 5 3 2 2 2" xfId="16331" xr:uid="{F4B7F4AA-F198-44F0-8D66-F8231D6C24D5}"/>
    <cellStyle name="Note 3 5 3 2 2 3" xfId="24768" xr:uid="{05A192B6-83B2-4C44-A8B5-56C45AF372E8}"/>
    <cellStyle name="Note 3 5 3 2 2 4" xfId="33205" xr:uid="{F68F2E1F-A775-433E-817B-D2DC95EDC57D}"/>
    <cellStyle name="Note 3 5 3 2 3" xfId="12113" xr:uid="{1801252D-8B6B-4256-8ABF-6FEB397CCC4C}"/>
    <cellStyle name="Note 3 5 3 2 4" xfId="20551" xr:uid="{372E5FE2-C2C9-49C4-A225-0ACEF018C4D8}"/>
    <cellStyle name="Note 3 5 3 2 5" xfId="28988" xr:uid="{A1CB0340-B7E9-439D-8873-4F3835D997EF}"/>
    <cellStyle name="Note 3 5 3 3" xfId="5744" xr:uid="{00000000-0005-0000-0000-0000F3210000}"/>
    <cellStyle name="Note 3 5 3 3 2" xfId="14186" xr:uid="{00A200FD-E5AB-4D73-B079-202BA7DD5F25}"/>
    <cellStyle name="Note 3 5 3 3 3" xfId="22623" xr:uid="{C4BDB2F4-73D6-4957-A6AE-84182517569F}"/>
    <cellStyle name="Note 3 5 3 3 4" xfId="31060" xr:uid="{76C6EA47-10C8-444F-B11F-526BE6931E23}"/>
    <cellStyle name="Note 3 5 3 4" xfId="9968" xr:uid="{FEA5498A-316B-4C2A-A029-B8DA85F7B391}"/>
    <cellStyle name="Note 3 5 3 5" xfId="18406" xr:uid="{E456B72A-19DD-4CB5-A858-1E3B664D9E58}"/>
    <cellStyle name="Note 3 5 3 6" xfId="26843" xr:uid="{64FDC509-8418-46A8-8654-5BC8B67CE809}"/>
    <cellStyle name="Note 3 5 4" xfId="1850" xr:uid="{00000000-0005-0000-0000-0000F4210000}"/>
    <cellStyle name="Note 3 5 4 2" xfId="4079" xr:uid="{00000000-0005-0000-0000-0000F5210000}"/>
    <cellStyle name="Note 3 5 4 2 2" xfId="8302" xr:uid="{00000000-0005-0000-0000-0000F6210000}"/>
    <cellStyle name="Note 3 5 4 2 2 2" xfId="16744" xr:uid="{9DA8FFEA-CE0E-457A-8410-1CCCE416F038}"/>
    <cellStyle name="Note 3 5 4 2 2 3" xfId="25181" xr:uid="{C1360555-C24C-47E6-A58E-F52F113DFE07}"/>
    <cellStyle name="Note 3 5 4 2 2 4" xfId="33618" xr:uid="{6FA7878F-CFAE-40A7-BB87-7531153C8E9A}"/>
    <cellStyle name="Note 3 5 4 2 3" xfId="12526" xr:uid="{C56602DC-DBF9-493E-8F5C-850C06B12A5D}"/>
    <cellStyle name="Note 3 5 4 2 4" xfId="20964" xr:uid="{AAFA4203-C9B7-4699-922D-D1872B4222A3}"/>
    <cellStyle name="Note 3 5 4 2 5" xfId="29401" xr:uid="{2981EF73-98D1-4382-B1E8-4C5ADE85DDEE}"/>
    <cellStyle name="Note 3 5 4 3" xfId="6157" xr:uid="{00000000-0005-0000-0000-0000F7210000}"/>
    <cellStyle name="Note 3 5 4 3 2" xfId="14599" xr:uid="{EFE38ECB-B1E8-4B24-8F47-5B5D526E1271}"/>
    <cellStyle name="Note 3 5 4 3 3" xfId="23036" xr:uid="{FD6B38E7-1F7D-4194-B0C3-CAAB3BA56961}"/>
    <cellStyle name="Note 3 5 4 3 4" xfId="31473" xr:uid="{393FC080-E6FA-4E7C-AF9C-C2D703865D17}"/>
    <cellStyle name="Note 3 5 4 4" xfId="10381" xr:uid="{52300D12-DE6E-4217-A583-D0CF667ECE0C}"/>
    <cellStyle name="Note 3 5 4 5" xfId="18819" xr:uid="{E1ED40AB-D9A1-4C77-95E8-99EEB4AE6DE8}"/>
    <cellStyle name="Note 3 5 4 6" xfId="27256" xr:uid="{732F5333-D03A-4E1C-BBBD-58BF6A6E0571}"/>
    <cellStyle name="Note 3 5 5" xfId="2263" xr:uid="{00000000-0005-0000-0000-0000F8210000}"/>
    <cellStyle name="Note 3 5 5 2" xfId="4492" xr:uid="{00000000-0005-0000-0000-0000F9210000}"/>
    <cellStyle name="Note 3 5 5 2 2" xfId="8715" xr:uid="{00000000-0005-0000-0000-0000FA210000}"/>
    <cellStyle name="Note 3 5 5 2 2 2" xfId="17157" xr:uid="{E96A6536-7640-4C7B-844E-40F81174CF26}"/>
    <cellStyle name="Note 3 5 5 2 2 3" xfId="25594" xr:uid="{ECBB4E07-C0A4-4EB6-B1D0-43234E6799F1}"/>
    <cellStyle name="Note 3 5 5 2 2 4" xfId="34031" xr:uid="{CDA86E1A-B961-4917-88CB-EDC08DCCB461}"/>
    <cellStyle name="Note 3 5 5 2 3" xfId="12939" xr:uid="{70382812-DECE-464A-A2F8-4A471C65D8C6}"/>
    <cellStyle name="Note 3 5 5 2 4" xfId="21377" xr:uid="{DE6D8D45-F66E-4A68-ACF6-E811FE1B1114}"/>
    <cellStyle name="Note 3 5 5 2 5" xfId="29814" xr:uid="{491CB469-C05F-4C11-80D2-CE0D4069E25A}"/>
    <cellStyle name="Note 3 5 5 3" xfId="6570" xr:uid="{00000000-0005-0000-0000-0000FB210000}"/>
    <cellStyle name="Note 3 5 5 3 2" xfId="15012" xr:uid="{7D02924E-2521-4513-8FB1-2E025C8BE18B}"/>
    <cellStyle name="Note 3 5 5 3 3" xfId="23449" xr:uid="{19FA49B6-3D8E-479C-A368-10287CB5F227}"/>
    <cellStyle name="Note 3 5 5 3 4" xfId="31886" xr:uid="{C27C013E-4E38-491F-9850-285D1DD19850}"/>
    <cellStyle name="Note 3 5 5 4" xfId="10794" xr:uid="{63E33C9C-2BC9-41AE-B8C4-73F770EC4A3C}"/>
    <cellStyle name="Note 3 5 5 5" xfId="19232" xr:uid="{5F3EE6CA-64D0-437C-8C36-84B7AA2C3514}"/>
    <cellStyle name="Note 3 5 5 6" xfId="27669" xr:uid="{2C805805-821C-4906-BF11-184A7779AB10}"/>
    <cellStyle name="Note 3 5 6" xfId="2699" xr:uid="{00000000-0005-0000-0000-0000FC210000}"/>
    <cellStyle name="Note 3 5 6 2" xfId="6983" xr:uid="{00000000-0005-0000-0000-0000FD210000}"/>
    <cellStyle name="Note 3 5 6 2 2" xfId="15425" xr:uid="{7D3B68CA-9C9A-4182-B7BE-92A3413F9420}"/>
    <cellStyle name="Note 3 5 6 2 3" xfId="23862" xr:uid="{3BCA7A68-0737-46C5-8B85-D65BDE6960FA}"/>
    <cellStyle name="Note 3 5 6 2 4" xfId="32299" xr:uid="{EDF30B3C-1FBE-485A-85AE-91B2A1A7C05A}"/>
    <cellStyle name="Note 3 5 6 3" xfId="11207" xr:uid="{CBD2FA7B-B114-4927-B274-364E59047DD7}"/>
    <cellStyle name="Note 3 5 6 4" xfId="19645" xr:uid="{83132995-58A7-41BF-8217-50F8589C7F01}"/>
    <cellStyle name="Note 3 5 6 5" xfId="28082" xr:uid="{5080833C-216A-46CA-8D80-DDE9DF3F1F4D}"/>
    <cellStyle name="Note 3 5 7" xfId="2758" xr:uid="{00000000-0005-0000-0000-0000FE210000}"/>
    <cellStyle name="Note 3 5 8" xfId="2839" xr:uid="{00000000-0005-0000-0000-0000FF210000}"/>
    <cellStyle name="Note 3 5 8 2" xfId="7063" xr:uid="{00000000-0005-0000-0000-000000220000}"/>
    <cellStyle name="Note 3 5 8 2 2" xfId="15505" xr:uid="{F30FAFF8-6657-4A75-940B-3B70FDF79273}"/>
    <cellStyle name="Note 3 5 8 2 3" xfId="23942" xr:uid="{0BF2F28F-A9B2-4F88-9C7F-B9D7EB17EDA3}"/>
    <cellStyle name="Note 3 5 8 2 4" xfId="32379" xr:uid="{852F95D9-EA22-4D63-8B82-7AD36D34EA3D}"/>
    <cellStyle name="Note 3 5 8 3" xfId="11287" xr:uid="{E428E928-8CB7-4A27-9556-28B35CF68460}"/>
    <cellStyle name="Note 3 5 8 4" xfId="19725" xr:uid="{0AF2BF4D-E0AE-424C-8F3F-1528AC8AB32C}"/>
    <cellStyle name="Note 3 5 8 5" xfId="28162" xr:uid="{BD95AA74-B663-4757-8DC6-87A2062BC3A9}"/>
    <cellStyle name="Note 3 5 9" xfId="4918" xr:uid="{00000000-0005-0000-0000-000001220000}"/>
    <cellStyle name="Note 3 5 9 2" xfId="13360" xr:uid="{3E41AE07-F525-4F88-8F17-49427DE8AD94}"/>
    <cellStyle name="Note 3 5 9 3" xfId="21797" xr:uid="{F00D79AE-C45F-4FEF-B285-C059E6D98CDF}"/>
    <cellStyle name="Note 3 5 9 4" xfId="30234" xr:uid="{8F01BB22-7085-42FF-BB9E-15CCADAFC99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1108C760-6F56-4A79-BD70-290A114D32FD}"/>
    <cellStyle name="Percent 3 3" xfId="21380" xr:uid="{7340E7D0-947A-4663-B955-F4EC3CD6850E}"/>
    <cellStyle name="Percent 3 4" xfId="29817" xr:uid="{B5606286-046D-46A9-BBAF-65F2634373DE}"/>
    <cellStyle name="Percent 4" xfId="4502" xr:uid="{00000000-0005-0000-0000-000007220000}"/>
    <cellStyle name="Percent 4 2" xfId="8718" xr:uid="{00000000-0005-0000-0000-000008220000}"/>
    <cellStyle name="Percent 4 2 2" xfId="17160" xr:uid="{0BD4BB95-04ED-477C-A436-EF585A08CD58}"/>
    <cellStyle name="Percent 4 2 3" xfId="25597" xr:uid="{E58E7956-9FF0-4C2F-B4A4-3909BC359711}"/>
    <cellStyle name="Percent 4 2 4" xfId="34034" xr:uid="{5B80B62C-058A-444C-9864-959602143D25}"/>
    <cellStyle name="Percent 4 3" xfId="8721" xr:uid="{D09CD3FC-D632-4B66-A68A-5CC92F993799}"/>
    <cellStyle name="Percent 4 3 2" xfId="8725" xr:uid="{D57AE941-8E59-43F0-AB73-09B3BCCFA234}"/>
    <cellStyle name="Percent 4 3 2 2" xfId="8728" xr:uid="{D24D76A7-D076-4554-9944-551B122393DE}"/>
    <cellStyle name="Percent 4 3 2 3" xfId="17166" xr:uid="{F06AFCE3-4842-40F1-BF9F-C07685114D55}"/>
    <cellStyle name="Percent 4 3 2 4" xfId="25603" xr:uid="{45AB8266-559F-4910-83BF-0F7E16A2B047}"/>
    <cellStyle name="Percent 4 3 2 5" xfId="34040" xr:uid="{88EE0D0E-CCA9-4898-B53F-61FBA33FA829}"/>
    <cellStyle name="Percent 4 3 3" xfId="17163" xr:uid="{6B45CDA0-05B9-4B02-B6F2-81A8132C147E}"/>
    <cellStyle name="Percent 4 3 4" xfId="25600" xr:uid="{6F26D55D-7EFF-4CED-A5D1-45C6A5CB3283}"/>
    <cellStyle name="Percent 4 3 5" xfId="34037" xr:uid="{0595BE1A-21DB-4065-8324-D02EC6D26B57}"/>
    <cellStyle name="Percent 4 4" xfId="12946" xr:uid="{66EEB546-92CC-4752-B330-78D6409829B1}"/>
    <cellStyle name="Percent 4 5" xfId="21383" xr:uid="{717A56AD-C0F0-4107-9ED1-5DD3404E7A4A}"/>
    <cellStyle name="Percent 4 6" xfId="29820" xr:uid="{E8D00880-F2CE-4AC6-9355-55CA89798F3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6" t="s">
        <v>2413</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2460</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2" t="str">
        <f>IF(Application!H18="","",Application!H18)</f>
        <v>Costa Mesa M6</v>
      </c>
      <c r="M4" s="2573"/>
      <c r="N4" s="2573"/>
      <c r="O4" s="2573"/>
      <c r="P4" s="2573"/>
      <c r="Q4" s="2573"/>
      <c r="R4" s="2573"/>
      <c r="S4" s="2573"/>
      <c r="T4" s="2573"/>
      <c r="U4" s="2573"/>
      <c r="V4" s="2573"/>
      <c r="W4" s="2573"/>
      <c r="X4" s="2573"/>
      <c r="Y4" s="2573"/>
      <c r="Z4" s="2573"/>
      <c r="AA4" s="2573"/>
      <c r="AB4" s="2573"/>
      <c r="AC4" s="2574"/>
      <c r="AD4" s="1209"/>
      <c r="AE4" s="1209"/>
      <c r="AF4" s="2219" t="s">
        <v>2461</v>
      </c>
      <c r="AG4" s="2219"/>
      <c r="AH4" s="2219"/>
      <c r="AI4" s="2219"/>
      <c r="AJ4" s="2219"/>
      <c r="AK4" s="2219"/>
      <c r="AL4" s="2219"/>
      <c r="AM4" s="2219"/>
      <c r="AN4" s="2219"/>
      <c r="AO4" s="2219"/>
      <c r="AP4" s="2220"/>
      <c r="AQ4" s="2221"/>
      <c r="AR4" s="2221"/>
      <c r="AS4" s="2221"/>
      <c r="AT4" s="2221"/>
      <c r="AU4" s="222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9" t="s">
        <v>2462</v>
      </c>
      <c r="AG5" s="2219"/>
      <c r="AH5" s="2219"/>
      <c r="AI5" s="2219"/>
      <c r="AJ5" s="2219"/>
      <c r="AK5" s="2219"/>
      <c r="AL5" s="2219"/>
      <c r="AM5" s="2219"/>
      <c r="AN5" s="2219"/>
      <c r="AO5" s="2219"/>
      <c r="AP5" s="2220"/>
      <c r="AQ5" s="2221"/>
      <c r="AR5" s="2221"/>
      <c r="AS5" s="2221"/>
      <c r="AT5" s="2221"/>
      <c r="AU5" s="2221"/>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2" t="str">
        <f>IF(Application!H16="","",Application!H16)</f>
        <v>Costa Mesa M6 LP</v>
      </c>
      <c r="M6" s="2573"/>
      <c r="N6" s="2573"/>
      <c r="O6" s="2573"/>
      <c r="P6" s="2573"/>
      <c r="Q6" s="2573"/>
      <c r="R6" s="2573"/>
      <c r="S6" s="2573"/>
      <c r="T6" s="2573"/>
      <c r="U6" s="2573"/>
      <c r="V6" s="2573"/>
      <c r="W6" s="2573"/>
      <c r="X6" s="2573"/>
      <c r="Y6" s="2573"/>
      <c r="Z6" s="2573"/>
      <c r="AA6" s="2573"/>
      <c r="AB6" s="2573"/>
      <c r="AC6" s="2574"/>
      <c r="AD6" s="1209"/>
      <c r="AE6" s="1209"/>
      <c r="AF6" s="2575" t="s">
        <v>2463</v>
      </c>
      <c r="AG6" s="2575"/>
      <c r="AH6" s="2575"/>
      <c r="AI6" s="2575"/>
      <c r="AJ6" s="2575"/>
      <c r="AK6" s="2575"/>
      <c r="AL6" s="2575"/>
      <c r="AM6" s="2575"/>
      <c r="AN6" s="2575"/>
      <c r="AO6" s="2575"/>
      <c r="AP6" s="2565">
        <v>0</v>
      </c>
      <c r="AQ6" s="2565"/>
      <c r="AR6" s="2565"/>
      <c r="AS6" s="2565"/>
      <c r="AT6" s="2565"/>
      <c r="AU6" s="2565"/>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2464</v>
      </c>
      <c r="AG7" s="2575"/>
      <c r="AH7" s="2575"/>
      <c r="AI7" s="2575"/>
      <c r="AJ7" s="2575"/>
      <c r="AK7" s="2575"/>
      <c r="AL7" s="2575"/>
      <c r="AM7" s="2575"/>
      <c r="AN7" s="2575"/>
      <c r="AO7" s="2575"/>
      <c r="AP7" s="2565">
        <v>0</v>
      </c>
      <c r="AQ7" s="2565"/>
      <c r="AR7" s="2565"/>
      <c r="AS7" s="2565"/>
      <c r="AT7" s="2565"/>
      <c r="AU7" s="2565"/>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2465</v>
      </c>
      <c r="AG8" s="2575"/>
      <c r="AH8" s="2575"/>
      <c r="AI8" s="2575"/>
      <c r="AJ8" s="2575"/>
      <c r="AK8" s="2575"/>
      <c r="AL8" s="2575"/>
      <c r="AM8" s="2575"/>
      <c r="AN8" s="2575"/>
      <c r="AO8" s="2575"/>
      <c r="AP8" s="2565" t="s">
        <v>2417</v>
      </c>
      <c r="AQ8" s="2565"/>
      <c r="AR8" s="2565"/>
      <c r="AS8" s="2565"/>
      <c r="AT8" s="2565"/>
      <c r="AU8" s="2565"/>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9" t="s">
        <v>2625</v>
      </c>
      <c r="AG9" s="2219"/>
      <c r="AH9" s="2219"/>
      <c r="AI9" s="2219"/>
      <c r="AJ9" s="2219"/>
      <c r="AK9" s="2219"/>
      <c r="AL9" s="2219"/>
      <c r="AM9" s="2219"/>
      <c r="AN9" s="2219"/>
      <c r="AO9" s="2219"/>
      <c r="AP9" s="2220"/>
      <c r="AQ9" s="2221"/>
      <c r="AR9" s="2221"/>
      <c r="AS9" s="2221"/>
      <c r="AT9" s="2221"/>
      <c r="AU9" s="2221"/>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7">
        <f>Application!AO627</f>
        <v>5870000</v>
      </c>
      <c r="O10" s="2547"/>
      <c r="P10" s="2547"/>
      <c r="Q10" s="2547"/>
      <c r="R10" s="2547"/>
      <c r="S10" s="2547"/>
      <c r="T10" s="2547"/>
      <c r="U10" s="1209"/>
      <c r="V10" s="1209"/>
      <c r="W10" s="1209"/>
      <c r="X10" s="1258"/>
      <c r="Y10" s="1258"/>
      <c r="Z10" s="1258"/>
      <c r="AA10" s="1258"/>
      <c r="AB10" s="1258"/>
      <c r="AC10" s="1258"/>
      <c r="AD10" s="1258"/>
      <c r="AE10" s="1258"/>
      <c r="AF10" s="2219" t="s">
        <v>2624</v>
      </c>
      <c r="AG10" s="2219"/>
      <c r="AH10" s="2219"/>
      <c r="AI10" s="2219"/>
      <c r="AJ10" s="2219"/>
      <c r="AK10" s="2219"/>
      <c r="AL10" s="2219"/>
      <c r="AM10" s="2219"/>
      <c r="AN10" s="2219"/>
      <c r="AO10" s="2219"/>
      <c r="AP10" s="2220"/>
      <c r="AQ10" s="2221"/>
      <c r="AR10" s="2221"/>
      <c r="AS10" s="2221"/>
      <c r="AT10" s="2221"/>
      <c r="AU10" s="2221"/>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7">
        <f>Application!AA933</f>
        <v>0</v>
      </c>
      <c r="O11" s="2547"/>
      <c r="P11" s="2547"/>
      <c r="Q11" s="2547"/>
      <c r="R11" s="2547"/>
      <c r="S11" s="2547"/>
      <c r="T11" s="2547"/>
      <c r="U11" s="1209"/>
      <c r="V11" s="1209"/>
      <c r="W11" s="1209"/>
      <c r="X11" s="1258"/>
      <c r="Y11" s="1258"/>
      <c r="Z11" s="1258"/>
      <c r="AA11" s="1258"/>
      <c r="AB11" s="1258"/>
      <c r="AC11" s="1258"/>
      <c r="AD11" s="1258"/>
      <c r="AE11" s="1258"/>
      <c r="AF11" s="2219" t="s">
        <v>2623</v>
      </c>
      <c r="AG11" s="2219"/>
      <c r="AH11" s="2219"/>
      <c r="AI11" s="2219"/>
      <c r="AJ11" s="2219"/>
      <c r="AK11" s="2219"/>
      <c r="AL11" s="2219"/>
      <c r="AM11" s="2219"/>
      <c r="AN11" s="2219"/>
      <c r="AO11" s="2219"/>
      <c r="AP11" s="2220"/>
      <c r="AQ11" s="2221"/>
      <c r="AR11" s="2221"/>
      <c r="AS11" s="2221"/>
      <c r="AT11" s="2221"/>
      <c r="AU11" s="2221"/>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4" t="s">
        <v>1794</v>
      </c>
      <c r="C13" s="2555"/>
      <c r="D13" s="2555"/>
      <c r="E13" s="2555"/>
      <c r="F13" s="2555"/>
      <c r="G13" s="2555"/>
      <c r="H13" s="2555"/>
      <c r="I13" s="2555"/>
      <c r="J13" s="2555"/>
      <c r="K13" s="2555"/>
      <c r="L13" s="2555"/>
      <c r="M13" s="2555"/>
      <c r="N13" s="2555"/>
      <c r="O13" s="2555"/>
      <c r="P13" s="2556"/>
      <c r="Q13" s="2557" t="s">
        <v>677</v>
      </c>
      <c r="R13" s="2558"/>
      <c r="S13" s="2558"/>
      <c r="T13" s="2559"/>
      <c r="U13" s="1258"/>
      <c r="V13" s="1209"/>
      <c r="W13" s="1209"/>
      <c r="X13" s="1209"/>
      <c r="Y13" s="1209"/>
      <c r="Z13" s="1209"/>
      <c r="AA13" s="2548" t="s">
        <v>2467</v>
      </c>
      <c r="AB13" s="2548"/>
      <c r="AC13" s="2548"/>
      <c r="AD13" s="2548"/>
      <c r="AE13" s="2548"/>
      <c r="AF13" s="2548"/>
      <c r="AG13" s="2548"/>
      <c r="AH13" s="2548"/>
      <c r="AI13" s="2548"/>
      <c r="AJ13" s="2548"/>
      <c r="AK13" s="2548"/>
      <c r="AL13" s="2548"/>
      <c r="AM13" s="2548"/>
      <c r="AN13" s="2548"/>
      <c r="AO13" s="2549">
        <f>Application!W473</f>
        <v>14</v>
      </c>
      <c r="AP13" s="2550"/>
      <c r="AQ13" s="2550"/>
      <c r="AR13" s="2550"/>
      <c r="AS13" s="2550"/>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2469</v>
      </c>
      <c r="AB14" s="2551"/>
      <c r="AC14" s="2551"/>
      <c r="AD14" s="2551"/>
      <c r="AE14" s="2551"/>
      <c r="AF14" s="2551"/>
      <c r="AG14" s="2551"/>
      <c r="AH14" s="2551"/>
      <c r="AI14" s="2551"/>
      <c r="AJ14" s="2551"/>
      <c r="AK14" s="2551"/>
      <c r="AL14" s="2551"/>
      <c r="AM14" s="2551"/>
      <c r="AN14" s="2551"/>
      <c r="AO14" s="2552"/>
      <c r="AP14" s="2553"/>
      <c r="AQ14" s="2553"/>
      <c r="AR14" s="2553"/>
      <c r="AS14" s="2553"/>
      <c r="AT14" s="1258"/>
      <c r="AU14" s="1258"/>
      <c r="AV14" s="1258"/>
      <c r="AW14" s="1258"/>
      <c r="AX14" s="1258"/>
      <c r="AY14" s="1258"/>
      <c r="AZ14" s="1258"/>
      <c r="BA14" s="1258"/>
      <c r="BB14" s="1258"/>
      <c r="BC14" s="1258"/>
      <c r="BD14" s="1258"/>
      <c r="BE14" s="1205"/>
    </row>
    <row r="15" spans="1:65" thickBot="1">
      <c r="A15" s="1209"/>
      <c r="B15" s="2560" t="s">
        <v>1795</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2470</v>
      </c>
      <c r="AB15" s="2548"/>
      <c r="AC15" s="2548"/>
      <c r="AD15" s="2548"/>
      <c r="AE15" s="2548"/>
      <c r="AF15" s="2548"/>
      <c r="AG15" s="2548"/>
      <c r="AH15" s="2548"/>
      <c r="AI15" s="2548"/>
      <c r="AJ15" s="2548"/>
      <c r="AK15" s="2548"/>
      <c r="AL15" s="2548"/>
      <c r="AM15" s="2548"/>
      <c r="AN15" s="2548"/>
      <c r="AO15" s="2552"/>
      <c r="AP15" s="2553"/>
      <c r="AQ15" s="2553"/>
      <c r="AR15" s="2553"/>
      <c r="AS15" s="2553"/>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8" t="s">
        <v>1796</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0" t="s">
        <v>1797</v>
      </c>
      <c r="C18" s="2541"/>
      <c r="D18" s="2541"/>
      <c r="E18" s="2541"/>
      <c r="F18" s="2541"/>
      <c r="G18" s="2541"/>
      <c r="H18" s="2541"/>
      <c r="I18" s="2542"/>
      <c r="J18" s="2543" t="s">
        <v>1698</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1798</v>
      </c>
      <c r="AU18" s="2544"/>
      <c r="AV18" s="2544"/>
      <c r="AW18" s="2544"/>
      <c r="AX18" s="2544"/>
      <c r="AY18" s="2546"/>
      <c r="AZ18" s="1209"/>
      <c r="BA18" s="1209"/>
      <c r="BB18" s="1209"/>
      <c r="BC18" s="1209"/>
      <c r="BD18" s="1209"/>
      <c r="BE18" s="1205"/>
    </row>
    <row r="19" spans="1:58" ht="15">
      <c r="A19" s="1209"/>
      <c r="B19" s="2517">
        <v>0.3</v>
      </c>
      <c r="C19" s="2518"/>
      <c r="D19" s="2518"/>
      <c r="E19" s="2518"/>
      <c r="F19" s="2518"/>
      <c r="G19" s="2518"/>
      <c r="H19" s="2518"/>
      <c r="I19" s="2519"/>
      <c r="J19" s="2520">
        <f t="shared" ref="J19:J28" si="0">SUM(P19:AS19)</f>
        <v>40</v>
      </c>
      <c r="K19" s="2521"/>
      <c r="L19" s="2521"/>
      <c r="M19" s="2521"/>
      <c r="N19" s="2521"/>
      <c r="O19" s="2522"/>
      <c r="P19" s="2520" cm="1">
        <f t="array" ref="P19">SUMPRODUCT((Application!$B$718:$B$752 = 'CalHFA Addendum'!P$18)*(Application!$AC$718:$AC$752 = 'CalHFA Addendum'!$B19),Application!$G$718:$G$752)</f>
        <v>40</v>
      </c>
      <c r="Q19" s="2521"/>
      <c r="R19" s="2521"/>
      <c r="S19" s="2521"/>
      <c r="T19" s="2521"/>
      <c r="U19" s="2522"/>
      <c r="V19" s="2520" cm="1">
        <f t="array" ref="V19">SUMPRODUCT((Application!$B$714:$B$738 = 'CalHFA Addendum'!V$18)*(Application!$AC$714:$AC$738 = 'CalHFA Addendum'!$B19),Application!$G$714:$G$738)</f>
        <v>0</v>
      </c>
      <c r="W19" s="2521"/>
      <c r="X19" s="2521"/>
      <c r="Y19" s="2521"/>
      <c r="Z19" s="2521"/>
      <c r="AA19" s="2522"/>
      <c r="AB19" s="2520" cm="1">
        <f t="array" ref="AB19">SUMPRODUCT((Application!$B$714:$B$738 = 'CalHFA Addendum'!AB$18)*(Application!$AC$714:$AC$738 = 'CalHFA Addendum'!$B19),Application!$G$714:$G$738)</f>
        <v>0</v>
      </c>
      <c r="AC19" s="2521"/>
      <c r="AD19" s="2521"/>
      <c r="AE19" s="2521"/>
      <c r="AF19" s="2521"/>
      <c r="AG19" s="2522"/>
      <c r="AH19" s="2520" cm="1">
        <f t="array" ref="AH19">SUMPRODUCT((Application!$B$714:$B$738 = 'CalHFA Addendum'!AH$18)*(Application!$AC$714:$AC$738 = 'CalHFA Addendum'!$B19),Application!$G$714:$G$738)</f>
        <v>0</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0.46511627906976744</v>
      </c>
      <c r="AU19" s="2524"/>
      <c r="AV19" s="2524"/>
      <c r="AW19" s="2524"/>
      <c r="AX19" s="2524"/>
      <c r="AY19" s="2525"/>
      <c r="AZ19" s="1220"/>
      <c r="BA19" s="1209"/>
      <c r="BB19" s="1209"/>
      <c r="BC19" s="1209"/>
      <c r="BD19" s="1209"/>
      <c r="BE19" s="1205"/>
    </row>
    <row r="20" spans="1:58" ht="15" customHeight="1">
      <c r="A20" s="1209"/>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9"/>
      <c r="BA20" s="1209"/>
      <c r="BB20" s="1209"/>
      <c r="BC20" s="1209"/>
      <c r="BD20" s="1209"/>
      <c r="BE20" s="1205"/>
    </row>
    <row r="21" spans="1:58" ht="15">
      <c r="A21" s="1209"/>
      <c r="B21" s="2517">
        <v>0.5</v>
      </c>
      <c r="C21" s="2518"/>
      <c r="D21" s="2518"/>
      <c r="E21" s="2518"/>
      <c r="F21" s="2518"/>
      <c r="G21" s="2518"/>
      <c r="H21" s="2518"/>
      <c r="I21" s="2519"/>
      <c r="J21" s="2520">
        <f t="shared" si="0"/>
        <v>46</v>
      </c>
      <c r="K21" s="2521"/>
      <c r="L21" s="2521"/>
      <c r="M21" s="2521"/>
      <c r="N21" s="2521"/>
      <c r="O21" s="2522"/>
      <c r="P21" s="2520" cm="1">
        <f t="array" ref="P21">SUMPRODUCT((Application!$B$714:$B$738 = 'CalHFA Addendum'!P$18)*(Application!$AC$714:$AC$738 = 'CalHFA Addendum'!$B21),Application!$G$714:$G$738)</f>
        <v>46</v>
      </c>
      <c r="Q21" s="2521"/>
      <c r="R21" s="2521"/>
      <c r="S21" s="2521"/>
      <c r="T21" s="2521"/>
      <c r="U21" s="2522"/>
      <c r="V21" s="2520" cm="1">
        <f t="array" ref="V21">SUMPRODUCT((Application!$B$714:$B$738 = 'CalHFA Addendum'!V$18)*(Application!$AC$714:$AC$738 = 'CalHFA Addendum'!$B21),Application!$G$714:$G$738)</f>
        <v>0</v>
      </c>
      <c r="W21" s="2521"/>
      <c r="X21" s="2521"/>
      <c r="Y21" s="2521"/>
      <c r="Z21" s="2521"/>
      <c r="AA21" s="2522"/>
      <c r="AB21" s="2520" cm="1">
        <f t="array" ref="AB21">SUMPRODUCT((Application!$B$714:$B$738 = 'CalHFA Addendum'!AB$18)*(Application!$AC$714:$AC$738 = 'CalHFA Addendum'!$B21),Application!$G$714:$G$738)</f>
        <v>0</v>
      </c>
      <c r="AC21" s="2521"/>
      <c r="AD21" s="2521"/>
      <c r="AE21" s="2521"/>
      <c r="AF21" s="2521"/>
      <c r="AG21" s="2522"/>
      <c r="AH21" s="2520" cm="1">
        <f t="array" ref="AH21">SUMPRODUCT((Application!$B$714:$B$738 = 'CalHFA Addendum'!AH$18)*(Application!$AC$714:$AC$738 = 'CalHFA Addendum'!$B21),Application!$G$714:$G$738)</f>
        <v>0</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0.53488372093023251</v>
      </c>
      <c r="AU21" s="2524"/>
      <c r="AV21" s="2524"/>
      <c r="AW21" s="2524"/>
      <c r="AX21" s="2524"/>
      <c r="AY21" s="2525"/>
      <c r="AZ21" s="1209"/>
      <c r="BA21" s="1209"/>
      <c r="BB21" s="1209"/>
      <c r="BC21" s="1209"/>
      <c r="BD21" s="1209"/>
      <c r="BE21" s="1205"/>
    </row>
    <row r="22" spans="1:58" ht="15">
      <c r="A22" s="1209"/>
      <c r="B22" s="2517">
        <v>0.6</v>
      </c>
      <c r="C22" s="2518"/>
      <c r="D22" s="2518"/>
      <c r="E22" s="2518"/>
      <c r="F22" s="2518"/>
      <c r="G22" s="2518"/>
      <c r="H22" s="2518"/>
      <c r="I22" s="2519"/>
      <c r="J22" s="2520">
        <f t="shared" si="0"/>
        <v>0</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0</v>
      </c>
      <c r="W22" s="2521"/>
      <c r="X22" s="2521"/>
      <c r="Y22" s="2521"/>
      <c r="Z22" s="2521"/>
      <c r="AA22" s="2522"/>
      <c r="AB22" s="2520" cm="1">
        <f t="array" ref="AB22">SUMPRODUCT((Application!$B$714:$B$738 = 'CalHFA Addendum'!AB$18)*(Application!$AC$714:$AC$738 = 'CalHFA Addendum'!$B22),Application!$G$714:$G$738)</f>
        <v>0</v>
      </c>
      <c r="AC22" s="2521"/>
      <c r="AD22" s="2521"/>
      <c r="AE22" s="2521"/>
      <c r="AF22" s="2521"/>
      <c r="AG22" s="2522"/>
      <c r="AH22" s="2520" cm="1">
        <f t="array" ref="AH22">SUMPRODUCT((Application!$B$714:$B$738 = 'CalHFA Addendum'!AH$18)*(Application!$AC$714:$AC$738 = 'CalHFA Addendum'!$B22),Application!$G$714:$G$738)</f>
        <v>0</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v>
      </c>
      <c r="AU22" s="2524"/>
      <c r="AV22" s="2524"/>
      <c r="AW22" s="2524"/>
      <c r="AX22" s="2524"/>
      <c r="AY22" s="2525"/>
      <c r="AZ22" s="1209"/>
      <c r="BA22" s="1209"/>
      <c r="BB22" s="1209"/>
      <c r="BC22" s="1209"/>
      <c r="BD22" s="1209"/>
      <c r="BE22" s="1205"/>
    </row>
    <row r="23" spans="1:58" ht="15">
      <c r="A23" s="1209"/>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9"/>
      <c r="BA23" s="1209"/>
      <c r="BB23" s="1209"/>
      <c r="BC23" s="1209"/>
      <c r="BD23" s="1209"/>
      <c r="BE23" s="1205"/>
    </row>
    <row r="24" spans="1:58" ht="15">
      <c r="A24" s="1209"/>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9"/>
      <c r="BA24" s="1209"/>
      <c r="BB24" s="1209"/>
      <c r="BC24" s="1209"/>
      <c r="BD24" s="1209"/>
      <c r="BE24" s="1205"/>
    </row>
    <row r="25" spans="1:58" ht="15">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5">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5">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thickBot="1">
      <c r="A28" s="1209"/>
      <c r="B28" s="2526" t="s">
        <v>1799</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thickBot="1">
      <c r="A29" s="1209"/>
      <c r="B29" s="2506" t="s">
        <v>1698</v>
      </c>
      <c r="C29" s="2484"/>
      <c r="D29" s="2484"/>
      <c r="E29" s="2484"/>
      <c r="F29" s="2484"/>
      <c r="G29" s="2484"/>
      <c r="H29" s="2484"/>
      <c r="I29" s="2485"/>
      <c r="J29" s="2483">
        <f>SUM(J19:O28)</f>
        <v>86</v>
      </c>
      <c r="K29" s="2484"/>
      <c r="L29" s="2484"/>
      <c r="M29" s="2484"/>
      <c r="N29" s="2484"/>
      <c r="O29" s="2485"/>
      <c r="P29" s="2483">
        <f>SUM(P19:U28)</f>
        <v>86</v>
      </c>
      <c r="Q29" s="2484"/>
      <c r="R29" s="2484"/>
      <c r="S29" s="2484"/>
      <c r="T29" s="2484"/>
      <c r="U29" s="2485"/>
      <c r="V29" s="2483">
        <f>SUM(V19:AA28)</f>
        <v>0</v>
      </c>
      <c r="W29" s="2484"/>
      <c r="X29" s="2484"/>
      <c r="Y29" s="2484"/>
      <c r="Z29" s="2484"/>
      <c r="AA29" s="2485"/>
      <c r="AB29" s="2483">
        <f>SUM(AB19:AG28)</f>
        <v>0</v>
      </c>
      <c r="AC29" s="2484"/>
      <c r="AD29" s="2484"/>
      <c r="AE29" s="2484"/>
      <c r="AF29" s="2484"/>
      <c r="AG29" s="2485"/>
      <c r="AH29" s="2483">
        <f>SUM(AH19:AM28)</f>
        <v>0</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7" t="s">
        <v>1800</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thickBot="1">
      <c r="A32" s="1209"/>
      <c r="B32" s="2502" t="s">
        <v>2473</v>
      </c>
      <c r="C32" s="2503"/>
      <c r="D32" s="2503"/>
      <c r="E32" s="2503"/>
      <c r="F32" s="2503"/>
      <c r="G32" s="2503"/>
      <c r="H32" s="2503"/>
      <c r="I32" s="2503"/>
      <c r="J32" s="2535" t="s">
        <v>2474</v>
      </c>
      <c r="K32" s="2536"/>
      <c r="L32" s="2536"/>
      <c r="M32" s="2536"/>
      <c r="N32" s="2535" t="s">
        <v>1801</v>
      </c>
      <c r="O32" s="2536"/>
      <c r="P32" s="2536"/>
      <c r="Q32" s="2538"/>
      <c r="R32" s="2496" t="s">
        <v>1802</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 customHeight="1">
      <c r="A33" s="1209"/>
      <c r="B33" s="2504"/>
      <c r="C33" s="2505"/>
      <c r="D33" s="2505"/>
      <c r="E33" s="2505"/>
      <c r="F33" s="2505"/>
      <c r="G33" s="2505"/>
      <c r="H33" s="2505"/>
      <c r="I33" s="2505"/>
      <c r="J33" s="2537"/>
      <c r="K33" s="2537"/>
      <c r="L33" s="2537"/>
      <c r="M33" s="2537"/>
      <c r="N33" s="2537"/>
      <c r="O33" s="2537"/>
      <c r="P33" s="2537"/>
      <c r="Q33" s="2539"/>
      <c r="R33" s="2490" t="s">
        <v>1803</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75"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75"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1804</v>
      </c>
      <c r="AT35" s="2514"/>
      <c r="AU35" s="2514"/>
      <c r="AV35" s="2514"/>
      <c r="AW35" s="2514"/>
      <c r="AX35" s="2515"/>
      <c r="AY35" s="2513" t="s">
        <v>1805</v>
      </c>
      <c r="AZ35" s="2514"/>
      <c r="BA35" s="2514"/>
      <c r="BB35" s="2514"/>
      <c r="BC35" s="2514"/>
      <c r="BD35" s="2516"/>
      <c r="BE35" s="1205"/>
    </row>
    <row r="36" spans="1:58" ht="15.75" customHeight="1">
      <c r="A36" s="1209"/>
      <c r="B36" s="2244" t="s">
        <v>1806</v>
      </c>
      <c r="C36" s="2245"/>
      <c r="D36" s="2245"/>
      <c r="E36" s="2245"/>
      <c r="F36" s="2245"/>
      <c r="G36" s="2245"/>
      <c r="H36" s="2245"/>
      <c r="I36" s="2245"/>
      <c r="J36" s="2476" t="s">
        <v>1807</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0.58139534883720934</v>
      </c>
      <c r="AZ36" s="2481"/>
      <c r="BA36" s="2481"/>
      <c r="BB36" s="2481"/>
      <c r="BC36" s="2481"/>
      <c r="BD36" s="2482"/>
      <c r="BE36" s="1205"/>
    </row>
    <row r="37" spans="1:58" ht="15.75" customHeight="1">
      <c r="A37" s="1209"/>
      <c r="B37" s="2244" t="s">
        <v>2475</v>
      </c>
      <c r="C37" s="2245"/>
      <c r="D37" s="2245"/>
      <c r="E37" s="2245"/>
      <c r="F37" s="2245"/>
      <c r="G37" s="2245"/>
      <c r="H37" s="2245"/>
      <c r="I37" s="2245"/>
      <c r="J37" s="2476" t="s">
        <v>1808</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0.11627906976744186</v>
      </c>
      <c r="AZ37" s="2481"/>
      <c r="BA37" s="2481"/>
      <c r="BB37" s="2481"/>
      <c r="BC37" s="2481"/>
      <c r="BD37" s="2482"/>
      <c r="BE37" s="1205"/>
    </row>
    <row r="38" spans="1:58" ht="15.75" customHeight="1">
      <c r="A38" s="1209"/>
      <c r="B38" s="2244" t="s">
        <v>2414</v>
      </c>
      <c r="C38" s="2245"/>
      <c r="D38" s="2245"/>
      <c r="E38" s="2245"/>
      <c r="F38" s="2245"/>
      <c r="G38" s="2245"/>
      <c r="H38" s="2245"/>
      <c r="I38" s="2245"/>
      <c r="J38" s="2476" t="s">
        <v>1809</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5"/>
    </row>
    <row r="39" spans="1:58" ht="15.75" customHeight="1">
      <c r="A39" s="1209"/>
      <c r="B39" s="2244" t="s">
        <v>1810</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5"/>
    </row>
    <row r="40" spans="1:58" ht="15.75" customHeight="1">
      <c r="A40" s="1209"/>
      <c r="B40" s="2244" t="s">
        <v>1810</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5"/>
    </row>
    <row r="41" spans="1:58" ht="15.75" customHeight="1">
      <c r="A41" s="1209"/>
      <c r="B41" s="2244" t="s">
        <v>1811</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5"/>
    </row>
    <row r="42" spans="1:58" ht="15.75" customHeight="1">
      <c r="A42" s="1209"/>
      <c r="B42" s="2244" t="s">
        <v>1811</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5"/>
    </row>
    <row r="43" spans="1:58" ht="15.75" customHeight="1">
      <c r="A43" s="1209"/>
      <c r="B43" s="2215" t="s">
        <v>1812</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5"/>
    </row>
    <row r="44" spans="1:58" ht="15.75" customHeight="1">
      <c r="A44" s="1209"/>
      <c r="B44" s="2215" t="s">
        <v>1813</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5"/>
    </row>
    <row r="45" spans="1:58" ht="15.75" customHeight="1">
      <c r="A45" s="1209"/>
      <c r="B45" s="2215" t="s">
        <v>1814</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5"/>
    </row>
    <row r="46" spans="1:58" ht="15.75" customHeight="1">
      <c r="A46" s="1209"/>
      <c r="B46" s="2215" t="s">
        <v>1815</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5"/>
    </row>
    <row r="47" spans="1:58" ht="15.75" customHeight="1" thickBot="1">
      <c r="A47" s="1209"/>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7" t="s">
        <v>1816</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5" t="s">
        <v>1817</v>
      </c>
      <c r="C51" s="2176"/>
      <c r="D51" s="2176"/>
      <c r="E51" s="2176"/>
      <c r="F51" s="2176"/>
      <c r="G51" s="2176"/>
      <c r="H51" s="2176"/>
      <c r="I51" s="2176"/>
      <c r="J51" s="2176" t="s">
        <v>2477</v>
      </c>
      <c r="K51" s="2176"/>
      <c r="L51" s="2176"/>
      <c r="M51" s="2176"/>
      <c r="N51" s="2176"/>
      <c r="O51" s="2176"/>
      <c r="P51" s="2176"/>
      <c r="Q51" s="2176"/>
      <c r="R51" s="2467" t="s">
        <v>2478</v>
      </c>
      <c r="S51" s="2467"/>
      <c r="T51" s="2467"/>
      <c r="U51" s="2467"/>
      <c r="V51" s="2467"/>
      <c r="W51" s="2467"/>
      <c r="X51" s="2467"/>
      <c r="Y51" s="2467"/>
      <c r="Z51" s="2467" t="s">
        <v>1818</v>
      </c>
      <c r="AA51" s="2467"/>
      <c r="AB51" s="2467"/>
      <c r="AC51" s="2467"/>
      <c r="AD51" s="2467"/>
      <c r="AE51" s="2467"/>
      <c r="AF51" s="2467"/>
      <c r="AG51" s="2467"/>
      <c r="AH51" s="2467" t="s">
        <v>1819</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5" t="s">
        <v>2185</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5" t="s">
        <v>2186</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9" t="s">
        <v>1698</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3" t="s">
        <v>1817</v>
      </c>
      <c r="C59" s="2464"/>
      <c r="D59" s="2464"/>
      <c r="E59" s="2464"/>
      <c r="F59" s="2464"/>
      <c r="G59" s="2464"/>
      <c r="H59" s="2464"/>
      <c r="I59" s="2465"/>
      <c r="J59" s="2429" t="s">
        <v>2479</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9"/>
      <c r="AY60" s="1209"/>
      <c r="AZ60" s="1209"/>
      <c r="BA60" s="1209"/>
      <c r="BB60" s="1209"/>
      <c r="BC60" s="1209"/>
      <c r="BD60" s="1209"/>
      <c r="BE60" s="1205"/>
    </row>
    <row r="61" spans="1:58" ht="15.75" customHeight="1">
      <c r="A61" s="1209"/>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9"/>
      <c r="AY61" s="1209"/>
      <c r="AZ61" s="1209"/>
      <c r="BA61" s="1209"/>
      <c r="BB61" s="1209"/>
      <c r="BC61" s="1209"/>
      <c r="BD61" s="1209"/>
      <c r="BE61" s="1205"/>
    </row>
    <row r="62" spans="1:58" ht="15.75" customHeight="1">
      <c r="A62" s="1209"/>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9"/>
      <c r="AY62" s="1209"/>
      <c r="AZ62" s="1209"/>
      <c r="BA62" s="1209"/>
      <c r="BB62" s="1209"/>
      <c r="BC62" s="1209"/>
      <c r="BD62" s="1209"/>
      <c r="BE62" s="1205"/>
    </row>
    <row r="63" spans="1:58" ht="15.75" customHeight="1">
      <c r="A63" s="1209"/>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9"/>
      <c r="AY63" s="1209"/>
      <c r="AZ63" s="1209"/>
      <c r="BA63" s="1209"/>
      <c r="BB63" s="1209"/>
      <c r="BC63" s="1209"/>
      <c r="BD63" s="1209"/>
      <c r="BE63" s="1205"/>
    </row>
    <row r="64" spans="1:58" ht="15.75"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1821</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80" t="s">
        <v>1822</v>
      </c>
      <c r="AD68" s="2181"/>
      <c r="AE68" s="2181"/>
      <c r="AF68" s="2181"/>
      <c r="AG68" s="2181"/>
      <c r="AH68" s="2181"/>
      <c r="AI68" s="2181"/>
      <c r="AJ68" s="2181"/>
      <c r="AK68" s="2181"/>
      <c r="AL68" s="2181"/>
      <c r="AM68" s="2181"/>
      <c r="AN68" s="2181"/>
      <c r="AO68" s="2181"/>
      <c r="AP68" s="2181"/>
      <c r="AQ68" s="2181"/>
      <c r="AR68" s="2181"/>
      <c r="AS68" s="2181"/>
      <c r="AT68" s="2181"/>
      <c r="AU68" s="2181"/>
      <c r="AV68" s="2231" t="s">
        <v>677</v>
      </c>
      <c r="AW68" s="2232"/>
      <c r="AX68" s="2232"/>
      <c r="AY68" s="2232"/>
      <c r="AZ68" s="2232"/>
      <c r="BA68" s="2232"/>
      <c r="BB68" s="2232"/>
      <c r="BC68" s="2233"/>
      <c r="BD68" s="1209"/>
      <c r="BE68" s="1205"/>
      <c r="BM68" s="1254" t="s">
        <v>2480</v>
      </c>
    </row>
    <row r="69" spans="1:65" ht="15.75" customHeight="1" thickTop="1" thickBot="1">
      <c r="A69" s="1209"/>
      <c r="B69" s="2234" t="s">
        <v>1823</v>
      </c>
      <c r="C69" s="2235"/>
      <c r="D69" s="2235"/>
      <c r="E69" s="2235"/>
      <c r="F69" s="2235"/>
      <c r="G69" s="2235"/>
      <c r="H69" s="2235"/>
      <c r="I69" s="2235"/>
      <c r="J69" s="2235"/>
      <c r="K69" s="2235"/>
      <c r="L69" s="2235"/>
      <c r="M69" s="2235"/>
      <c r="N69" s="2235"/>
      <c r="O69" s="2236" t="s">
        <v>1824</v>
      </c>
      <c r="P69" s="2237"/>
      <c r="Q69" s="2237"/>
      <c r="R69" s="2237"/>
      <c r="S69" s="2237"/>
      <c r="T69" s="2237"/>
      <c r="U69" s="2237"/>
      <c r="V69" s="2237"/>
      <c r="W69" s="2237"/>
      <c r="X69" s="2237"/>
      <c r="Y69" s="2237"/>
      <c r="Z69" s="2237"/>
      <c r="AA69" s="2238"/>
      <c r="AB69" s="1209"/>
      <c r="AC69" s="2239" t="s">
        <v>1825</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9"/>
      <c r="BE69" s="1205"/>
      <c r="BM69" s="1253" t="s">
        <v>553</v>
      </c>
    </row>
    <row r="70" spans="1:65" ht="15.75" customHeight="1">
      <c r="A70" s="1209"/>
      <c r="B70" s="2244" t="s">
        <v>2481</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9"/>
      <c r="AC70" s="2417" t="s">
        <v>1826</v>
      </c>
      <c r="AD70" s="2213"/>
      <c r="AE70" s="2213"/>
      <c r="AF70" s="2442"/>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677</v>
      </c>
    </row>
    <row r="71" spans="1:65" ht="15.75" customHeight="1" thickBot="1">
      <c r="A71" s="1209"/>
      <c r="B71" s="2244" t="s">
        <v>2482</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9"/>
      <c r="AC71" s="2444" t="s">
        <v>1827</v>
      </c>
      <c r="AD71" s="2445"/>
      <c r="AE71" s="2445"/>
      <c r="AF71" s="2446"/>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2483</v>
      </c>
    </row>
    <row r="72" spans="1:65" ht="15.75" customHeight="1">
      <c r="A72" s="1209"/>
      <c r="B72" s="2244" t="s">
        <v>2484</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9"/>
      <c r="AC72" s="2211" t="s">
        <v>2485</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9"/>
      <c r="BE72" s="1205"/>
    </row>
    <row r="73" spans="1:65" ht="15.75" customHeight="1">
      <c r="A73" s="1209"/>
      <c r="B73" s="2215" t="s">
        <v>2486</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9"/>
      <c r="AC73" s="2399" t="s">
        <v>2187</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9"/>
      <c r="BE73" s="1205"/>
    </row>
    <row r="74" spans="1:65" ht="15.75" customHeight="1">
      <c r="A74" s="1209"/>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9"/>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9"/>
      <c r="BE74" s="1205"/>
    </row>
    <row r="75" spans="1:65" ht="15.75" customHeight="1" thickBot="1">
      <c r="A75" s="1209"/>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9"/>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9"/>
      <c r="G79" s="2230"/>
      <c r="H79" s="2230"/>
      <c r="I79" s="2230"/>
      <c r="J79" s="2230"/>
      <c r="K79" s="2230"/>
      <c r="L79" s="2230"/>
      <c r="M79" s="2197"/>
      <c r="N79" s="2197"/>
      <c r="O79" s="2197"/>
      <c r="P79" s="2197"/>
      <c r="Q79" s="21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2" t="e">
        <f>BR96/SUM($BR$96:$BR$98)</f>
        <v>#DIV/0!</v>
      </c>
      <c r="P80" s="2203"/>
      <c r="Q80" s="220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3" t="s">
        <v>2553</v>
      </c>
      <c r="P81" s="2194"/>
      <c r="Q81" s="219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9" t="s">
        <v>2170</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3" t="s">
        <v>2620</v>
      </c>
      <c r="AK83" s="2184"/>
      <c r="AL83" s="2184"/>
      <c r="AM83" s="2184"/>
      <c r="AN83" s="2184"/>
      <c r="AO83" s="2184"/>
      <c r="AP83" s="2184"/>
      <c r="AQ83" s="2184"/>
      <c r="AR83" s="2184"/>
      <c r="AS83" s="2184"/>
      <c r="AT83" s="2184"/>
      <c r="AU83" s="2184"/>
      <c r="AV83" s="2184"/>
      <c r="AW83" s="2184"/>
      <c r="AX83" s="2184"/>
      <c r="AY83" s="2205" t="s">
        <v>553</v>
      </c>
      <c r="AZ83" s="2205"/>
      <c r="BA83" s="2205"/>
      <c r="BB83" s="2206"/>
      <c r="BC83" s="1209"/>
      <c r="BD83" s="1209"/>
      <c r="BE83" s="1205"/>
    </row>
    <row r="84" spans="1:70" ht="15.75" customHeight="1">
      <c r="A84" s="1209"/>
      <c r="B84" s="2175"/>
      <c r="C84" s="2176"/>
      <c r="D84" s="2176"/>
      <c r="E84" s="2176"/>
      <c r="F84" s="2176"/>
      <c r="G84" s="2176"/>
      <c r="H84" s="2176"/>
      <c r="I84" s="2176" t="s">
        <v>1828</v>
      </c>
      <c r="J84" s="2176"/>
      <c r="K84" s="2176"/>
      <c r="L84" s="2176"/>
      <c r="M84" s="2176"/>
      <c r="N84" s="2176"/>
      <c r="O84" s="2176" t="s">
        <v>1829</v>
      </c>
      <c r="P84" s="2176"/>
      <c r="Q84" s="2176"/>
      <c r="R84" s="2176"/>
      <c r="S84" s="2176"/>
      <c r="T84" s="2176"/>
      <c r="U84" s="2176"/>
      <c r="V84" s="2177" t="s">
        <v>2188</v>
      </c>
      <c r="W84" s="2177"/>
      <c r="X84" s="2177"/>
      <c r="Y84" s="2177"/>
      <c r="Z84" s="2177"/>
      <c r="AA84" s="2177"/>
      <c r="AB84" s="2178" t="s">
        <v>1830</v>
      </c>
      <c r="AC84" s="2178"/>
      <c r="AD84" s="2178"/>
      <c r="AE84" s="2178"/>
      <c r="AF84" s="2178"/>
      <c r="AG84" s="2178"/>
      <c r="AH84" s="2179"/>
      <c r="AI84" s="1209"/>
      <c r="AJ84" s="2185"/>
      <c r="AK84" s="2186"/>
      <c r="AL84" s="2186"/>
      <c r="AM84" s="2186"/>
      <c r="AN84" s="2186"/>
      <c r="AO84" s="2186"/>
      <c r="AP84" s="2186"/>
      <c r="AQ84" s="2186"/>
      <c r="AR84" s="2186"/>
      <c r="AS84" s="2186"/>
      <c r="AT84" s="2186"/>
      <c r="AU84" s="2186"/>
      <c r="AV84" s="2186"/>
      <c r="AW84" s="2186"/>
      <c r="AX84" s="2186"/>
      <c r="AY84" s="2207"/>
      <c r="AZ84" s="2207"/>
      <c r="BA84" s="2207"/>
      <c r="BB84" s="2208"/>
      <c r="BC84" s="1209"/>
      <c r="BD84" s="1209"/>
      <c r="BE84" s="1205"/>
    </row>
    <row r="85" spans="1:70" ht="15.75" customHeight="1">
      <c r="A85" s="1209"/>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9"/>
      <c r="AJ85" s="2185"/>
      <c r="AK85" s="2186"/>
      <c r="AL85" s="2186"/>
      <c r="AM85" s="2186"/>
      <c r="AN85" s="2186"/>
      <c r="AO85" s="2186"/>
      <c r="AP85" s="2186"/>
      <c r="AQ85" s="2186"/>
      <c r="AR85" s="2186"/>
      <c r="AS85" s="2186"/>
      <c r="AT85" s="2186"/>
      <c r="AU85" s="2186"/>
      <c r="AV85" s="2186"/>
      <c r="AW85" s="2186"/>
      <c r="AX85" s="2186"/>
      <c r="AY85" s="2207"/>
      <c r="AZ85" s="2207"/>
      <c r="BA85" s="2207"/>
      <c r="BB85" s="2208"/>
      <c r="BC85" s="1209"/>
      <c r="BD85" s="1209"/>
      <c r="BE85" s="1205"/>
    </row>
    <row r="86" spans="1:70" ht="15.75" customHeight="1">
      <c r="A86" s="1209"/>
      <c r="B86" s="2175" t="s">
        <v>2171</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9"/>
      <c r="AJ86" s="2185"/>
      <c r="AK86" s="2186"/>
      <c r="AL86" s="2186"/>
      <c r="AM86" s="2186"/>
      <c r="AN86" s="2186"/>
      <c r="AO86" s="2186"/>
      <c r="AP86" s="2186"/>
      <c r="AQ86" s="2186"/>
      <c r="AR86" s="2186"/>
      <c r="AS86" s="2186"/>
      <c r="AT86" s="2186"/>
      <c r="AU86" s="2186"/>
      <c r="AV86" s="2186"/>
      <c r="AW86" s="2186"/>
      <c r="AX86" s="2186"/>
      <c r="AY86" s="2207"/>
      <c r="AZ86" s="2207"/>
      <c r="BA86" s="2207"/>
      <c r="BB86" s="2208"/>
      <c r="BC86" s="1209"/>
      <c r="BD86" s="1209"/>
      <c r="BE86" s="1205"/>
    </row>
    <row r="87" spans="1:70" ht="15.75" customHeight="1">
      <c r="A87" s="1209"/>
      <c r="B87" s="2175" t="s">
        <v>2172</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9"/>
      <c r="AJ87" s="2187" t="s">
        <v>2487</v>
      </c>
      <c r="AK87" s="2188"/>
      <c r="AL87" s="2188"/>
      <c r="AM87" s="2188"/>
      <c r="AN87" s="2188"/>
      <c r="AO87" s="2188"/>
      <c r="AP87" s="2188"/>
      <c r="AQ87" s="2188"/>
      <c r="AR87" s="2188"/>
      <c r="AS87" s="2188"/>
      <c r="AT87" s="2188"/>
      <c r="AU87" s="2188"/>
      <c r="AV87" s="2188"/>
      <c r="AW87" s="2188"/>
      <c r="AX87" s="2188"/>
      <c r="AY87" s="2188"/>
      <c r="AZ87" s="2188"/>
      <c r="BA87" s="2188"/>
      <c r="BB87" s="2189"/>
      <c r="BC87" s="1209"/>
      <c r="BD87" s="1209"/>
      <c r="BE87" s="1205"/>
    </row>
    <row r="88" spans="1:70" ht="15.75" customHeight="1" thickBot="1">
      <c r="A88" s="1209"/>
      <c r="B88" s="2169" t="s">
        <v>1831</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9"/>
      <c r="AJ88" s="2190"/>
      <c r="AK88" s="2191"/>
      <c r="AL88" s="2191"/>
      <c r="AM88" s="2191"/>
      <c r="AN88" s="2191"/>
      <c r="AO88" s="2191"/>
      <c r="AP88" s="2191"/>
      <c r="AQ88" s="2191"/>
      <c r="AR88" s="2191"/>
      <c r="AS88" s="2191"/>
      <c r="AT88" s="2191"/>
      <c r="AU88" s="2191"/>
      <c r="AV88" s="2191"/>
      <c r="AW88" s="2191"/>
      <c r="AX88" s="2191"/>
      <c r="AY88" s="2191"/>
      <c r="AZ88" s="2191"/>
      <c r="BA88" s="2191"/>
      <c r="BB88" s="219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6"/>
      <c r="G92" s="2197"/>
      <c r="H92" s="2197"/>
      <c r="I92" s="2197"/>
      <c r="J92" s="2197"/>
      <c r="K92" s="2197"/>
      <c r="L92" s="2197"/>
      <c r="M92" s="2197"/>
      <c r="N92" s="2197"/>
      <c r="O92" s="2197"/>
      <c r="P92" s="2197"/>
      <c r="Q92" s="21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2" t="e">
        <f>BR97/SUM($BR$96:$BR$98)</f>
        <v>#DIV/0!</v>
      </c>
      <c r="P93" s="2203"/>
      <c r="Q93" s="220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3" t="s">
        <v>2553</v>
      </c>
      <c r="P94" s="2194"/>
      <c r="Q94" s="219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9" t="s">
        <v>2617</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3" t="s">
        <v>2616</v>
      </c>
      <c r="AK96" s="2184"/>
      <c r="AL96" s="2184"/>
      <c r="AM96" s="2184"/>
      <c r="AN96" s="2184"/>
      <c r="AO96" s="2184"/>
      <c r="AP96" s="2184"/>
      <c r="AQ96" s="2184"/>
      <c r="AR96" s="2184"/>
      <c r="AS96" s="2184"/>
      <c r="AT96" s="2184"/>
      <c r="AU96" s="2184"/>
      <c r="AV96" s="2184"/>
      <c r="AW96" s="2184"/>
      <c r="AX96" s="2184"/>
      <c r="AY96" s="2205" t="s">
        <v>553</v>
      </c>
      <c r="AZ96" s="2205"/>
      <c r="BA96" s="2205"/>
      <c r="BB96" s="2206"/>
      <c r="BC96" s="1209"/>
      <c r="BD96" s="1209"/>
      <c r="BE96" s="1205"/>
      <c r="BQ96" s="1248" t="str">
        <f>Application!M243</f>
        <v>CDP Costa Mesa M6 LLC</v>
      </c>
      <c r="BR96" s="1248">
        <f>Application!AH245</f>
        <v>0</v>
      </c>
    </row>
    <row r="97" spans="1:70" ht="15.75" customHeight="1">
      <c r="A97" s="1209"/>
      <c r="B97" s="2175"/>
      <c r="C97" s="2176"/>
      <c r="D97" s="2176"/>
      <c r="E97" s="2176"/>
      <c r="F97" s="2176"/>
      <c r="G97" s="2176"/>
      <c r="H97" s="2176"/>
      <c r="I97" s="2176" t="s">
        <v>1828</v>
      </c>
      <c r="J97" s="2176"/>
      <c r="K97" s="2176"/>
      <c r="L97" s="2176"/>
      <c r="M97" s="2176"/>
      <c r="N97" s="2176"/>
      <c r="O97" s="2176" t="s">
        <v>1829</v>
      </c>
      <c r="P97" s="2176"/>
      <c r="Q97" s="2176"/>
      <c r="R97" s="2176"/>
      <c r="S97" s="2176"/>
      <c r="T97" s="2176"/>
      <c r="U97" s="2176"/>
      <c r="V97" s="2177" t="s">
        <v>2188</v>
      </c>
      <c r="W97" s="2177"/>
      <c r="X97" s="2177"/>
      <c r="Y97" s="2177"/>
      <c r="Z97" s="2177"/>
      <c r="AA97" s="2177"/>
      <c r="AB97" s="2178" t="s">
        <v>1830</v>
      </c>
      <c r="AC97" s="2178"/>
      <c r="AD97" s="2178"/>
      <c r="AE97" s="2178"/>
      <c r="AF97" s="2178"/>
      <c r="AG97" s="2178"/>
      <c r="AH97" s="2179"/>
      <c r="AI97" s="1209"/>
      <c r="AJ97" s="2185"/>
      <c r="AK97" s="2186"/>
      <c r="AL97" s="2186"/>
      <c r="AM97" s="2186"/>
      <c r="AN97" s="2186"/>
      <c r="AO97" s="2186"/>
      <c r="AP97" s="2186"/>
      <c r="AQ97" s="2186"/>
      <c r="AR97" s="2186"/>
      <c r="AS97" s="2186"/>
      <c r="AT97" s="2186"/>
      <c r="AU97" s="2186"/>
      <c r="AV97" s="2186"/>
      <c r="AW97" s="2186"/>
      <c r="AX97" s="2186"/>
      <c r="AY97" s="2207"/>
      <c r="AZ97" s="2207"/>
      <c r="BA97" s="2207"/>
      <c r="BB97" s="2208"/>
      <c r="BC97" s="1209"/>
      <c r="BD97" s="1209"/>
      <c r="BE97" s="1205"/>
      <c r="BQ97" s="1248" t="str">
        <f>Application!M251</f>
        <v>CM Mercy House CHDO LLC</v>
      </c>
      <c r="BR97" s="1248">
        <f>Application!AH253</f>
        <v>0</v>
      </c>
    </row>
    <row r="98" spans="1:70" ht="15.75" customHeight="1">
      <c r="A98" s="1209"/>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9"/>
      <c r="AJ98" s="2185"/>
      <c r="AK98" s="2186"/>
      <c r="AL98" s="2186"/>
      <c r="AM98" s="2186"/>
      <c r="AN98" s="2186"/>
      <c r="AO98" s="2186"/>
      <c r="AP98" s="2186"/>
      <c r="AQ98" s="2186"/>
      <c r="AR98" s="2186"/>
      <c r="AS98" s="2186"/>
      <c r="AT98" s="2186"/>
      <c r="AU98" s="2186"/>
      <c r="AV98" s="2186"/>
      <c r="AW98" s="2186"/>
      <c r="AX98" s="2186"/>
      <c r="AY98" s="2207"/>
      <c r="AZ98" s="2207"/>
      <c r="BA98" s="2207"/>
      <c r="BB98" s="2208"/>
      <c r="BC98" s="1209"/>
      <c r="BD98" s="1209"/>
      <c r="BE98" s="1205"/>
      <c r="BQ98" s="1248">
        <f>Application!M259</f>
        <v>0</v>
      </c>
      <c r="BR98" s="1248">
        <f>Application!AH261</f>
        <v>0</v>
      </c>
    </row>
    <row r="99" spans="1:70" ht="15.75" customHeight="1">
      <c r="A99" s="1209"/>
      <c r="B99" s="2175" t="s">
        <v>2171</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9"/>
      <c r="AJ99" s="2185"/>
      <c r="AK99" s="2186"/>
      <c r="AL99" s="2186"/>
      <c r="AM99" s="2186"/>
      <c r="AN99" s="2186"/>
      <c r="AO99" s="2186"/>
      <c r="AP99" s="2186"/>
      <c r="AQ99" s="2186"/>
      <c r="AR99" s="2186"/>
      <c r="AS99" s="2186"/>
      <c r="AT99" s="2186"/>
      <c r="AU99" s="2186"/>
      <c r="AV99" s="2186"/>
      <c r="AW99" s="2186"/>
      <c r="AX99" s="2186"/>
      <c r="AY99" s="2207"/>
      <c r="AZ99" s="2207"/>
      <c r="BA99" s="2207"/>
      <c r="BB99" s="2208"/>
      <c r="BC99" s="1209"/>
      <c r="BD99" s="1209"/>
      <c r="BE99" s="1205"/>
    </row>
    <row r="100" spans="1:70" ht="15.75" customHeight="1">
      <c r="A100" s="1209"/>
      <c r="B100" s="2175" t="s">
        <v>2172</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9"/>
      <c r="AJ100" s="2187" t="s">
        <v>2487</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9"/>
      <c r="BD100" s="1209"/>
      <c r="BE100" s="1205"/>
    </row>
    <row r="101" spans="1:70" ht="15.75" customHeight="1" thickBot="1">
      <c r="A101" s="1209"/>
      <c r="B101" s="2169" t="s">
        <v>1831</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9"/>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9"/>
      <c r="G104" s="2200"/>
      <c r="H104" s="2200"/>
      <c r="I104" s="2200"/>
      <c r="J104" s="2200"/>
      <c r="K104" s="2200"/>
      <c r="L104" s="2200"/>
      <c r="M104" s="2200"/>
      <c r="N104" s="2200"/>
      <c r="O104" s="2200"/>
      <c r="P104" s="2200"/>
      <c r="Q104" s="2200"/>
      <c r="R104" s="220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3" t="e">
        <f>BR98/SUM(BR96:BR98)</f>
        <v>#DIV/0!</v>
      </c>
      <c r="P105" s="2194"/>
      <c r="Q105" s="2194"/>
      <c r="R105" s="219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0" t="s">
        <v>2613</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5"/>
      <c r="C108" s="2176"/>
      <c r="D108" s="2176"/>
      <c r="E108" s="2176"/>
      <c r="F108" s="2176"/>
      <c r="G108" s="2176"/>
      <c r="H108" s="2176"/>
      <c r="I108" s="2176" t="s">
        <v>1828</v>
      </c>
      <c r="J108" s="2176"/>
      <c r="K108" s="2176"/>
      <c r="L108" s="2176"/>
      <c r="M108" s="2176"/>
      <c r="N108" s="2176"/>
      <c r="O108" s="2176" t="s">
        <v>1829</v>
      </c>
      <c r="P108" s="2176"/>
      <c r="Q108" s="2176"/>
      <c r="R108" s="2176"/>
      <c r="S108" s="2176"/>
      <c r="T108" s="2176"/>
      <c r="U108" s="2176"/>
      <c r="V108" s="2177" t="s">
        <v>2188</v>
      </c>
      <c r="W108" s="2177"/>
      <c r="X108" s="2177"/>
      <c r="Y108" s="2177"/>
      <c r="Z108" s="2177"/>
      <c r="AA108" s="2177"/>
      <c r="AB108" s="2178" t="s">
        <v>1830</v>
      </c>
      <c r="AC108" s="2178"/>
      <c r="AD108" s="2178"/>
      <c r="AE108" s="2178"/>
      <c r="AF108" s="2178"/>
      <c r="AG108" s="2178"/>
      <c r="AH108" s="217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5" t="s">
        <v>2171</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5" t="s">
        <v>2172</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9" t="s">
        <v>1831</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9"/>
      <c r="G115" s="2200"/>
      <c r="H115" s="2200"/>
      <c r="I115" s="2200"/>
      <c r="J115" s="2200"/>
      <c r="K115" s="2200"/>
      <c r="L115" s="2200"/>
      <c r="M115" s="2200"/>
      <c r="N115" s="2200"/>
      <c r="O115" s="2200"/>
      <c r="P115" s="2200"/>
      <c r="Q115" s="2200"/>
      <c r="R115" s="220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3" t="s">
        <v>2488</v>
      </c>
      <c r="C117" s="2184"/>
      <c r="D117" s="2184"/>
      <c r="E117" s="2184"/>
      <c r="F117" s="2184"/>
      <c r="G117" s="2184"/>
      <c r="H117" s="2184"/>
      <c r="I117" s="2184"/>
      <c r="J117" s="2184"/>
      <c r="K117" s="2184"/>
      <c r="L117" s="2184"/>
      <c r="M117" s="2184"/>
      <c r="N117" s="2184"/>
      <c r="O117" s="2184"/>
      <c r="P117" s="2184"/>
      <c r="Q117" s="2205" t="s">
        <v>553</v>
      </c>
      <c r="R117" s="2205"/>
      <c r="S117" s="2205"/>
      <c r="T117" s="220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5"/>
      <c r="C118" s="2186"/>
      <c r="D118" s="2186"/>
      <c r="E118" s="2186"/>
      <c r="F118" s="2186"/>
      <c r="G118" s="2186"/>
      <c r="H118" s="2186"/>
      <c r="I118" s="2186"/>
      <c r="J118" s="2186"/>
      <c r="K118" s="2186"/>
      <c r="L118" s="2186"/>
      <c r="M118" s="2186"/>
      <c r="N118" s="2186"/>
      <c r="O118" s="2186"/>
      <c r="P118" s="2186"/>
      <c r="Q118" s="2207"/>
      <c r="R118" s="2207"/>
      <c r="S118" s="2207"/>
      <c r="T118" s="220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5"/>
      <c r="C119" s="2186"/>
      <c r="D119" s="2186"/>
      <c r="E119" s="2186"/>
      <c r="F119" s="2186"/>
      <c r="G119" s="2186"/>
      <c r="H119" s="2186"/>
      <c r="I119" s="2186"/>
      <c r="J119" s="2186"/>
      <c r="K119" s="2186"/>
      <c r="L119" s="2186"/>
      <c r="M119" s="2186"/>
      <c r="N119" s="2186"/>
      <c r="O119" s="2186"/>
      <c r="P119" s="2186"/>
      <c r="Q119" s="2207"/>
      <c r="R119" s="2207"/>
      <c r="S119" s="2207"/>
      <c r="T119" s="220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5"/>
      <c r="C120" s="2186"/>
      <c r="D120" s="2186"/>
      <c r="E120" s="2186"/>
      <c r="F120" s="2186"/>
      <c r="G120" s="2186"/>
      <c r="H120" s="2186"/>
      <c r="I120" s="2186"/>
      <c r="J120" s="2186"/>
      <c r="K120" s="2186"/>
      <c r="L120" s="2186"/>
      <c r="M120" s="2186"/>
      <c r="N120" s="2186"/>
      <c r="O120" s="2186"/>
      <c r="P120" s="2186"/>
      <c r="Q120" s="2207"/>
      <c r="R120" s="2207"/>
      <c r="S120" s="2207"/>
      <c r="T120" s="220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7" t="s">
        <v>2189</v>
      </c>
      <c r="C121" s="2188"/>
      <c r="D121" s="2188"/>
      <c r="E121" s="2188"/>
      <c r="F121" s="2188"/>
      <c r="G121" s="2188"/>
      <c r="H121" s="2188"/>
      <c r="I121" s="2188"/>
      <c r="J121" s="2188"/>
      <c r="K121" s="2188"/>
      <c r="L121" s="2188"/>
      <c r="M121" s="2188"/>
      <c r="N121" s="2188"/>
      <c r="O121" s="2188"/>
      <c r="P121" s="2188"/>
      <c r="Q121" s="2188"/>
      <c r="R121" s="2188"/>
      <c r="S121" s="2188"/>
      <c r="T121" s="218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0"/>
      <c r="C122" s="2191"/>
      <c r="D122" s="2191"/>
      <c r="E122" s="2191"/>
      <c r="F122" s="2191"/>
      <c r="G122" s="2191"/>
      <c r="H122" s="2191"/>
      <c r="I122" s="2191"/>
      <c r="J122" s="2191"/>
      <c r="K122" s="2191"/>
      <c r="L122" s="2191"/>
      <c r="M122" s="2191"/>
      <c r="N122" s="2191"/>
      <c r="O122" s="2191"/>
      <c r="P122" s="2191"/>
      <c r="Q122" s="2191"/>
      <c r="R122" s="2191"/>
      <c r="S122" s="2191"/>
      <c r="T122" s="219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3" t="s">
        <v>2173</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5"/>
    </row>
    <row r="126" spans="1:57" ht="15.75" customHeight="1">
      <c r="A126" s="1209"/>
      <c r="B126" s="2433" t="s">
        <v>1688</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5"/>
    </row>
    <row r="127" spans="1:57" ht="15.75" customHeight="1">
      <c r="A127" s="1209"/>
      <c r="B127" s="2396"/>
      <c r="C127" s="2397"/>
      <c r="D127" s="2397"/>
      <c r="E127" s="2397"/>
      <c r="F127" s="2397"/>
      <c r="G127" s="2397"/>
      <c r="H127" s="2397"/>
      <c r="I127" s="2176" t="s">
        <v>2174</v>
      </c>
      <c r="J127" s="2176"/>
      <c r="K127" s="2176"/>
      <c r="L127" s="2176"/>
      <c r="M127" s="2176"/>
      <c r="N127" s="2176"/>
      <c r="O127" s="2436" t="s">
        <v>2175</v>
      </c>
      <c r="P127" s="2436"/>
      <c r="Q127" s="2436"/>
      <c r="R127" s="2436"/>
      <c r="S127" s="2436"/>
      <c r="T127" s="2436"/>
      <c r="U127" s="2437"/>
      <c r="V127" s="1209"/>
      <c r="W127" s="1209"/>
      <c r="X127" s="2399" t="s">
        <v>2187</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5"/>
    </row>
    <row r="128" spans="1:57" ht="15.75" customHeight="1">
      <c r="A128" s="1209"/>
      <c r="B128" s="2413" t="s">
        <v>2176</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9"/>
      <c r="W128" s="1209"/>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5"/>
    </row>
    <row r="129" spans="1:57" ht="15.75" customHeight="1" thickBot="1">
      <c r="A129" s="1209"/>
      <c r="B129" s="2415" t="s">
        <v>2177</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9"/>
      <c r="W129" s="1209"/>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5"/>
    </row>
    <row r="133" spans="1:57" ht="15.75" customHeight="1">
      <c r="A133" s="1209"/>
      <c r="B133" s="2428" t="s">
        <v>1834</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5"/>
    </row>
    <row r="134" spans="1:57" ht="15.75" customHeight="1">
      <c r="A134" s="1209"/>
      <c r="B134" s="2396"/>
      <c r="C134" s="2397"/>
      <c r="D134" s="2397"/>
      <c r="E134" s="2397"/>
      <c r="F134" s="2397"/>
      <c r="G134" s="2397"/>
      <c r="H134" s="2397"/>
      <c r="I134" s="2411" t="s">
        <v>1829</v>
      </c>
      <c r="J134" s="2411"/>
      <c r="K134" s="2411"/>
      <c r="L134" s="2411"/>
      <c r="M134" s="2411"/>
      <c r="N134" s="2411"/>
      <c r="O134" s="2411"/>
      <c r="P134" s="2411" t="s">
        <v>2188</v>
      </c>
      <c r="Q134" s="2411"/>
      <c r="R134" s="2411"/>
      <c r="S134" s="2411"/>
      <c r="T134" s="2411"/>
      <c r="U134" s="2412"/>
      <c r="V134" s="1209"/>
      <c r="W134" s="1209"/>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5"/>
    </row>
    <row r="135" spans="1:57" ht="15.75" customHeight="1">
      <c r="A135" s="1209"/>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9"/>
      <c r="W135" s="1209"/>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5"/>
    </row>
    <row r="136" spans="1:57" ht="15.75" customHeight="1">
      <c r="A136" s="1209"/>
      <c r="B136" s="2413" t="s">
        <v>2176</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9"/>
      <c r="W136" s="1209"/>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5"/>
    </row>
    <row r="137" spans="1:57" ht="15.75" customHeight="1" thickBot="1">
      <c r="A137" s="1209"/>
      <c r="B137" s="2415" t="s">
        <v>2177</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9"/>
      <c r="W137" s="1209"/>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3" t="s">
        <v>1835</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553</v>
      </c>
      <c r="AI139" s="2232"/>
      <c r="AJ139" s="2232"/>
      <c r="AK139" s="2232"/>
      <c r="AL139" s="2232"/>
      <c r="AM139" s="2232"/>
      <c r="AN139" s="2232"/>
      <c r="AO139" s="2232"/>
      <c r="AP139" s="2232"/>
      <c r="AQ139" s="2232"/>
      <c r="AR139" s="2232"/>
      <c r="AS139" s="2232"/>
      <c r="AT139" s="2232"/>
      <c r="AU139" s="2232"/>
      <c r="AV139" s="2232"/>
      <c r="AW139" s="2232"/>
      <c r="AX139" s="2233"/>
      <c r="AY139" s="1209"/>
      <c r="AZ139" s="1209"/>
      <c r="BA139" s="1209"/>
      <c r="BB139" s="1209"/>
      <c r="BC139" s="1209"/>
      <c r="BD139" s="1209"/>
      <c r="BE139" s="1205"/>
    </row>
    <row r="140" spans="1:57" ht="15.75" customHeight="1">
      <c r="A140" s="1209"/>
      <c r="B140" s="2418" t="s">
        <v>1836</v>
      </c>
      <c r="C140" s="2419"/>
      <c r="D140" s="2419"/>
      <c r="E140" s="2419"/>
      <c r="F140" s="2419"/>
      <c r="G140" s="2419"/>
      <c r="H140" s="2419"/>
      <c r="I140" s="2419"/>
      <c r="J140" s="2419"/>
      <c r="K140" s="2419"/>
      <c r="L140" s="2419"/>
      <c r="M140" s="2419"/>
      <c r="N140" s="2419"/>
      <c r="O140" s="2419"/>
      <c r="P140" s="2419"/>
      <c r="Q140" s="2419"/>
      <c r="R140" s="2420" t="s">
        <v>2190</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9"/>
      <c r="AZ140" s="1209"/>
      <c r="BA140" s="1209"/>
      <c r="BB140" s="1209"/>
      <c r="BC140" s="1209" t="s">
        <v>251</v>
      </c>
      <c r="BD140" s="1209"/>
      <c r="BE140" s="1205"/>
    </row>
    <row r="141" spans="1:57" ht="15.75" customHeight="1">
      <c r="A141" s="1209"/>
      <c r="B141" s="2422" t="s">
        <v>2191</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9"/>
      <c r="AZ141" s="1209"/>
      <c r="BA141" s="1209"/>
      <c r="BB141" s="1209"/>
      <c r="BC141" s="1209"/>
      <c r="BD141" s="1209"/>
      <c r="BE141" s="1205"/>
    </row>
    <row r="142" spans="1:57" ht="15.75" customHeight="1">
      <c r="A142" s="1209"/>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9"/>
      <c r="AZ142" s="1209"/>
      <c r="BA142" s="1209"/>
      <c r="BB142" s="1209"/>
      <c r="BC142" s="1209"/>
      <c r="BD142" s="1209"/>
      <c r="BE142" s="1205"/>
    </row>
    <row r="143" spans="1:57" ht="15.75" customHeight="1">
      <c r="A143" s="1209"/>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9"/>
      <c r="AZ143" s="1209"/>
      <c r="BA143" s="1209"/>
      <c r="BB143" s="1209"/>
      <c r="BC143" s="1209"/>
      <c r="BD143" s="1209"/>
      <c r="BE143" s="1205"/>
    </row>
    <row r="144" spans="1:57" ht="15.75" customHeight="1">
      <c r="A144" s="1209"/>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9"/>
      <c r="AZ144" s="1209"/>
      <c r="BA144" s="1209"/>
      <c r="BB144" s="1209"/>
      <c r="BC144" s="1209"/>
      <c r="BD144" s="1209"/>
      <c r="BE144" s="1205"/>
    </row>
    <row r="145" spans="1:57" ht="15.75" customHeight="1">
      <c r="A145" s="1209"/>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9"/>
      <c r="AZ145" s="1209"/>
      <c r="BA145" s="1209"/>
      <c r="BB145" s="1209"/>
      <c r="BC145" s="1209"/>
      <c r="BD145" s="1209"/>
      <c r="BE145" s="1205"/>
    </row>
    <row r="146" spans="1:57" ht="15.75" customHeight="1">
      <c r="A146" s="1209"/>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9"/>
      <c r="AZ146" s="1209"/>
      <c r="BA146" s="1209"/>
      <c r="BB146" s="1209"/>
      <c r="BC146" s="1209"/>
      <c r="BD146" s="1209"/>
      <c r="BE146" s="1205"/>
    </row>
    <row r="147" spans="1:57" ht="15.75" customHeight="1">
      <c r="A147" s="1209"/>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9"/>
      <c r="AZ147" s="1209"/>
      <c r="BA147" s="1209"/>
      <c r="BB147" s="1209"/>
      <c r="BC147" s="1209"/>
      <c r="BD147" s="1209"/>
      <c r="BE147" s="1205"/>
    </row>
    <row r="148" spans="1:57" ht="15.75" customHeight="1">
      <c r="A148" s="1209"/>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9"/>
      <c r="AZ148" s="1209"/>
      <c r="BA148" s="1209"/>
      <c r="BB148" s="1209"/>
      <c r="BC148" s="1209"/>
      <c r="BD148" s="1209"/>
      <c r="BE148" s="1205"/>
    </row>
    <row r="149" spans="1:57" ht="15.75" customHeight="1">
      <c r="A149" s="1209"/>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7" t="s">
        <v>1838</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9"/>
      <c r="W154" s="1217"/>
      <c r="X154" s="2417" t="s">
        <v>2193</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6"/>
      <c r="C155" s="2397"/>
      <c r="D155" s="2397"/>
      <c r="E155" s="2397"/>
      <c r="F155" s="2397"/>
      <c r="G155" s="2397"/>
      <c r="H155" s="2397"/>
      <c r="I155" s="2411" t="s">
        <v>1829</v>
      </c>
      <c r="J155" s="2411"/>
      <c r="K155" s="2411"/>
      <c r="L155" s="2411"/>
      <c r="M155" s="2411"/>
      <c r="N155" s="2411"/>
      <c r="O155" s="2411"/>
      <c r="P155" s="2411" t="s">
        <v>2194</v>
      </c>
      <c r="Q155" s="2411"/>
      <c r="R155" s="2411"/>
      <c r="S155" s="2411"/>
      <c r="T155" s="2411"/>
      <c r="U155" s="2412"/>
      <c r="V155" s="1209"/>
      <c r="W155" s="1209"/>
      <c r="X155" s="2396"/>
      <c r="Y155" s="2397"/>
      <c r="Z155" s="2397"/>
      <c r="AA155" s="2397"/>
      <c r="AB155" s="2397"/>
      <c r="AC155" s="2397"/>
      <c r="AD155" s="2397"/>
      <c r="AE155" s="2411" t="s">
        <v>1829</v>
      </c>
      <c r="AF155" s="2411"/>
      <c r="AG155" s="2411"/>
      <c r="AH155" s="2411"/>
      <c r="AI155" s="2411"/>
      <c r="AJ155" s="2411"/>
      <c r="AK155" s="2411"/>
      <c r="AL155" s="2411" t="s">
        <v>2188</v>
      </c>
      <c r="AM155" s="2411"/>
      <c r="AN155" s="2411"/>
      <c r="AO155" s="2411"/>
      <c r="AP155" s="2411"/>
      <c r="AQ155" s="2412"/>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9"/>
      <c r="W156" s="1209"/>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3" t="s">
        <v>2176</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9"/>
      <c r="W157" s="1209"/>
      <c r="X157" s="2415" t="s">
        <v>2176</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5" t="s">
        <v>2177</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7" t="s">
        <v>2178</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6" t="s">
        <v>1839</v>
      </c>
      <c r="D161" s="2397"/>
      <c r="E161" s="2397"/>
      <c r="F161" s="2397"/>
      <c r="G161" s="2397"/>
      <c r="H161" s="2397"/>
      <c r="I161" s="2397"/>
      <c r="J161" s="2397"/>
      <c r="K161" s="2397"/>
      <c r="L161" s="2397"/>
      <c r="M161" s="2397"/>
      <c r="N161" s="2397"/>
      <c r="O161" s="2397"/>
      <c r="P161" s="2397"/>
      <c r="Q161" s="2397" t="s">
        <v>1840</v>
      </c>
      <c r="R161" s="2397"/>
      <c r="S161" s="2397"/>
      <c r="T161" s="2178" t="s">
        <v>2179</v>
      </c>
      <c r="U161" s="2178"/>
      <c r="V161" s="2178"/>
      <c r="W161" s="2178"/>
      <c r="X161" s="2178"/>
      <c r="Y161" s="2178"/>
      <c r="Z161" s="2178"/>
      <c r="AA161" s="2178"/>
      <c r="AB161" s="2397" t="s">
        <v>1841</v>
      </c>
      <c r="AC161" s="2397"/>
      <c r="AD161" s="2397"/>
      <c r="AE161" s="2397"/>
      <c r="AF161" s="2397"/>
      <c r="AG161" s="239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5" t="s">
        <v>1842</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5" t="s">
        <v>1843</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5" t="s">
        <v>1844</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5" t="s">
        <v>1815</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5" t="s">
        <v>170</v>
      </c>
      <c r="D166" s="2406"/>
      <c r="E166" s="2406"/>
      <c r="F166" s="2407" t="s">
        <v>1845</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5" t="s">
        <v>170</v>
      </c>
      <c r="D167" s="2406"/>
      <c r="E167" s="2406"/>
      <c r="F167" s="2407" t="s">
        <v>1845</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6" t="s">
        <v>170</v>
      </c>
      <c r="D168" s="2377"/>
      <c r="E168" s="2377"/>
      <c r="F168" s="2378" t="s">
        <v>1845</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0" t="s">
        <v>1846</v>
      </c>
      <c r="D170" s="2181"/>
      <c r="E170" s="2181"/>
      <c r="F170" s="2181"/>
      <c r="G170" s="2181"/>
      <c r="H170" s="2181"/>
      <c r="I170" s="2181"/>
      <c r="J170" s="2181"/>
      <c r="K170" s="2181"/>
      <c r="L170" s="2181"/>
      <c r="M170" s="2181"/>
      <c r="N170" s="2182"/>
      <c r="O170" s="1209"/>
      <c r="P170" s="2393" t="s">
        <v>1847</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6" t="s">
        <v>1848</v>
      </c>
      <c r="D171" s="2397"/>
      <c r="E171" s="2397"/>
      <c r="F171" s="2397"/>
      <c r="G171" s="2397"/>
      <c r="H171" s="2397"/>
      <c r="I171" s="2397" t="s">
        <v>1849</v>
      </c>
      <c r="J171" s="2397"/>
      <c r="K171" s="2397"/>
      <c r="L171" s="2397"/>
      <c r="M171" s="2397"/>
      <c r="N171" s="2398"/>
      <c r="O171" s="1209"/>
      <c r="P171" s="2399" t="s">
        <v>2187</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8"/>
      <c r="D172" s="2349"/>
      <c r="E172" s="2349"/>
      <c r="F172" s="2349"/>
      <c r="G172" s="2349"/>
      <c r="H172" s="2349"/>
      <c r="I172" s="2369"/>
      <c r="J172" s="2369"/>
      <c r="K172" s="2369"/>
      <c r="L172" s="2369"/>
      <c r="M172" s="2369"/>
      <c r="N172" s="2370"/>
      <c r="O172" s="1209"/>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8"/>
      <c r="D173" s="2349"/>
      <c r="E173" s="2349"/>
      <c r="F173" s="2349"/>
      <c r="G173" s="2349"/>
      <c r="H173" s="2349"/>
      <c r="I173" s="2369"/>
      <c r="J173" s="2369"/>
      <c r="K173" s="2369"/>
      <c r="L173" s="2369"/>
      <c r="M173" s="2369"/>
      <c r="N173" s="2370"/>
      <c r="O173" s="1209"/>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8"/>
      <c r="D174" s="2349"/>
      <c r="E174" s="2349"/>
      <c r="F174" s="2349"/>
      <c r="G174" s="2349"/>
      <c r="H174" s="2349"/>
      <c r="I174" s="2369"/>
      <c r="J174" s="2369"/>
      <c r="K174" s="2369"/>
      <c r="L174" s="2369"/>
      <c r="M174" s="2369"/>
      <c r="N174" s="2370"/>
      <c r="O174" s="1209"/>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8"/>
      <c r="D175" s="2349"/>
      <c r="E175" s="2349"/>
      <c r="F175" s="2349"/>
      <c r="G175" s="2349"/>
      <c r="H175" s="2349"/>
      <c r="I175" s="2369"/>
      <c r="J175" s="2369"/>
      <c r="K175" s="2369"/>
      <c r="L175" s="2369"/>
      <c r="M175" s="2369"/>
      <c r="N175" s="2370"/>
      <c r="O175" s="1209"/>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8"/>
      <c r="D176" s="2349"/>
      <c r="E176" s="2349"/>
      <c r="F176" s="2349"/>
      <c r="G176" s="2349"/>
      <c r="H176" s="2349"/>
      <c r="I176" s="2369"/>
      <c r="J176" s="2369"/>
      <c r="K176" s="2369"/>
      <c r="L176" s="2369"/>
      <c r="M176" s="2369"/>
      <c r="N176" s="2370"/>
      <c r="O176" s="1209"/>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8"/>
      <c r="D177" s="2349"/>
      <c r="E177" s="2349"/>
      <c r="F177" s="2349"/>
      <c r="G177" s="2349"/>
      <c r="H177" s="2349"/>
      <c r="I177" s="2369"/>
      <c r="J177" s="2369"/>
      <c r="K177" s="2369"/>
      <c r="L177" s="2369"/>
      <c r="M177" s="2369"/>
      <c r="N177" s="2370"/>
      <c r="O177" s="1209"/>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3"/>
      <c r="D178" s="2384"/>
      <c r="E178" s="2384"/>
      <c r="F178" s="2384"/>
      <c r="G178" s="2384"/>
      <c r="H178" s="2384"/>
      <c r="I178" s="2385"/>
      <c r="J178" s="2385"/>
      <c r="K178" s="2385"/>
      <c r="L178" s="2385"/>
      <c r="M178" s="2385"/>
      <c r="N178" s="2386"/>
      <c r="O178" s="1209"/>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7" t="s">
        <v>2489</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9"/>
      <c r="AG180" s="1209"/>
      <c r="AH180" s="2582" t="s">
        <v>2606</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9"/>
      <c r="B181" s="120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9"/>
      <c r="AG181" s="1209"/>
      <c r="AH181" s="2585" t="s">
        <v>2627</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9"/>
      <c r="B182" s="1209"/>
      <c r="C182" s="2180" t="s">
        <v>1839</v>
      </c>
      <c r="D182" s="2181"/>
      <c r="E182" s="2181"/>
      <c r="F182" s="2181"/>
      <c r="G182" s="2181"/>
      <c r="H182" s="2181"/>
      <c r="I182" s="2181"/>
      <c r="J182" s="2181"/>
      <c r="K182" s="2181"/>
      <c r="L182" s="2181"/>
      <c r="M182" s="2181"/>
      <c r="N182" s="2181" t="s">
        <v>1850</v>
      </c>
      <c r="O182" s="2181"/>
      <c r="P182" s="2181"/>
      <c r="Q182" s="2181"/>
      <c r="R182" s="2181"/>
      <c r="S182" s="2181"/>
      <c r="T182" s="2181"/>
      <c r="U182" s="2213" t="s">
        <v>1839</v>
      </c>
      <c r="V182" s="2213"/>
      <c r="W182" s="2213"/>
      <c r="X182" s="2213"/>
      <c r="Y182" s="2213"/>
      <c r="Z182" s="2213"/>
      <c r="AA182" s="2213"/>
      <c r="AB182" s="2213"/>
      <c r="AC182" s="2213"/>
      <c r="AD182" s="2213"/>
      <c r="AE182" s="2214"/>
      <c r="AF182" s="1209"/>
      <c r="AG182" s="1209"/>
      <c r="AH182" s="2368" t="s">
        <v>2611</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9"/>
      <c r="B183" s="1209"/>
      <c r="C183" s="2357" t="s">
        <v>2490</v>
      </c>
      <c r="D183" s="2358"/>
      <c r="E183" s="2358"/>
      <c r="F183" s="2358"/>
      <c r="G183" s="2358"/>
      <c r="H183" s="2358"/>
      <c r="I183" s="2358"/>
      <c r="J183" s="2358"/>
      <c r="K183" s="2358"/>
      <c r="L183" s="2358"/>
      <c r="M183" s="2358"/>
      <c r="N183" s="2371">
        <f>'Sources and Uses Budget'!B105</f>
        <v>44067841</v>
      </c>
      <c r="O183" s="2371"/>
      <c r="P183" s="2371"/>
      <c r="Q183" s="2371"/>
      <c r="R183" s="2371"/>
      <c r="S183" s="2371"/>
      <c r="T183" s="2371"/>
      <c r="U183" s="2372"/>
      <c r="V183" s="2372"/>
      <c r="W183" s="2372"/>
      <c r="X183" s="2372"/>
      <c r="Y183" s="2372"/>
      <c r="Z183" s="2372"/>
      <c r="AA183" s="2372"/>
      <c r="AB183" s="2372"/>
      <c r="AC183" s="2372"/>
      <c r="AD183" s="2372"/>
      <c r="AE183" s="2373"/>
      <c r="AF183" s="1209"/>
      <c r="AG183" s="1209"/>
      <c r="AH183" s="2368" t="s">
        <v>2610</v>
      </c>
      <c r="AI183" s="2368"/>
      <c r="AJ183" s="2368"/>
      <c r="AK183" s="2368"/>
      <c r="AL183" s="2368"/>
      <c r="AM183" s="2368"/>
      <c r="AN183" s="2368"/>
      <c r="AO183" s="2368"/>
      <c r="AP183" s="2368"/>
      <c r="AQ183" s="2368"/>
      <c r="AR183" s="2368"/>
      <c r="AS183" s="2368"/>
      <c r="AT183" s="2368"/>
      <c r="AU183" s="2594">
        <f>MAX(0,Application!AG439-100)*20000</f>
        <v>0</v>
      </c>
      <c r="AV183" s="2594"/>
      <c r="AW183" s="2594"/>
      <c r="AX183" s="2594"/>
      <c r="AY183" s="2594"/>
      <c r="AZ183" s="2594"/>
      <c r="BA183" s="2594"/>
      <c r="BB183" s="2594"/>
      <c r="BC183" s="2327"/>
      <c r="BD183" s="2328"/>
      <c r="BE183" s="2329"/>
    </row>
    <row r="184" spans="1:57" ht="15.75" customHeight="1">
      <c r="A184" s="1209"/>
      <c r="B184" s="1209"/>
      <c r="C184" s="2357" t="s">
        <v>2491</v>
      </c>
      <c r="D184" s="2358"/>
      <c r="E184" s="2358"/>
      <c r="F184" s="2358"/>
      <c r="G184" s="2358"/>
      <c r="H184" s="2358"/>
      <c r="I184" s="2358"/>
      <c r="J184" s="2358"/>
      <c r="K184" s="2358"/>
      <c r="L184" s="2358"/>
      <c r="M184" s="2358"/>
      <c r="N184" s="2371">
        <f>N183/J29</f>
        <v>512416.75581395347</v>
      </c>
      <c r="O184" s="2371"/>
      <c r="P184" s="2371"/>
      <c r="Q184" s="2371"/>
      <c r="R184" s="2371"/>
      <c r="S184" s="2371"/>
      <c r="T184" s="2371"/>
      <c r="U184" s="1225"/>
      <c r="V184" s="1225"/>
      <c r="W184" s="1225"/>
      <c r="X184" s="1225"/>
      <c r="Y184" s="1225"/>
      <c r="Z184" s="1225"/>
      <c r="AA184" s="1225"/>
      <c r="AB184" s="1225"/>
      <c r="AC184" s="1225"/>
      <c r="AD184" s="1225"/>
      <c r="AE184" s="1224"/>
      <c r="AF184" s="1209"/>
      <c r="AG184" s="1209"/>
      <c r="AH184" s="2586" t="s">
        <v>2609</v>
      </c>
      <c r="AI184" s="2586"/>
      <c r="AJ184" s="2586"/>
      <c r="AK184" s="2586"/>
      <c r="AL184" s="2586"/>
      <c r="AM184" s="2586"/>
      <c r="AN184" s="2586"/>
      <c r="AO184" s="2586"/>
      <c r="AP184" s="2586"/>
      <c r="AQ184" s="2586"/>
      <c r="AR184" s="2586"/>
      <c r="AS184" s="2586"/>
      <c r="AT184" s="2586"/>
      <c r="AU184" s="2326">
        <f>AU182+AU183</f>
        <v>2500000</v>
      </c>
      <c r="AV184" s="2326"/>
      <c r="AW184" s="2326"/>
      <c r="AX184" s="2326"/>
      <c r="AY184" s="2326"/>
      <c r="AZ184" s="2326"/>
      <c r="BA184" s="2326"/>
      <c r="BB184" s="2326"/>
      <c r="BC184" s="2327"/>
      <c r="BD184" s="2328"/>
      <c r="BE184" s="2329"/>
    </row>
    <row r="185" spans="1:57" ht="15.75" customHeight="1">
      <c r="A185" s="1209"/>
      <c r="B185" s="1209"/>
      <c r="C185" s="2374" t="s">
        <v>2492</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9"/>
      <c r="AG185" s="1209"/>
      <c r="AH185" s="2596" t="s">
        <v>2608</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9"/>
      <c r="B186" s="1209"/>
      <c r="C186" s="2357" t="s">
        <v>2493</v>
      </c>
      <c r="D186" s="2358"/>
      <c r="E186" s="2358"/>
      <c r="F186" s="2358"/>
      <c r="G186" s="2358"/>
      <c r="H186" s="2358"/>
      <c r="I186" s="2358"/>
      <c r="J186" s="2358"/>
      <c r="K186" s="2358"/>
      <c r="L186" s="2358"/>
      <c r="M186" s="2358"/>
      <c r="N186" s="2359">
        <f>SUM('Sources and Uses Budget'!B85:B86)</f>
        <v>595000</v>
      </c>
      <c r="O186" s="2359"/>
      <c r="P186" s="2359"/>
      <c r="Q186" s="2359"/>
      <c r="R186" s="2359"/>
      <c r="S186" s="2359"/>
      <c r="T186" s="2359"/>
      <c r="U186" s="2352"/>
      <c r="V186" s="2352"/>
      <c r="W186" s="2352"/>
      <c r="X186" s="2352"/>
      <c r="Y186" s="2352"/>
      <c r="Z186" s="2352"/>
      <c r="AA186" s="2352"/>
      <c r="AB186" s="2352"/>
      <c r="AC186" s="2352"/>
      <c r="AD186" s="2352"/>
      <c r="AE186" s="235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7" t="s">
        <v>2494</v>
      </c>
      <c r="D187" s="2358"/>
      <c r="E187" s="2358"/>
      <c r="F187" s="2358"/>
      <c r="G187" s="2358"/>
      <c r="H187" s="2358"/>
      <c r="I187" s="2358"/>
      <c r="J187" s="2358"/>
      <c r="K187" s="2358"/>
      <c r="L187" s="2358"/>
      <c r="M187" s="2358"/>
      <c r="N187" s="2359">
        <f>'Sources and Uses Budget'!B8</f>
        <v>350000</v>
      </c>
      <c r="O187" s="2359"/>
      <c r="P187" s="2359"/>
      <c r="Q187" s="2359"/>
      <c r="R187" s="2359"/>
      <c r="S187" s="2359"/>
      <c r="T187" s="2359"/>
      <c r="U187" s="2352"/>
      <c r="V187" s="2352"/>
      <c r="W187" s="2352"/>
      <c r="X187" s="2352"/>
      <c r="Y187" s="2352"/>
      <c r="Z187" s="2352"/>
      <c r="AA187" s="2352"/>
      <c r="AB187" s="2352"/>
      <c r="AC187" s="2352"/>
      <c r="AD187" s="2352"/>
      <c r="AE187" s="2353"/>
      <c r="AF187" s="1209"/>
      <c r="AG187" s="1209"/>
      <c r="AH187" s="2360" t="s">
        <v>1851</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9"/>
      <c r="B188" s="1209"/>
      <c r="C188" s="2357" t="s">
        <v>2495</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9"/>
      <c r="AG188" s="1209"/>
      <c r="AH188" s="2363" t="s">
        <v>1851</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9"/>
      <c r="B189" s="1209"/>
      <c r="C189" s="2357" t="s">
        <v>2496</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9"/>
      <c r="AG189" s="1209"/>
      <c r="AH189" s="2368" t="s">
        <v>2607</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9"/>
      <c r="B190" s="1209"/>
      <c r="C190" s="2354" t="s">
        <v>301</v>
      </c>
      <c r="D190" s="2355"/>
      <c r="E190" s="2350" t="s">
        <v>1845</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9"/>
      <c r="AG190" s="1209"/>
      <c r="AH190" s="2586" t="s">
        <v>2606</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9"/>
      <c r="B191" s="1209"/>
      <c r="C191" s="2348" t="s">
        <v>301</v>
      </c>
      <c r="D191" s="2349"/>
      <c r="E191" s="2350" t="s">
        <v>1845</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0"/>
      <c r="BD191" s="2331"/>
      <c r="BE191" s="2332"/>
    </row>
    <row r="192" spans="1:57" ht="15.75" customHeight="1" thickBot="1">
      <c r="A192" s="1209"/>
      <c r="B192" s="1209"/>
      <c r="C192" s="2337" t="s">
        <v>301</v>
      </c>
      <c r="D192" s="2338"/>
      <c r="E192" s="2339" t="s">
        <v>1845</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9"/>
      <c r="AG192" s="1209"/>
      <c r="AH192" s="2311" t="s">
        <v>1852</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22"/>
      <c r="BD192" s="1222"/>
      <c r="BE192" s="1221"/>
    </row>
    <row r="193" spans="1:57" ht="15.75" customHeight="1">
      <c r="A193" s="1209"/>
      <c r="B193" s="1209"/>
      <c r="C193" s="2333" t="s">
        <v>1853</v>
      </c>
      <c r="D193" s="2334"/>
      <c r="E193" s="2334"/>
      <c r="F193" s="2334"/>
      <c r="G193" s="2334"/>
      <c r="H193" s="2334"/>
      <c r="I193" s="2334"/>
      <c r="J193" s="2334"/>
      <c r="K193" s="2334"/>
      <c r="L193" s="2334"/>
      <c r="M193" s="2334"/>
      <c r="N193" s="2335">
        <f>SUM(N185:T192)</f>
        <v>945000</v>
      </c>
      <c r="O193" s="2335"/>
      <c r="P193" s="2335"/>
      <c r="Q193" s="2335"/>
      <c r="R193" s="2335"/>
      <c r="S193" s="2335"/>
      <c r="T193" s="2336"/>
      <c r="U193" s="1209"/>
      <c r="V193" s="1209"/>
      <c r="W193" s="1209"/>
      <c r="X193" s="1209"/>
      <c r="Y193" s="1209"/>
      <c r="Z193" s="1209"/>
      <c r="AA193" s="1209"/>
      <c r="AB193" s="1209"/>
      <c r="AC193" s="1209"/>
      <c r="AD193" s="1209"/>
      <c r="AE193" s="1209"/>
      <c r="AF193" s="1209"/>
      <c r="AG193" s="1209"/>
      <c r="AH193" s="2346" t="s">
        <v>2605</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9"/>
      <c r="B194" s="1209"/>
      <c r="C194" s="2313" t="s">
        <v>2497</v>
      </c>
      <c r="D194" s="2314"/>
      <c r="E194" s="2314"/>
      <c r="F194" s="2314"/>
      <c r="G194" s="2314"/>
      <c r="H194" s="2314"/>
      <c r="I194" s="2314"/>
      <c r="J194" s="2314"/>
      <c r="K194" s="2314"/>
      <c r="L194" s="2314"/>
      <c r="M194" s="2314"/>
      <c r="N194" s="2315">
        <f>(N183-N193)/J29</f>
        <v>501428.38372093026</v>
      </c>
      <c r="O194" s="2316"/>
      <c r="P194" s="2316"/>
      <c r="Q194" s="2316"/>
      <c r="R194" s="2316"/>
      <c r="S194" s="2316"/>
      <c r="T194" s="2317"/>
      <c r="U194" s="1220"/>
      <c r="V194" s="1209"/>
      <c r="W194" s="1209"/>
      <c r="X194" s="1209"/>
      <c r="Y194" s="1209"/>
      <c r="Z194" s="1209"/>
      <c r="AA194" s="1209"/>
      <c r="AB194" s="1209"/>
      <c r="AC194" s="1209"/>
      <c r="AD194" s="1209"/>
      <c r="AE194" s="1209"/>
      <c r="AF194" s="1209"/>
      <c r="AG194" s="1209"/>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3" t="s">
        <v>2604</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9" t="s">
        <v>2603</v>
      </c>
      <c r="D198" s="2589"/>
      <c r="E198" s="2589"/>
      <c r="F198" s="2589"/>
      <c r="G198" s="2589"/>
      <c r="H198" s="2589"/>
      <c r="I198" s="2589"/>
      <c r="J198" s="2589"/>
      <c r="K198" s="2589"/>
      <c r="L198" s="2589"/>
      <c r="M198" s="2589"/>
      <c r="N198" s="2589"/>
      <c r="O198" s="2590" t="s">
        <v>2602</v>
      </c>
      <c r="P198" s="2590"/>
      <c r="Q198" s="2590"/>
      <c r="R198" s="2590"/>
      <c r="S198" s="2590"/>
      <c r="T198" s="2590"/>
      <c r="U198" s="2590"/>
      <c r="V198" s="2590"/>
      <c r="W198" s="2590"/>
      <c r="X198" s="2590" t="s">
        <v>2601</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7" t="s">
        <v>2600</v>
      </c>
      <c r="D199" s="2587"/>
      <c r="E199" s="2587"/>
      <c r="F199" s="2587"/>
      <c r="G199" s="2587"/>
      <c r="H199" s="2587"/>
      <c r="I199" s="2587"/>
      <c r="J199" s="2587"/>
      <c r="K199" s="2587"/>
      <c r="L199" s="2587"/>
      <c r="M199" s="2587"/>
      <c r="N199" s="2587"/>
      <c r="O199" s="2319" t="s">
        <v>2599</v>
      </c>
      <c r="P199" s="2319"/>
      <c r="Q199" s="2319"/>
      <c r="R199" s="2319"/>
      <c r="S199" s="2319"/>
      <c r="T199" s="2319"/>
      <c r="U199" s="2319"/>
      <c r="V199" s="2319"/>
      <c r="W199" s="2319"/>
      <c r="X199" s="2320">
        <v>0.03</v>
      </c>
      <c r="Y199" s="2320"/>
      <c r="Z199" s="2320"/>
      <c r="AA199" s="2320"/>
      <c r="AB199" s="2320"/>
      <c r="AC199" s="2320"/>
      <c r="AD199" s="2320"/>
      <c r="AE199" s="23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7" t="s">
        <v>865</v>
      </c>
      <c r="D200" s="2587"/>
      <c r="E200" s="2587"/>
      <c r="F200" s="2587"/>
      <c r="G200" s="2587"/>
      <c r="H200" s="2587"/>
      <c r="I200" s="2587"/>
      <c r="J200" s="2587"/>
      <c r="K200" s="2587"/>
      <c r="L200" s="2587"/>
      <c r="M200" s="2587"/>
      <c r="N200" s="2587"/>
      <c r="O200" s="2319" t="s">
        <v>2599</v>
      </c>
      <c r="P200" s="2319"/>
      <c r="Q200" s="2319"/>
      <c r="R200" s="2319"/>
      <c r="S200" s="2319"/>
      <c r="T200" s="2319"/>
      <c r="U200" s="2319"/>
      <c r="V200" s="2319"/>
      <c r="W200" s="2319"/>
      <c r="X200" s="2320">
        <v>0.03</v>
      </c>
      <c r="Y200" s="2320"/>
      <c r="Z200" s="2320"/>
      <c r="AA200" s="2320"/>
      <c r="AB200" s="2320"/>
      <c r="AC200" s="2320"/>
      <c r="AD200" s="2320"/>
      <c r="AE200" s="23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7" t="s">
        <v>2598</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2597</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8" t="s">
        <v>2596</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8" t="s">
        <v>2595</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1" t="s">
        <v>2594</v>
      </c>
      <c r="D205" s="2259"/>
      <c r="E205" s="2259"/>
      <c r="F205" s="2302"/>
      <c r="G205" s="2258" t="s">
        <v>2593</v>
      </c>
      <c r="H205" s="2259"/>
      <c r="I205" s="2259"/>
      <c r="J205" s="2259"/>
      <c r="K205" s="2259"/>
      <c r="L205" s="2259"/>
      <c r="M205" s="2259"/>
      <c r="N205" s="2259"/>
      <c r="O205" s="2302"/>
      <c r="P205" s="2305" t="s">
        <v>2592</v>
      </c>
      <c r="Q205" s="2306"/>
      <c r="R205" s="2306"/>
      <c r="S205" s="2306"/>
      <c r="T205" s="2307"/>
      <c r="U205" s="2252" t="s">
        <v>2591</v>
      </c>
      <c r="V205" s="2253"/>
      <c r="W205" s="2253"/>
      <c r="X205" s="2254"/>
      <c r="Y205" s="2252" t="s">
        <v>2590</v>
      </c>
      <c r="Z205" s="2253"/>
      <c r="AA205" s="2253"/>
      <c r="AB205" s="2254"/>
      <c r="AC205" s="2252" t="s">
        <v>2589</v>
      </c>
      <c r="AD205" s="2253"/>
      <c r="AE205" s="2253"/>
      <c r="AF205" s="2254"/>
      <c r="AG205" s="2258" t="s">
        <v>2588</v>
      </c>
      <c r="AH205" s="2259"/>
      <c r="AI205" s="2259"/>
      <c r="AJ205" s="2259"/>
      <c r="AK205" s="226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4">
        <v>1</v>
      </c>
      <c r="D207" s="2265"/>
      <c r="E207" s="2265"/>
      <c r="F207" s="2265"/>
      <c r="G207" s="2266" t="s">
        <v>2154</v>
      </c>
      <c r="H207" s="2266"/>
      <c r="I207" s="2266"/>
      <c r="J207" s="2266"/>
      <c r="K207" s="2266"/>
      <c r="L207" s="2266"/>
      <c r="M207" s="2266"/>
      <c r="N207" s="2266"/>
      <c r="O207" s="2266"/>
      <c r="P207" s="2267"/>
      <c r="Q207" s="2268"/>
      <c r="R207" s="2268"/>
      <c r="S207" s="2268"/>
      <c r="T207" s="2268"/>
      <c r="U207" s="2269" t="s">
        <v>2154</v>
      </c>
      <c r="V207" s="2269"/>
      <c r="W207" s="2269"/>
      <c r="X207" s="2269"/>
      <c r="Y207" s="2269" t="s">
        <v>2154</v>
      </c>
      <c r="Z207" s="2269"/>
      <c r="AA207" s="2269"/>
      <c r="AB207" s="2269"/>
      <c r="AC207" s="2270" t="s">
        <v>2154</v>
      </c>
      <c r="AD207" s="2270"/>
      <c r="AE207" s="2270"/>
      <c r="AF207" s="2270"/>
      <c r="AG207" s="2249"/>
      <c r="AH207" s="2250"/>
      <c r="AI207" s="2250"/>
      <c r="AJ207" s="2250"/>
      <c r="AK207" s="225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4">
        <v>2</v>
      </c>
      <c r="D208" s="2265"/>
      <c r="E208" s="2265"/>
      <c r="F208" s="2265"/>
      <c r="G208" s="2266" t="s">
        <v>2154</v>
      </c>
      <c r="H208" s="2266"/>
      <c r="I208" s="2266"/>
      <c r="J208" s="2266"/>
      <c r="K208" s="2266"/>
      <c r="L208" s="2266"/>
      <c r="M208" s="2266"/>
      <c r="N208" s="2266"/>
      <c r="O208" s="2266"/>
      <c r="P208" s="2267"/>
      <c r="Q208" s="2267"/>
      <c r="R208" s="2267"/>
      <c r="S208" s="2267"/>
      <c r="T208" s="2267"/>
      <c r="U208" s="2269" t="s">
        <v>2154</v>
      </c>
      <c r="V208" s="2269"/>
      <c r="W208" s="2269"/>
      <c r="X208" s="2269"/>
      <c r="Y208" s="2269" t="s">
        <v>2154</v>
      </c>
      <c r="Z208" s="2269"/>
      <c r="AA208" s="2269"/>
      <c r="AB208" s="2269"/>
      <c r="AC208" s="2270" t="s">
        <v>2154</v>
      </c>
      <c r="AD208" s="2270"/>
      <c r="AE208" s="2270"/>
      <c r="AF208" s="2270"/>
      <c r="AG208" s="2249"/>
      <c r="AH208" s="2250"/>
      <c r="AI208" s="2250"/>
      <c r="AJ208" s="2250"/>
      <c r="AK208" s="225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4">
        <v>3</v>
      </c>
      <c r="D209" s="2265"/>
      <c r="E209" s="2265"/>
      <c r="F209" s="2265"/>
      <c r="G209" s="2266" t="s">
        <v>2154</v>
      </c>
      <c r="H209" s="2266"/>
      <c r="I209" s="2266"/>
      <c r="J209" s="2266"/>
      <c r="K209" s="2266"/>
      <c r="L209" s="2266"/>
      <c r="M209" s="2266"/>
      <c r="N209" s="2266"/>
      <c r="O209" s="2266"/>
      <c r="P209" s="2267"/>
      <c r="Q209" s="2267"/>
      <c r="R209" s="2267"/>
      <c r="S209" s="2267"/>
      <c r="T209" s="2267"/>
      <c r="U209" s="2269" t="s">
        <v>2154</v>
      </c>
      <c r="V209" s="2269"/>
      <c r="W209" s="2269"/>
      <c r="X209" s="2269"/>
      <c r="Y209" s="2269" t="s">
        <v>2154</v>
      </c>
      <c r="Z209" s="2269"/>
      <c r="AA209" s="2269"/>
      <c r="AB209" s="2269"/>
      <c r="AC209" s="2270" t="s">
        <v>2154</v>
      </c>
      <c r="AD209" s="2270"/>
      <c r="AE209" s="2270"/>
      <c r="AF209" s="2270"/>
      <c r="AG209" s="2249"/>
      <c r="AH209" s="2250"/>
      <c r="AI209" s="2250"/>
      <c r="AJ209" s="2250"/>
      <c r="AK209" s="225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4">
        <v>4</v>
      </c>
      <c r="D210" s="2265"/>
      <c r="E210" s="2265"/>
      <c r="F210" s="2265"/>
      <c r="G210" s="2266" t="s">
        <v>2154</v>
      </c>
      <c r="H210" s="2266"/>
      <c r="I210" s="2266"/>
      <c r="J210" s="2266"/>
      <c r="K210" s="2266"/>
      <c r="L210" s="2266"/>
      <c r="M210" s="2266"/>
      <c r="N210" s="2266"/>
      <c r="O210" s="2266"/>
      <c r="P210" s="2267"/>
      <c r="Q210" s="2267"/>
      <c r="R210" s="2267"/>
      <c r="S210" s="2267"/>
      <c r="T210" s="2267"/>
      <c r="U210" s="2269" t="s">
        <v>2154</v>
      </c>
      <c r="V210" s="2269"/>
      <c r="W210" s="2269"/>
      <c r="X210" s="2269"/>
      <c r="Y210" s="2269" t="s">
        <v>2154</v>
      </c>
      <c r="Z210" s="2269"/>
      <c r="AA210" s="2269"/>
      <c r="AB210" s="2269"/>
      <c r="AC210" s="2270" t="s">
        <v>2154</v>
      </c>
      <c r="AD210" s="2270"/>
      <c r="AE210" s="2270"/>
      <c r="AF210" s="2270"/>
      <c r="AG210" s="2249"/>
      <c r="AH210" s="2250"/>
      <c r="AI210" s="2250"/>
      <c r="AJ210" s="2250"/>
      <c r="AK210" s="225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2154</v>
      </c>
      <c r="V211" s="2269"/>
      <c r="W211" s="2269"/>
      <c r="X211" s="2269"/>
      <c r="Y211" s="2269" t="s">
        <v>2154</v>
      </c>
      <c r="Z211" s="2269"/>
      <c r="AA211" s="2269"/>
      <c r="AB211" s="2269"/>
      <c r="AC211" s="2270" t="s">
        <v>2154</v>
      </c>
      <c r="AD211" s="2270"/>
      <c r="AE211" s="2270"/>
      <c r="AF211" s="2270"/>
      <c r="AG211" s="2249"/>
      <c r="AH211" s="2250"/>
      <c r="AI211" s="2250"/>
      <c r="AJ211" s="2250"/>
      <c r="AK211" s="225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4">
        <v>6</v>
      </c>
      <c r="D212" s="2265"/>
      <c r="E212" s="2265"/>
      <c r="F212" s="2265"/>
      <c r="G212" s="2266" t="s">
        <v>2154</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2154</v>
      </c>
      <c r="AD212" s="2270"/>
      <c r="AE212" s="2270"/>
      <c r="AF212" s="2270"/>
      <c r="AG212" s="2249"/>
      <c r="AH212" s="2250"/>
      <c r="AI212" s="2250"/>
      <c r="AJ212" s="2250"/>
      <c r="AK212" s="225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2154</v>
      </c>
      <c r="AD213" s="2270"/>
      <c r="AE213" s="2270"/>
      <c r="AF213" s="2270"/>
      <c r="AG213" s="2249"/>
      <c r="AH213" s="2250"/>
      <c r="AI213" s="2250"/>
      <c r="AJ213" s="2250"/>
      <c r="AK213" s="225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3" t="s">
        <v>2587</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4" t="s">
        <v>1854</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5"/>
    </row>
    <row r="220" spans="1:57" ht="15.75" customHeight="1">
      <c r="A220" s="1209"/>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5"/>
    </row>
    <row r="221" spans="1:57" ht="15.75" customHeight="1">
      <c r="A221" s="1209"/>
      <c r="B221" s="2280" t="s">
        <v>1855</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5"/>
    </row>
    <row r="222" spans="1:57" ht="15.75" customHeight="1">
      <c r="A222" s="1209"/>
      <c r="B222" s="2280" t="s">
        <v>1856</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3" t="s">
        <v>1857</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7" t="s">
        <v>1859</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6" t="s">
        <v>2498</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9"/>
      <c r="BB230" s="1209"/>
      <c r="BC230" s="1209"/>
      <c r="BD230" s="1205"/>
      <c r="BE230" s="1205"/>
    </row>
    <row r="231" spans="1:57" ht="15.75" customHeight="1">
      <c r="A231" s="1209"/>
      <c r="B231" s="1215"/>
      <c r="C231" s="1209"/>
      <c r="D231" s="1209"/>
      <c r="E231" s="1209"/>
      <c r="F231" s="1209"/>
      <c r="G231" s="1209"/>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9"/>
      <c r="BB231" s="1209"/>
      <c r="BC231" s="1209"/>
      <c r="BD231" s="1205"/>
      <c r="BE231" s="1205"/>
    </row>
    <row r="232" spans="1:57" ht="15.75" customHeight="1">
      <c r="A232" s="1209"/>
      <c r="B232" s="1215"/>
      <c r="C232" s="1209"/>
      <c r="D232" s="1209"/>
      <c r="E232" s="1209"/>
      <c r="F232" s="1209"/>
      <c r="G232" s="1209"/>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9"/>
      <c r="BB232" s="1209"/>
      <c r="BC232" s="1209"/>
      <c r="BD232" s="1205"/>
      <c r="BE232" s="1205"/>
    </row>
    <row r="233" spans="1:57" ht="15.75" customHeight="1">
      <c r="A233" s="1209"/>
      <c r="B233" s="1215"/>
      <c r="C233" s="1209"/>
      <c r="D233" s="1209"/>
      <c r="E233" s="1209"/>
      <c r="F233" s="1209"/>
      <c r="G233" s="1209"/>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5" t="s">
        <v>1860</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1" t="s">
        <v>1861</v>
      </c>
      <c r="I237" s="2271"/>
      <c r="J237" s="2271"/>
      <c r="K237" s="2271"/>
      <c r="L237" s="1211"/>
      <c r="M237" s="1211"/>
      <c r="N237" s="1211"/>
      <c r="O237" s="1211"/>
      <c r="P237" s="1211"/>
      <c r="Q237" s="1211"/>
      <c r="R237" s="1211"/>
      <c r="S237" s="2292"/>
      <c r="T237" s="2293"/>
      <c r="U237" s="2293"/>
      <c r="V237" s="2293"/>
      <c r="W237" s="2293"/>
      <c r="X237" s="2293"/>
      <c r="Y237" s="2293"/>
      <c r="Z237" s="2293"/>
      <c r="AA237" s="2293"/>
      <c r="AB237" s="2293"/>
      <c r="AC237" s="2293"/>
      <c r="AD237" s="2293"/>
      <c r="AE237" s="2293"/>
      <c r="AF237" s="2293"/>
      <c r="AG237" s="2293"/>
      <c r="AH237" s="2293"/>
      <c r="AI237" s="2293"/>
      <c r="AJ237" s="229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1" t="s">
        <v>1862</v>
      </c>
      <c r="I239" s="2271"/>
      <c r="J239" s="2271"/>
      <c r="K239" s="1213"/>
      <c r="L239" s="1211"/>
      <c r="M239" s="1211"/>
      <c r="N239" s="1211"/>
      <c r="O239" s="1211"/>
      <c r="P239" s="1211"/>
      <c r="Q239" s="1211"/>
      <c r="R239" s="1211"/>
      <c r="S239" s="2289"/>
      <c r="T239" s="2290"/>
      <c r="U239" s="2290"/>
      <c r="V239" s="2290"/>
      <c r="W239" s="2290"/>
      <c r="X239" s="2290"/>
      <c r="Y239" s="2290"/>
      <c r="Z239" s="2290"/>
      <c r="AA239" s="2290"/>
      <c r="AB239" s="2290"/>
      <c r="AC239" s="2290"/>
      <c r="AD239" s="2290"/>
      <c r="AE239" s="2290"/>
      <c r="AF239" s="2290"/>
      <c r="AG239" s="2290"/>
      <c r="AH239" s="2290"/>
      <c r="AI239" s="2290"/>
      <c r="AJ239" s="229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1" t="s">
        <v>443</v>
      </c>
      <c r="I241" s="2271"/>
      <c r="J241" s="1213"/>
      <c r="K241" s="1213"/>
      <c r="L241" s="1211"/>
      <c r="M241" s="1211"/>
      <c r="N241" s="1211"/>
      <c r="O241" s="1211"/>
      <c r="P241" s="1211"/>
      <c r="Q241" s="1211"/>
      <c r="R241" s="1211"/>
      <c r="S241" s="2289"/>
      <c r="T241" s="2290"/>
      <c r="U241" s="2290"/>
      <c r="V241" s="2290"/>
      <c r="W241" s="2290"/>
      <c r="X241" s="2290"/>
      <c r="Y241" s="2290"/>
      <c r="Z241" s="2290"/>
      <c r="AA241" s="2290"/>
      <c r="AB241" s="2290"/>
      <c r="AC241" s="2290"/>
      <c r="AD241" s="2290"/>
      <c r="AE241" s="2290"/>
      <c r="AF241" s="2290"/>
      <c r="AG241" s="2290"/>
      <c r="AH241" s="2290"/>
      <c r="AI241" s="2290"/>
      <c r="AJ241" s="229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2" t="s">
        <v>1863</v>
      </c>
      <c r="I243" s="2272"/>
      <c r="J243" s="2272"/>
      <c r="K243" s="2272"/>
      <c r="L243" s="2272"/>
      <c r="M243" s="2272"/>
      <c r="N243" s="2272"/>
      <c r="O243" s="2272"/>
      <c r="P243" s="1211"/>
      <c r="Q243" s="1211"/>
      <c r="R243" s="1211"/>
      <c r="S243" s="2289"/>
      <c r="T243" s="2290"/>
      <c r="U243" s="2290"/>
      <c r="V243" s="2290"/>
      <c r="W243" s="2290"/>
      <c r="X243" s="2290"/>
      <c r="Y243" s="2290"/>
      <c r="Z243" s="2290"/>
      <c r="AA243" s="2290"/>
      <c r="AB243" s="2290"/>
      <c r="AC243" s="2290"/>
      <c r="AD243" s="2290"/>
      <c r="AE243" s="2290"/>
      <c r="AF243" s="2290"/>
      <c r="AG243" s="2290"/>
      <c r="AH243" s="2290"/>
      <c r="AI243" s="2290"/>
      <c r="AJ243" s="229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3" t="s">
        <v>1864</v>
      </c>
      <c r="I245" s="2273"/>
      <c r="J245" s="1211"/>
      <c r="K245" s="1211"/>
      <c r="L245" s="1211"/>
      <c r="M245" s="1211"/>
      <c r="N245" s="1211"/>
      <c r="O245" s="1211"/>
      <c r="P245" s="1211"/>
      <c r="Q245" s="1211"/>
      <c r="R245" s="1211"/>
      <c r="S245" s="2286"/>
      <c r="T245" s="2287"/>
      <c r="U245" s="2287"/>
      <c r="V245" s="2287"/>
      <c r="W245" s="2287"/>
      <c r="X245" s="2287"/>
      <c r="Y245" s="2287"/>
      <c r="Z245" s="2287"/>
      <c r="AA245" s="2287"/>
      <c r="AB245" s="2287"/>
      <c r="AC245" s="2287"/>
      <c r="AD245" s="2287"/>
      <c r="AE245" s="2287"/>
      <c r="AF245" s="2287"/>
      <c r="AG245" s="2287"/>
      <c r="AH245" s="2287"/>
      <c r="AI245" s="2287"/>
      <c r="AJ245" s="228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5" workbookViewId="0">
      <selection activeCell="AI34" sqref="AI34"/>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1390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19201327</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22655000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505</v>
      </c>
      <c r="C12" s="1287"/>
      <c r="D12" s="1287"/>
      <c r="E12" s="1287"/>
      <c r="F12" s="1287"/>
      <c r="G12" s="1287"/>
      <c r="H12" s="1287"/>
      <c r="I12" s="1287"/>
      <c r="J12" s="1287"/>
      <c r="K12" s="1287"/>
      <c r="L12" s="1287"/>
      <c r="M12" s="1287"/>
      <c r="N12" s="1287"/>
      <c r="O12" s="1287"/>
      <c r="P12" s="1287"/>
      <c r="Q12" s="1287"/>
      <c r="R12" s="1287"/>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506</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507</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508</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814</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509</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727" t="s">
        <v>979</v>
      </c>
      <c r="D18" s="1727"/>
      <c r="E18" s="1727"/>
      <c r="F18" s="1727"/>
      <c r="G18" s="1727"/>
      <c r="H18" s="1727"/>
      <c r="I18" s="1727"/>
      <c r="J18" s="1727"/>
      <c r="K18" s="1727"/>
      <c r="L18" s="1727"/>
      <c r="M18" s="1727"/>
      <c r="N18" s="1727"/>
      <c r="O18" s="1727"/>
      <c r="P18" s="1727"/>
      <c r="Q18" s="1727"/>
      <c r="R18" s="1727"/>
      <c r="S18" s="1728"/>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727" t="s">
        <v>979</v>
      </c>
      <c r="D19" s="1727"/>
      <c r="E19" s="1727"/>
      <c r="F19" s="1727"/>
      <c r="G19" s="1727"/>
      <c r="H19" s="1727"/>
      <c r="I19" s="1727"/>
      <c r="J19" s="1727"/>
      <c r="K19" s="1727"/>
      <c r="L19" s="1727"/>
      <c r="M19" s="1727"/>
      <c r="N19" s="1727"/>
      <c r="O19" s="1727"/>
      <c r="P19" s="1727"/>
      <c r="Q19" s="1727"/>
      <c r="R19" s="1727"/>
      <c r="S19" s="1728"/>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510</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1373</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511</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512</v>
      </c>
      <c r="C23" s="2621"/>
      <c r="D23" s="2621"/>
      <c r="E23" s="2621"/>
      <c r="F23" s="2621"/>
      <c r="G23" s="2621"/>
      <c r="H23" s="2621"/>
      <c r="I23" s="2621"/>
      <c r="J23" s="2621"/>
      <c r="K23" s="2621"/>
      <c r="L23" s="2621"/>
      <c r="M23" s="2621"/>
      <c r="N23" s="2621"/>
      <c r="O23" s="2621"/>
      <c r="P23" s="2621"/>
      <c r="Q23" s="2621"/>
      <c r="R23" s="2621"/>
      <c r="S23" s="2622"/>
      <c r="T23" s="2613">
        <f>T11+T22</f>
        <v>19201327</v>
      </c>
      <c r="U23" s="2614"/>
      <c r="V23" s="2614"/>
      <c r="W23" s="2614"/>
      <c r="X23" s="2614"/>
      <c r="Y23" s="2613">
        <f>Y11+Y22</f>
        <v>0</v>
      </c>
      <c r="Z23" s="2614"/>
      <c r="AA23" s="2614"/>
      <c r="AB23" s="2614"/>
      <c r="AC23" s="2614"/>
      <c r="AD23" s="2613">
        <f>AD11+AD22</f>
        <v>22655000</v>
      </c>
      <c r="AE23" s="2614"/>
      <c r="AF23" s="2614"/>
      <c r="AG23" s="2614"/>
      <c r="AH23" s="2614"/>
      <c r="AI23" s="2613">
        <f>AI11+AI22</f>
        <v>0</v>
      </c>
      <c r="AJ23" s="2614"/>
      <c r="AK23" s="2614"/>
      <c r="AL23" s="2614"/>
      <c r="AM23" s="2614"/>
    </row>
    <row r="24" spans="1:40" ht="12.95" customHeight="1">
      <c r="B24" s="2620" t="s">
        <v>980</v>
      </c>
      <c r="C24" s="2621"/>
      <c r="D24" s="2621"/>
      <c r="E24" s="2621"/>
      <c r="F24" s="2621"/>
      <c r="G24" s="2621"/>
      <c r="H24" s="2621"/>
      <c r="I24" s="2621"/>
      <c r="J24" s="2621"/>
      <c r="K24" s="2621"/>
      <c r="L24" s="2621"/>
      <c r="M24" s="2621"/>
      <c r="N24" s="2621"/>
      <c r="O24" s="2621"/>
      <c r="P24" s="2621"/>
      <c r="Q24" s="2621"/>
      <c r="R24" s="2621"/>
      <c r="S24" s="2622"/>
      <c r="T24" s="2615">
        <f>Application!AJ1052</f>
        <v>95817012.599999994</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1374</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513</v>
      </c>
      <c r="C26" s="2621"/>
      <c r="D26" s="2621"/>
      <c r="E26" s="2621"/>
      <c r="F26" s="2621"/>
      <c r="G26" s="2621"/>
      <c r="H26" s="2621"/>
      <c r="I26" s="2621"/>
      <c r="J26" s="2621"/>
      <c r="K26" s="2621"/>
      <c r="L26" s="2621"/>
      <c r="M26" s="2621"/>
      <c r="N26" s="2621"/>
      <c r="O26" s="2621"/>
      <c r="P26" s="2621"/>
      <c r="Q26" s="2621"/>
      <c r="R26" s="2621"/>
      <c r="S26" s="2622"/>
      <c r="T26" s="2613">
        <f>T23*T25</f>
        <v>24961725.100000001</v>
      </c>
      <c r="U26" s="2614"/>
      <c r="V26" s="2614"/>
      <c r="W26" s="2614"/>
      <c r="X26" s="2614"/>
      <c r="Y26" s="2613">
        <f>Y23*Y25</f>
        <v>0</v>
      </c>
      <c r="Z26" s="2614"/>
      <c r="AA26" s="2614"/>
      <c r="AB26" s="2614"/>
      <c r="AC26" s="2614"/>
      <c r="AD26" s="2613">
        <f>AD23*AD25</f>
        <v>22655000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13">
        <f>IF(ISERROR((T26*T27)),0,(T26*T27))</f>
        <v>24961725.100000001</v>
      </c>
      <c r="U28" s="2614"/>
      <c r="V28" s="2614"/>
      <c r="W28" s="2614"/>
      <c r="X28" s="2614"/>
      <c r="Y28" s="2613">
        <f>IF(ISERROR((Y26*Y27)),0,(Y26*Y27))</f>
        <v>0</v>
      </c>
      <c r="Z28" s="2614"/>
      <c r="AA28" s="2614"/>
      <c r="AB28" s="2614"/>
      <c r="AC28" s="2614"/>
      <c r="AD28" s="2613">
        <f>IF(ISERROR((AD26*AD27)),0,(AD26*AD27))</f>
        <v>22655000</v>
      </c>
      <c r="AE28" s="2614"/>
      <c r="AF28" s="2614"/>
      <c r="AG28" s="2614"/>
      <c r="AH28" s="2614"/>
      <c r="AI28" s="2613">
        <f>IF(ISERROR((AI26*AI27)),0,(AI26*AI27))</f>
        <v>0</v>
      </c>
      <c r="AJ28" s="2614"/>
      <c r="AK28" s="2614"/>
      <c r="AL28" s="2614"/>
      <c r="AM28" s="2614"/>
    </row>
    <row r="29" spans="1:40" ht="12.95" customHeight="1">
      <c r="B29" s="2620" t="s">
        <v>531</v>
      </c>
      <c r="C29" s="2621"/>
      <c r="D29" s="2621"/>
      <c r="E29" s="2621"/>
      <c r="F29" s="2621"/>
      <c r="G29" s="2621"/>
      <c r="H29" s="2621"/>
      <c r="I29" s="2621"/>
      <c r="J29" s="2621"/>
      <c r="K29" s="2621"/>
      <c r="L29" s="2621"/>
      <c r="M29" s="2621"/>
      <c r="N29" s="2621"/>
      <c r="O29" s="2621"/>
      <c r="P29" s="2621"/>
      <c r="Q29" s="2621"/>
      <c r="R29" s="2621"/>
      <c r="S29" s="2622"/>
      <c r="T29" s="2615">
        <f>T28+Y28+AD28+AI28</f>
        <v>47616725.100000001</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1376</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1375</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1256</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24961725.100000001</v>
      </c>
      <c r="Z38" s="2614"/>
      <c r="AA38" s="2614"/>
      <c r="AB38" s="2614"/>
      <c r="AC38" s="2614"/>
      <c r="AD38" s="2614">
        <f>IF(T24&gt;=(T23+Y23+AD23+AI23),AD28+AI28,0)</f>
        <v>22655000</v>
      </c>
      <c r="AE38" s="2614"/>
      <c r="AF38" s="2614"/>
      <c r="AG38" s="2614"/>
      <c r="AH38" s="2614"/>
    </row>
    <row r="39" spans="1:76" ht="12.95" customHeight="1">
      <c r="B39" s="2620" t="s">
        <v>1881</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650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998469</v>
      </c>
      <c r="Z40" s="2614"/>
      <c r="AA40" s="2614"/>
      <c r="AB40" s="2614"/>
      <c r="AC40" s="2614"/>
      <c r="AD40" s="2613">
        <f>ROUND(AD38*AD39,0)</f>
        <v>906200</v>
      </c>
      <c r="AE40" s="2614"/>
      <c r="AF40" s="2614"/>
      <c r="AG40" s="2614"/>
      <c r="AH40" s="2614"/>
    </row>
    <row r="41" spans="1:76" ht="12.95" customHeight="1">
      <c r="B41" s="2620" t="s">
        <v>651</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1904669</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1386</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594</v>
      </c>
      <c r="C46" s="435" t="s">
        <v>283</v>
      </c>
    </row>
    <row r="47" spans="1:76" ht="12.95" customHeight="1">
      <c r="D47" s="435" t="s">
        <v>284</v>
      </c>
      <c r="AB47" s="2630">
        <f>'Sources and Uses Budget'!B105-MAX(IF('Sources and Uses Budget'!B15="",0,'Sources and Uses Budget'!B15),IF(Application!AG394="",0,Application!AG394))</f>
        <v>44067841</v>
      </c>
      <c r="AC47" s="2631"/>
      <c r="AD47" s="2631"/>
      <c r="AE47" s="2631"/>
      <c r="AF47" s="2632"/>
    </row>
    <row r="48" spans="1:76" ht="12.95" customHeight="1">
      <c r="D48" s="435" t="s">
        <v>21</v>
      </c>
      <c r="AB48" s="2630">
        <f>Application!AO639-MAX(IF('Sources and Uses Budget'!B15="",0,'Sources and Uses Budget'!B15),IF(Application!AG394="",0,Application!AG394))</f>
        <v>26737087</v>
      </c>
      <c r="AC48" s="2631"/>
      <c r="AD48" s="2631"/>
      <c r="AE48" s="2631"/>
      <c r="AF48" s="2632"/>
    </row>
    <row r="49" spans="1:76" ht="12.95" customHeight="1">
      <c r="D49" s="435" t="s">
        <v>91</v>
      </c>
      <c r="AB49" s="2630">
        <f>AB47-AB48</f>
        <v>17330754</v>
      </c>
      <c r="AC49" s="2631"/>
      <c r="AD49" s="2631"/>
      <c r="AE49" s="2631"/>
      <c r="AF49" s="2632"/>
    </row>
    <row r="50" spans="1:76" ht="12.95" customHeight="1">
      <c r="D50" s="435" t="s">
        <v>689</v>
      </c>
      <c r="AA50" s="446"/>
      <c r="AB50" s="2657">
        <v>0.91</v>
      </c>
      <c r="AC50" s="2658"/>
      <c r="AD50" s="2658"/>
      <c r="AE50" s="2658"/>
      <c r="AF50" s="2659"/>
    </row>
    <row r="51" spans="1:76" s="448" customFormat="1" ht="12.95" customHeight="1">
      <c r="A51" s="433"/>
      <c r="B51" s="433"/>
      <c r="C51" s="433"/>
      <c r="D51" s="433"/>
      <c r="E51" s="2660" t="s">
        <v>2041</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19044785</v>
      </c>
      <c r="AC54" s="2631"/>
      <c r="AD54" s="2631"/>
      <c r="AE54" s="2631"/>
      <c r="AF54" s="2632"/>
    </row>
    <row r="55" spans="1:76" ht="12.95" customHeight="1">
      <c r="D55" s="435" t="s">
        <v>334</v>
      </c>
      <c r="AB55" s="2630">
        <f>(AB54/10)</f>
        <v>1904478.5</v>
      </c>
      <c r="AC55" s="2631"/>
      <c r="AD55" s="2631"/>
      <c r="AE55" s="2631"/>
      <c r="AF55" s="2632"/>
    </row>
    <row r="56" spans="1:76" ht="12.95" customHeight="1">
      <c r="D56" s="435" t="s">
        <v>765</v>
      </c>
      <c r="AB56" s="2661">
        <f>(IF((Y41&lt;AB55),Y41,AB55))</f>
        <v>1904478.5</v>
      </c>
      <c r="AC56" s="2662"/>
      <c r="AD56" s="2662"/>
      <c r="AE56" s="2662"/>
      <c r="AF56" s="2663"/>
    </row>
    <row r="57" spans="1:76" ht="12.95" customHeight="1">
      <c r="D57" s="435" t="s">
        <v>764</v>
      </c>
      <c r="AB57" s="2630">
        <f>ROUND((10*AB56*AB50),0)</f>
        <v>17330754</v>
      </c>
      <c r="AC57" s="2631"/>
      <c r="AD57" s="2631"/>
      <c r="AE57" s="2631"/>
      <c r="AF57" s="2632"/>
    </row>
    <row r="58" spans="1:76" ht="12.95" customHeight="1">
      <c r="D58" s="435"/>
      <c r="AB58" s="454"/>
      <c r="AC58" s="454"/>
      <c r="AD58" s="454"/>
      <c r="AE58" s="454"/>
      <c r="AF58" s="454"/>
    </row>
    <row r="59" spans="1:76" ht="12.95" customHeight="1">
      <c r="D59" s="435" t="s">
        <v>763</v>
      </c>
      <c r="AB59" s="2653">
        <f>AB49-AB57</f>
        <v>0</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597</v>
      </c>
      <c r="C63" s="219" t="s">
        <v>1357</v>
      </c>
      <c r="Y63" s="2654" t="s">
        <v>1003</v>
      </c>
      <c r="Z63" s="2654"/>
      <c r="AA63" s="2654"/>
      <c r="AB63" s="2654"/>
      <c r="AC63" s="2654"/>
      <c r="AD63" s="2654" t="s">
        <v>370</v>
      </c>
      <c r="AE63" s="2654"/>
      <c r="AF63" s="2654"/>
      <c r="AG63" s="2654"/>
      <c r="AH63" s="2654"/>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19201327</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5" customHeight="1">
      <c r="C68" s="435"/>
      <c r="D68" s="219" t="s">
        <v>1359</v>
      </c>
      <c r="Y68" s="2614">
        <f>ROUND(Y64*Y67,0)</f>
        <v>5760398</v>
      </c>
      <c r="Z68" s="2672"/>
      <c r="AA68" s="2672"/>
      <c r="AB68" s="2672"/>
      <c r="AC68" s="2672"/>
      <c r="AD68" s="2614">
        <f>ROUND(AD64*AD67,0)</f>
        <v>0</v>
      </c>
      <c r="AE68" s="2672"/>
      <c r="AF68" s="2672"/>
      <c r="AG68" s="2672"/>
      <c r="AH68" s="2672"/>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57"/>
      <c r="AC71" s="2658"/>
      <c r="AD71" s="2658"/>
      <c r="AE71" s="2658"/>
      <c r="AF71" s="2659"/>
    </row>
    <row r="72" spans="1:36" ht="12.95" customHeight="1">
      <c r="A72" s="435"/>
      <c r="C72" s="435"/>
      <c r="D72" s="435"/>
      <c r="E72" s="2673" t="s">
        <v>1361</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71"/>
      <c r="AC72" s="471"/>
    </row>
    <row r="73" spans="1:36" ht="12.95" customHeight="1">
      <c r="A73" s="435"/>
      <c r="C73" s="435"/>
      <c r="D73" s="435"/>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6">
        <f>ROUND(IF(ISERROR((AB59/AB71)),0,(AB59/AB71)),0)</f>
        <v>0</v>
      </c>
      <c r="AC76" s="2666"/>
      <c r="AD76" s="2666"/>
      <c r="AE76" s="2666"/>
      <c r="AF76" s="2666"/>
    </row>
    <row r="77" spans="1:36" ht="12.95" customHeight="1">
      <c r="C77" s="435"/>
      <c r="D77" s="219" t="s">
        <v>1363</v>
      </c>
      <c r="AB77" s="2667">
        <f>IF((Y68+AD68&lt;AB76),Y68+AD68,AB76)</f>
        <v>0</v>
      </c>
      <c r="AC77" s="2668"/>
      <c r="AD77" s="2668"/>
      <c r="AE77" s="2668"/>
      <c r="AF77" s="2669"/>
    </row>
    <row r="78" spans="1:36" ht="12.95" customHeight="1">
      <c r="C78" s="435"/>
      <c r="D78" s="219" t="s">
        <v>1364</v>
      </c>
      <c r="AB78" s="2670">
        <f>AB77*AB71</f>
        <v>0</v>
      </c>
      <c r="AC78" s="2670"/>
      <c r="AD78" s="2670"/>
      <c r="AE78" s="2670"/>
      <c r="AF78" s="2670"/>
    </row>
    <row r="79" spans="1:36" ht="12.95" customHeight="1">
      <c r="C79" s="435"/>
      <c r="D79" s="435"/>
      <c r="AB79" s="456"/>
      <c r="AC79" s="456"/>
      <c r="AD79" s="456"/>
      <c r="AE79" s="456"/>
      <c r="AF79" s="456"/>
    </row>
    <row r="80" spans="1:36" ht="12.95" customHeight="1">
      <c r="D80" s="435" t="s">
        <v>763</v>
      </c>
      <c r="AB80" s="2653">
        <f>AB49-(AB57+AB78)</f>
        <v>0</v>
      </c>
      <c r="AC80" s="2653"/>
      <c r="AD80" s="2653"/>
      <c r="AE80" s="2653"/>
      <c r="AF80" s="2653"/>
    </row>
    <row r="81" spans="1:78" ht="12.95" customHeight="1">
      <c r="F81" s="556"/>
      <c r="J81" s="556" t="str">
        <f>IF(AB80&gt;0,"FUNDING GAP MUST NOT EXCEED ZERO","")</f>
        <v/>
      </c>
    </row>
    <row r="82" spans="1:78" ht="12.95" customHeight="1">
      <c r="D82" s="557"/>
    </row>
    <row r="83" spans="1:78" ht="12.95"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5" customHeight="1" thickTop="1"/>
    <row r="85" spans="1:78" ht="12.95" customHeight="1">
      <c r="A85" s="435"/>
      <c r="C85" s="219"/>
    </row>
    <row r="86" spans="1:78" ht="12.95" customHeight="1">
      <c r="D86" s="219"/>
      <c r="AB86" s="2619"/>
      <c r="AC86" s="2619"/>
      <c r="AD86" s="2619"/>
      <c r="AE86" s="2619"/>
      <c r="AF86" s="2619"/>
    </row>
    <row r="87" spans="1:78" ht="12.95" customHeight="1" thickBot="1">
      <c r="D87" s="219"/>
      <c r="AB87" s="2617"/>
      <c r="AC87" s="2617"/>
      <c r="AD87" s="2617"/>
      <c r="AE87" s="2617"/>
      <c r="AF87" s="261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N19" sqref="N1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924</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40</v>
      </c>
      <c r="C4" s="1122" t="s">
        <v>386</v>
      </c>
      <c r="D4" s="459">
        <f>Application!O718</f>
        <v>753</v>
      </c>
      <c r="E4" s="460"/>
      <c r="F4" s="1123">
        <v>2035</v>
      </c>
      <c r="G4" s="459">
        <f>F4*B4</f>
        <v>81400</v>
      </c>
      <c r="H4" s="460"/>
      <c r="I4" s="459">
        <f t="shared" ref="I4:I27" si="0">IF(F4=0,"",(F4-D4))</f>
        <v>1282</v>
      </c>
      <c r="J4" s="459">
        <f t="shared" ref="J4:J27" si="1">IF(F4=0,"",(I4*B4))</f>
        <v>51280</v>
      </c>
      <c r="K4" s="218"/>
      <c r="L4" s="328"/>
    </row>
    <row r="5" spans="1:12">
      <c r="A5" s="459" t="str">
        <f>Application!B719</f>
        <v>SRO/Studio</v>
      </c>
      <c r="B5" s="1121">
        <f>Application!G719</f>
        <v>46</v>
      </c>
      <c r="C5" s="1122"/>
      <c r="D5" s="459">
        <f>Application!O719</f>
        <v>1256</v>
      </c>
      <c r="E5" s="460"/>
      <c r="F5" s="1123"/>
      <c r="G5" s="459">
        <f t="shared" ref="G5:G38" si="2">F5*B5</f>
        <v>0</v>
      </c>
      <c r="H5" s="460"/>
      <c r="I5" s="459" t="str">
        <f t="shared" si="0"/>
        <v/>
      </c>
      <c r="J5" s="459" t="str">
        <f t="shared" si="1"/>
        <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87896</v>
      </c>
      <c r="E40" s="460"/>
      <c r="F40" s="460"/>
      <c r="G40" s="463">
        <f>SUM(G4:G38)*12</f>
        <v>976800</v>
      </c>
      <c r="H40" s="464"/>
      <c r="I40" s="462"/>
      <c r="J40" s="463">
        <f>SUM(J4:J38)*12</f>
        <v>615360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1" workbookViewId="0">
      <selection activeCell="C66" sqref="C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1054752</v>
      </c>
      <c r="G4" s="235">
        <f>E4*$C$4</f>
        <v>1081120.7999999998</v>
      </c>
      <c r="I4" s="235">
        <f>G4*$C$4</f>
        <v>1108148.8199999996</v>
      </c>
      <c r="K4" s="235">
        <f>I4*$C$4</f>
        <v>1135852.5404999994</v>
      </c>
      <c r="M4" s="235">
        <f>K4*$C$4</f>
        <v>1164248.8540124993</v>
      </c>
      <c r="O4" s="235">
        <f>M4*$C$4</f>
        <v>1193355.0753628118</v>
      </c>
      <c r="Q4" s="235">
        <f>O4*$C$4</f>
        <v>1223188.952246882</v>
      </c>
      <c r="S4" s="235">
        <f>Q4*$C$4</f>
        <v>1253768.6760530539</v>
      </c>
      <c r="U4" s="235">
        <f>S4*$C$4</f>
        <v>1285112.8929543803</v>
      </c>
      <c r="W4" s="235">
        <f>U4*$C$4</f>
        <v>1317240.7152782397</v>
      </c>
      <c r="Y4" s="235">
        <f>W4*$C$4</f>
        <v>1350171.7331601956</v>
      </c>
      <c r="AA4" s="235">
        <f>Y4*$C$4</f>
        <v>1383926.0264892003</v>
      </c>
      <c r="AC4" s="235">
        <f>AA4*$C$4</f>
        <v>1418524.1771514302</v>
      </c>
      <c r="AE4" s="235">
        <f>AC4*$C$4</f>
        <v>1453987.2815802158</v>
      </c>
      <c r="AG4" s="235">
        <f>AE4*$C$4</f>
        <v>1490336.9636197211</v>
      </c>
    </row>
    <row r="5" spans="1:34" s="225" customFormat="1" ht="14.25">
      <c r="B5" s="225" t="s">
        <v>849</v>
      </c>
      <c r="C5" s="254">
        <f>IF(Application!$D$211="Special Needs",0.1,0.05)</f>
        <v>0.05</v>
      </c>
      <c r="E5" s="237">
        <f>-E4*$C$5</f>
        <v>-52737.600000000006</v>
      </c>
      <c r="F5" s="237"/>
      <c r="G5" s="237">
        <f>-G4*$C$5</f>
        <v>-54056.039999999994</v>
      </c>
      <c r="H5" s="237"/>
      <c r="I5" s="237">
        <f>-I4*$C$5</f>
        <v>-55407.440999999984</v>
      </c>
      <c r="J5" s="237"/>
      <c r="K5" s="237">
        <f>-K4*$C$5</f>
        <v>-56792.627024999972</v>
      </c>
      <c r="L5" s="237"/>
      <c r="M5" s="237">
        <f>-M4*$C$5</f>
        <v>-58212.442700624968</v>
      </c>
      <c r="N5" s="237"/>
      <c r="O5" s="237">
        <f>-O4*$C$5</f>
        <v>-59667.753768140596</v>
      </c>
      <c r="P5" s="237"/>
      <c r="Q5" s="237">
        <f>-Q4*$C$5</f>
        <v>-61159.447612344105</v>
      </c>
      <c r="R5" s="237"/>
      <c r="S5" s="237">
        <f>-S4*$C$5</f>
        <v>-62688.433802652697</v>
      </c>
      <c r="T5" s="237"/>
      <c r="U5" s="237">
        <f>-U4*$C$5</f>
        <v>-64255.644647719018</v>
      </c>
      <c r="V5" s="237"/>
      <c r="W5" s="237">
        <f>-W4*$C$5</f>
        <v>-65862.03576391199</v>
      </c>
      <c r="X5" s="237"/>
      <c r="Y5" s="237">
        <f>-Y4*$C$5</f>
        <v>-67508.586658009779</v>
      </c>
      <c r="Z5" s="237"/>
      <c r="AA5" s="237">
        <f>-AA4*$C$5</f>
        <v>-69196.301324460015</v>
      </c>
      <c r="AB5" s="237"/>
      <c r="AC5" s="237">
        <f>-AC4*$C$5</f>
        <v>-70926.208857571517</v>
      </c>
      <c r="AD5" s="237"/>
      <c r="AE5" s="237">
        <f>-AE4*$C$5</f>
        <v>-72699.364079010789</v>
      </c>
      <c r="AF5" s="237"/>
      <c r="AG5" s="237">
        <f>-AG4*$C$5</f>
        <v>-74516.848180986053</v>
      </c>
    </row>
    <row r="6" spans="1:34" s="225" customFormat="1" ht="14.25">
      <c r="A6" s="225" t="s">
        <v>847</v>
      </c>
      <c r="C6" s="253">
        <v>1.0249999999999999</v>
      </c>
      <c r="E6" s="238">
        <f>Application!Z809</f>
        <v>615360</v>
      </c>
      <c r="F6" s="238"/>
      <c r="G6" s="238">
        <f>E6*$C$6</f>
        <v>630744</v>
      </c>
      <c r="H6" s="238"/>
      <c r="I6" s="238">
        <f>G6*$C$6</f>
        <v>646512.6</v>
      </c>
      <c r="J6" s="238"/>
      <c r="K6" s="238">
        <f>I6*$C$6</f>
        <v>662675.41499999992</v>
      </c>
      <c r="L6" s="238"/>
      <c r="M6" s="238">
        <f>K6*$C$6</f>
        <v>679242.30037499988</v>
      </c>
      <c r="N6" s="238"/>
      <c r="O6" s="238">
        <f>M6*$C$6</f>
        <v>696223.3578843748</v>
      </c>
      <c r="P6" s="238"/>
      <c r="Q6" s="238">
        <f>O6*$C$6</f>
        <v>713628.94183148409</v>
      </c>
      <c r="R6" s="238"/>
      <c r="S6" s="238">
        <f>Q6*$C$6</f>
        <v>731469.66537727113</v>
      </c>
      <c r="T6" s="238"/>
      <c r="U6" s="238">
        <f>S6*$C$6</f>
        <v>749756.40701170289</v>
      </c>
      <c r="V6" s="238"/>
      <c r="W6" s="238">
        <f>U6*$C$6</f>
        <v>768500.31718699541</v>
      </c>
      <c r="X6" s="238"/>
      <c r="Y6" s="238">
        <f>W6*$C$6</f>
        <v>787712.82511667022</v>
      </c>
      <c r="Z6" s="238"/>
      <c r="AA6" s="238">
        <f>Y6*$C$6</f>
        <v>807405.64574458695</v>
      </c>
      <c r="AB6" s="238"/>
      <c r="AC6" s="238">
        <f>AA6*$C$6</f>
        <v>827590.7868882016</v>
      </c>
      <c r="AD6" s="238"/>
      <c r="AE6" s="238">
        <f>AC6*$C$6</f>
        <v>848280.55656040658</v>
      </c>
      <c r="AF6" s="238"/>
      <c r="AG6" s="238">
        <f>AE6*$C$6</f>
        <v>869487.57047441672</v>
      </c>
    </row>
    <row r="7" spans="1:34" s="225" customFormat="1" ht="14.25">
      <c r="B7" s="225" t="s">
        <v>849</v>
      </c>
      <c r="C7" s="254">
        <f>IF(Application!$D$211="Special Needs",0.1,0.05)</f>
        <v>0.05</v>
      </c>
      <c r="E7" s="237">
        <f>-E6*$C$7</f>
        <v>-30768</v>
      </c>
      <c r="F7" s="237"/>
      <c r="G7" s="237">
        <f>-G6*$C$7</f>
        <v>-31537.200000000001</v>
      </c>
      <c r="H7" s="237"/>
      <c r="I7" s="237">
        <f>-I6*$C$7</f>
        <v>-32325.63</v>
      </c>
      <c r="J7" s="237"/>
      <c r="K7" s="237">
        <f>-K6*$C$7</f>
        <v>-33133.770749999996</v>
      </c>
      <c r="L7" s="237"/>
      <c r="M7" s="237">
        <f>-M6*$C$7</f>
        <v>-33962.115018749995</v>
      </c>
      <c r="N7" s="237"/>
      <c r="O7" s="237">
        <f>-O6*$C$7</f>
        <v>-34811.167894218743</v>
      </c>
      <c r="P7" s="237"/>
      <c r="Q7" s="237">
        <f>-Q6*$C$7</f>
        <v>-35681.447091574206</v>
      </c>
      <c r="R7" s="237"/>
      <c r="S7" s="237">
        <f>-S6*$C$7</f>
        <v>-36573.483268863558</v>
      </c>
      <c r="T7" s="237"/>
      <c r="U7" s="237">
        <f>-U6*$C$7</f>
        <v>-37487.820350585149</v>
      </c>
      <c r="V7" s="237"/>
      <c r="W7" s="237">
        <f>-W6*$C$7</f>
        <v>-38425.015859349769</v>
      </c>
      <c r="X7" s="237"/>
      <c r="Y7" s="237">
        <f>-Y6*$C$7</f>
        <v>-39385.641255833514</v>
      </c>
      <c r="Z7" s="237"/>
      <c r="AA7" s="237">
        <f>-AA6*$C$7</f>
        <v>-40370.282287229347</v>
      </c>
      <c r="AB7" s="237"/>
      <c r="AC7" s="237">
        <f>-AC6*$C$7</f>
        <v>-41379.539344410085</v>
      </c>
      <c r="AD7" s="237"/>
      <c r="AE7" s="237">
        <f>-AE6*$C$7</f>
        <v>-42414.027828020335</v>
      </c>
      <c r="AF7" s="237"/>
      <c r="AG7" s="237">
        <f>-AG6*$C$7</f>
        <v>-43474.378523720836</v>
      </c>
    </row>
    <row r="8" spans="1:34" s="225" customFormat="1" ht="14.25">
      <c r="A8" s="225" t="s">
        <v>289</v>
      </c>
      <c r="C8" s="253">
        <v>1.0249999999999999</v>
      </c>
      <c r="E8" s="238">
        <f>Application!Z817</f>
        <v>10440</v>
      </c>
      <c r="F8" s="238"/>
      <c r="G8" s="238">
        <f>E8*$C$8</f>
        <v>10700.999999999998</v>
      </c>
      <c r="H8" s="238"/>
      <c r="I8" s="238">
        <f>G8*$C$8</f>
        <v>10968.524999999998</v>
      </c>
      <c r="J8" s="238"/>
      <c r="K8" s="238">
        <f>I8*$C$8</f>
        <v>11242.738124999996</v>
      </c>
      <c r="L8" s="238"/>
      <c r="M8" s="238">
        <f>K8*$C$8</f>
        <v>11523.806578124995</v>
      </c>
      <c r="N8" s="238"/>
      <c r="O8" s="238">
        <f>M8*$C$8</f>
        <v>11811.901742578119</v>
      </c>
      <c r="P8" s="238"/>
      <c r="Q8" s="238">
        <f>O8*$C$8</f>
        <v>12107.19928614257</v>
      </c>
      <c r="R8" s="238"/>
      <c r="S8" s="238">
        <f>Q8*$C$8</f>
        <v>12409.879268296132</v>
      </c>
      <c r="T8" s="238"/>
      <c r="U8" s="238">
        <f>S8*$C$8</f>
        <v>12720.126250003534</v>
      </c>
      <c r="V8" s="238"/>
      <c r="W8" s="238">
        <f>U8*$C$8</f>
        <v>13038.129406253622</v>
      </c>
      <c r="X8" s="238"/>
      <c r="Y8" s="238">
        <f>W8*$C$8</f>
        <v>13364.082641409961</v>
      </c>
      <c r="Z8" s="238"/>
      <c r="AA8" s="238">
        <f>Y8*$C$8</f>
        <v>13698.184707445209</v>
      </c>
      <c r="AB8" s="238"/>
      <c r="AC8" s="238">
        <f>AA8*$C$8</f>
        <v>14040.639325131338</v>
      </c>
      <c r="AD8" s="238"/>
      <c r="AE8" s="238">
        <f>AC8*$C$8</f>
        <v>14391.65530825962</v>
      </c>
      <c r="AF8" s="238"/>
      <c r="AG8" s="238">
        <f>AE8*$C$8</f>
        <v>14751.44669096611</v>
      </c>
    </row>
    <row r="9" spans="1:34" s="225" customFormat="1" ht="14.25">
      <c r="B9" s="225" t="s">
        <v>849</v>
      </c>
      <c r="C9" s="254">
        <f>IF(Application!$D$211="Special Needs",0.1,0.05)</f>
        <v>0.05</v>
      </c>
      <c r="E9" s="237">
        <f>-E8*$C$9</f>
        <v>-522</v>
      </c>
      <c r="F9" s="237"/>
      <c r="G9" s="237">
        <f>-G8*$C$9</f>
        <v>-535.04999999999995</v>
      </c>
      <c r="H9" s="237"/>
      <c r="I9" s="237">
        <f>-I8*$C$9</f>
        <v>-548.42624999999987</v>
      </c>
      <c r="J9" s="237"/>
      <c r="K9" s="237">
        <f>-K8*$C$9</f>
        <v>-562.13690624999981</v>
      </c>
      <c r="L9" s="237"/>
      <c r="M9" s="237">
        <f>-M8*$C$9</f>
        <v>-576.19032890624976</v>
      </c>
      <c r="N9" s="237"/>
      <c r="O9" s="237">
        <f>-O8*$C$9</f>
        <v>-590.5950871289059</v>
      </c>
      <c r="P9" s="237"/>
      <c r="Q9" s="237">
        <f>-Q8*$C$9</f>
        <v>-605.35996430712851</v>
      </c>
      <c r="R9" s="237"/>
      <c r="S9" s="237">
        <f>-S8*$C$9</f>
        <v>-620.49396341480667</v>
      </c>
      <c r="T9" s="237"/>
      <c r="U9" s="237">
        <f>-U8*$C$9</f>
        <v>-636.0063125001767</v>
      </c>
      <c r="V9" s="237"/>
      <c r="W9" s="237">
        <f>-W8*$C$9</f>
        <v>-651.90647031268111</v>
      </c>
      <c r="X9" s="237"/>
      <c r="Y9" s="237">
        <f>-Y8*$C$9</f>
        <v>-668.20413207049808</v>
      </c>
      <c r="Z9" s="237"/>
      <c r="AA9" s="237">
        <f>-AA8*$C$9</f>
        <v>-684.90923537226047</v>
      </c>
      <c r="AB9" s="237"/>
      <c r="AC9" s="237">
        <f>-AC8*$C$9</f>
        <v>-702.03196625656699</v>
      </c>
      <c r="AD9" s="237"/>
      <c r="AE9" s="237">
        <f>-AE8*$C$9</f>
        <v>-719.58276541298108</v>
      </c>
      <c r="AF9" s="237"/>
      <c r="AG9" s="237">
        <f>-AG8*$C$9</f>
        <v>-737.57233454830555</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1596524.4</v>
      </c>
      <c r="G11" s="239">
        <f>SUM(G4:G10)</f>
        <v>1636437.5099999998</v>
      </c>
      <c r="I11" s="239">
        <f>SUM(I4:I10)</f>
        <v>1677348.4477499998</v>
      </c>
      <c r="K11" s="239">
        <f>SUM(K4:K10)</f>
        <v>1719282.1589437495</v>
      </c>
      <c r="M11" s="239">
        <f>SUM(M4:M10)</f>
        <v>1762264.212917343</v>
      </c>
      <c r="O11" s="239">
        <f>SUM(O4:O10)</f>
        <v>1806320.8182402761</v>
      </c>
      <c r="Q11" s="239">
        <f>SUM(Q4:Q10)</f>
        <v>1851478.8386962833</v>
      </c>
      <c r="S11" s="239">
        <f>SUM(S4:S10)</f>
        <v>1897765.8096636902</v>
      </c>
      <c r="U11" s="239">
        <f>SUM(U4:U10)</f>
        <v>1945209.9549052822</v>
      </c>
      <c r="W11" s="239">
        <f>SUM(W4:W10)</f>
        <v>1993840.2037779142</v>
      </c>
      <c r="Y11" s="239">
        <f>SUM(Y4:Y10)</f>
        <v>2043686.208872362</v>
      </c>
      <c r="AA11" s="239">
        <f>SUM(AA4:AA10)</f>
        <v>2094778.3640941707</v>
      </c>
      <c r="AC11" s="239">
        <f>SUM(AC4:AC10)</f>
        <v>2147147.8231965252</v>
      </c>
      <c r="AE11" s="239">
        <f>SUM(AE4:AE10)</f>
        <v>2200826.5187764377</v>
      </c>
      <c r="AG11" s="239">
        <f>SUM(AG4:AG10)</f>
        <v>2255847.1817458486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198969</v>
      </c>
      <c r="G15" s="235">
        <f>E15*$C$14</f>
        <v>205932.91499999998</v>
      </c>
      <c r="I15" s="235">
        <f>G15*$C$14</f>
        <v>213140.56702499997</v>
      </c>
      <c r="K15" s="235">
        <f>I15*$C$14</f>
        <v>220600.48687087494</v>
      </c>
      <c r="M15" s="235">
        <f>K15*$C$14</f>
        <v>228321.50391135554</v>
      </c>
      <c r="O15" s="235">
        <f>M15*$C$14</f>
        <v>236312.75654825298</v>
      </c>
      <c r="Q15" s="235">
        <f>O15*$C$14</f>
        <v>244583.70302744181</v>
      </c>
      <c r="S15" s="235">
        <f>Q15*$C$14</f>
        <v>253144.13263340225</v>
      </c>
      <c r="U15" s="235">
        <f>S15*$C$14</f>
        <v>262004.1772755713</v>
      </c>
      <c r="W15" s="235">
        <f>U15*$C$14</f>
        <v>271174.32348021626</v>
      </c>
      <c r="Y15" s="235">
        <f>W15*$C$14</f>
        <v>280665.4248020238</v>
      </c>
      <c r="AA15" s="235">
        <f>Y15*$C$14</f>
        <v>290488.7146700946</v>
      </c>
      <c r="AC15" s="235">
        <f>AA15*$C$14</f>
        <v>300655.81968354789</v>
      </c>
      <c r="AE15" s="235">
        <f>AC15*$C$14</f>
        <v>311178.77337247203</v>
      </c>
      <c r="AG15" s="235">
        <f>AE15*$C$14</f>
        <v>322070.0304405085</v>
      </c>
    </row>
    <row r="16" spans="1:34" s="225" customFormat="1" ht="14.25">
      <c r="A16" s="225" t="s">
        <v>345</v>
      </c>
      <c r="C16" s="249"/>
      <c r="E16" s="238">
        <f>Application!W849</f>
        <v>57420</v>
      </c>
      <c r="F16" s="238"/>
      <c r="G16" s="238">
        <f t="shared" ref="G16:AG21" si="0">E16*$C$14</f>
        <v>59429.7</v>
      </c>
      <c r="H16" s="238"/>
      <c r="I16" s="238">
        <f t="shared" si="0"/>
        <v>61509.739499999989</v>
      </c>
      <c r="J16" s="238"/>
      <c r="K16" s="238">
        <f t="shared" si="0"/>
        <v>63662.580382499982</v>
      </c>
      <c r="L16" s="238"/>
      <c r="M16" s="238">
        <f t="shared" si="0"/>
        <v>65890.770695887477</v>
      </c>
      <c r="N16" s="238"/>
      <c r="O16" s="238">
        <f t="shared" si="0"/>
        <v>68196.947670243535</v>
      </c>
      <c r="P16" s="238"/>
      <c r="Q16" s="238">
        <f t="shared" si="0"/>
        <v>70583.840838702046</v>
      </c>
      <c r="R16" s="238"/>
      <c r="S16" s="238">
        <f t="shared" si="0"/>
        <v>73054.275268056619</v>
      </c>
      <c r="T16" s="238"/>
      <c r="U16" s="238">
        <f t="shared" si="0"/>
        <v>75611.174902438594</v>
      </c>
      <c r="V16" s="238"/>
      <c r="W16" s="238">
        <f t="shared" si="0"/>
        <v>78257.566024023938</v>
      </c>
      <c r="X16" s="238"/>
      <c r="Y16" s="238">
        <f t="shared" si="0"/>
        <v>80996.58083486477</v>
      </c>
      <c r="Z16" s="238"/>
      <c r="AA16" s="238">
        <f t="shared" si="0"/>
        <v>83831.461164085034</v>
      </c>
      <c r="AB16" s="238"/>
      <c r="AC16" s="238">
        <f t="shared" si="0"/>
        <v>86765.56230482801</v>
      </c>
      <c r="AD16" s="238"/>
      <c r="AE16" s="238">
        <f t="shared" si="0"/>
        <v>89802.356985496983</v>
      </c>
      <c r="AF16" s="238"/>
      <c r="AG16" s="238">
        <f t="shared" si="0"/>
        <v>92945.439479989363</v>
      </c>
    </row>
    <row r="17" spans="1:33" s="225" customFormat="1" ht="14.25">
      <c r="A17" s="225" t="s">
        <v>569</v>
      </c>
      <c r="C17" s="249"/>
      <c r="E17" s="238">
        <f>Application!W855</f>
        <v>147030</v>
      </c>
      <c r="F17" s="238"/>
      <c r="G17" s="238">
        <f t="shared" si="0"/>
        <v>152176.04999999999</v>
      </c>
      <c r="H17" s="238"/>
      <c r="I17" s="238">
        <f t="shared" si="0"/>
        <v>157502.21174999999</v>
      </c>
      <c r="J17" s="238"/>
      <c r="K17" s="238">
        <f t="shared" si="0"/>
        <v>163014.78916124997</v>
      </c>
      <c r="L17" s="238"/>
      <c r="M17" s="238">
        <f t="shared" si="0"/>
        <v>168720.30678189371</v>
      </c>
      <c r="N17" s="238"/>
      <c r="O17" s="238">
        <f t="shared" si="0"/>
        <v>174625.51751925997</v>
      </c>
      <c r="P17" s="238"/>
      <c r="Q17" s="238">
        <f t="shared" si="0"/>
        <v>180737.41063243407</v>
      </c>
      <c r="R17" s="238"/>
      <c r="S17" s="238">
        <f t="shared" si="0"/>
        <v>187063.22000456924</v>
      </c>
      <c r="T17" s="238"/>
      <c r="U17" s="238">
        <f t="shared" si="0"/>
        <v>193610.43270472914</v>
      </c>
      <c r="V17" s="238"/>
      <c r="W17" s="238">
        <f t="shared" si="0"/>
        <v>200386.79784939464</v>
      </c>
      <c r="X17" s="238"/>
      <c r="Y17" s="238">
        <f t="shared" si="0"/>
        <v>207400.33577412344</v>
      </c>
      <c r="Z17" s="238"/>
      <c r="AA17" s="238">
        <f t="shared" si="0"/>
        <v>214659.34752621775</v>
      </c>
      <c r="AB17" s="238"/>
      <c r="AC17" s="238">
        <f t="shared" si="0"/>
        <v>222172.42468963534</v>
      </c>
      <c r="AD17" s="238"/>
      <c r="AE17" s="238">
        <f t="shared" si="0"/>
        <v>229948.45955377255</v>
      </c>
      <c r="AF17" s="238"/>
      <c r="AG17" s="238">
        <f t="shared" si="0"/>
        <v>237996.65563815457</v>
      </c>
    </row>
    <row r="18" spans="1:33" s="225" customFormat="1" ht="14.25">
      <c r="A18" s="225" t="s">
        <v>853</v>
      </c>
      <c r="C18" s="249"/>
      <c r="E18" s="238">
        <f>Application!W862</f>
        <v>208800</v>
      </c>
      <c r="F18" s="238"/>
      <c r="G18" s="238">
        <f t="shared" si="0"/>
        <v>216107.99999999997</v>
      </c>
      <c r="H18" s="238"/>
      <c r="I18" s="238">
        <f t="shared" si="0"/>
        <v>223671.77999999994</v>
      </c>
      <c r="J18" s="238"/>
      <c r="K18" s="238">
        <f t="shared" si="0"/>
        <v>231500.29229999991</v>
      </c>
      <c r="L18" s="238"/>
      <c r="M18" s="238">
        <f t="shared" si="0"/>
        <v>239602.8025304999</v>
      </c>
      <c r="N18" s="238"/>
      <c r="O18" s="238">
        <f t="shared" si="0"/>
        <v>247988.90061906737</v>
      </c>
      <c r="P18" s="238"/>
      <c r="Q18" s="238">
        <f t="shared" si="0"/>
        <v>256668.5121407347</v>
      </c>
      <c r="R18" s="238"/>
      <c r="S18" s="238">
        <f t="shared" si="0"/>
        <v>265651.91006566037</v>
      </c>
      <c r="T18" s="238"/>
      <c r="U18" s="238">
        <f t="shared" si="0"/>
        <v>274949.72691795847</v>
      </c>
      <c r="V18" s="238"/>
      <c r="W18" s="238">
        <f t="shared" si="0"/>
        <v>284572.96736008697</v>
      </c>
      <c r="X18" s="238"/>
      <c r="Y18" s="238">
        <f t="shared" si="0"/>
        <v>294533.02121768997</v>
      </c>
      <c r="Z18" s="238"/>
      <c r="AA18" s="238">
        <f t="shared" si="0"/>
        <v>304841.67696030909</v>
      </c>
      <c r="AB18" s="238"/>
      <c r="AC18" s="238">
        <f t="shared" si="0"/>
        <v>315511.13565391989</v>
      </c>
      <c r="AD18" s="238"/>
      <c r="AE18" s="238">
        <f t="shared" si="0"/>
        <v>326554.02540180704</v>
      </c>
      <c r="AF18" s="238"/>
      <c r="AG18" s="238">
        <f t="shared" si="0"/>
        <v>337983.41629087029</v>
      </c>
    </row>
    <row r="19" spans="1:33" s="225" customFormat="1" ht="14.25">
      <c r="A19" s="225" t="s">
        <v>155</v>
      </c>
      <c r="C19" s="249"/>
      <c r="E19" s="238">
        <f>Application!W863</f>
        <v>113100</v>
      </c>
      <c r="F19" s="238"/>
      <c r="G19" s="238">
        <f t="shared" si="0"/>
        <v>117058.49999999999</v>
      </c>
      <c r="H19" s="238"/>
      <c r="I19" s="238">
        <f t="shared" si="0"/>
        <v>121155.54749999997</v>
      </c>
      <c r="J19" s="238"/>
      <c r="K19" s="238">
        <f t="shared" si="0"/>
        <v>125395.99166249996</v>
      </c>
      <c r="L19" s="238"/>
      <c r="M19" s="238">
        <f t="shared" si="0"/>
        <v>129784.85137068745</v>
      </c>
      <c r="N19" s="238"/>
      <c r="O19" s="238">
        <f t="shared" si="0"/>
        <v>134327.3211686615</v>
      </c>
      <c r="P19" s="238"/>
      <c r="Q19" s="238">
        <f t="shared" si="0"/>
        <v>139028.77740956465</v>
      </c>
      <c r="R19" s="238"/>
      <c r="S19" s="238">
        <f t="shared" si="0"/>
        <v>143894.7846188994</v>
      </c>
      <c r="T19" s="238"/>
      <c r="U19" s="238">
        <f t="shared" si="0"/>
        <v>148931.10208056087</v>
      </c>
      <c r="V19" s="238"/>
      <c r="W19" s="238">
        <f t="shared" si="0"/>
        <v>154143.6906533805</v>
      </c>
      <c r="X19" s="238"/>
      <c r="Y19" s="238">
        <f t="shared" si="0"/>
        <v>159538.71982624879</v>
      </c>
      <c r="Z19" s="238"/>
      <c r="AA19" s="238">
        <f t="shared" si="0"/>
        <v>165122.57502016748</v>
      </c>
      <c r="AB19" s="238"/>
      <c r="AC19" s="238">
        <f t="shared" si="0"/>
        <v>170901.86514587334</v>
      </c>
      <c r="AD19" s="238"/>
      <c r="AE19" s="238">
        <f t="shared" si="0"/>
        <v>176883.43042597888</v>
      </c>
      <c r="AF19" s="238"/>
      <c r="AG19" s="238">
        <f t="shared" si="0"/>
        <v>183074.35049088812</v>
      </c>
    </row>
    <row r="20" spans="1:33" s="225" customFormat="1" ht="14.25">
      <c r="A20" s="225" t="s">
        <v>391</v>
      </c>
      <c r="C20" s="249"/>
      <c r="E20" s="238">
        <f>Application!W872</f>
        <v>185571</v>
      </c>
      <c r="F20" s="238"/>
      <c r="G20" s="238">
        <f t="shared" si="0"/>
        <v>192065.98499999999</v>
      </c>
      <c r="H20" s="238"/>
      <c r="I20" s="238">
        <f t="shared" si="0"/>
        <v>198788.29447499997</v>
      </c>
      <c r="J20" s="238"/>
      <c r="K20" s="238">
        <f t="shared" si="0"/>
        <v>205745.88478162495</v>
      </c>
      <c r="L20" s="238"/>
      <c r="M20" s="238">
        <f t="shared" si="0"/>
        <v>212946.9907489818</v>
      </c>
      <c r="N20" s="238"/>
      <c r="O20" s="238">
        <f t="shared" si="0"/>
        <v>220400.13542519615</v>
      </c>
      <c r="P20" s="238"/>
      <c r="Q20" s="238">
        <f t="shared" si="0"/>
        <v>228114.14016507799</v>
      </c>
      <c r="R20" s="238"/>
      <c r="S20" s="238">
        <f t="shared" si="0"/>
        <v>236098.1350708557</v>
      </c>
      <c r="T20" s="238"/>
      <c r="U20" s="238">
        <f t="shared" si="0"/>
        <v>244361.56979833564</v>
      </c>
      <c r="V20" s="238"/>
      <c r="W20" s="238">
        <f t="shared" si="0"/>
        <v>252914.22474127737</v>
      </c>
      <c r="X20" s="238"/>
      <c r="Y20" s="238">
        <f t="shared" si="0"/>
        <v>261766.22260722207</v>
      </c>
      <c r="Z20" s="238"/>
      <c r="AA20" s="238">
        <f t="shared" si="0"/>
        <v>270928.04039847484</v>
      </c>
      <c r="AB20" s="238"/>
      <c r="AC20" s="238">
        <f t="shared" si="0"/>
        <v>280410.52181242144</v>
      </c>
      <c r="AD20" s="238"/>
      <c r="AE20" s="238">
        <f t="shared" si="0"/>
        <v>290224.89007585618</v>
      </c>
      <c r="AF20" s="238"/>
      <c r="AG20" s="238">
        <f t="shared" si="0"/>
        <v>300382.76122851111</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910890</v>
      </c>
      <c r="G22" s="239">
        <f>SUM(G15:G21)</f>
        <v>942771.14999999991</v>
      </c>
      <c r="I22" s="239">
        <f>SUM(I15:I21)</f>
        <v>975768.14024999982</v>
      </c>
      <c r="K22" s="239">
        <f>SUM(K15:K21)</f>
        <v>1009920.0251587497</v>
      </c>
      <c r="M22" s="239">
        <f>SUM(M15:M21)</f>
        <v>1045267.2260393059</v>
      </c>
      <c r="O22" s="239">
        <f>SUM(O15:O21)</f>
        <v>1081851.5789506815</v>
      </c>
      <c r="Q22" s="239">
        <f>SUM(Q15:Q21)</f>
        <v>1119716.3842139554</v>
      </c>
      <c r="S22" s="239">
        <f>SUM(S15:S21)</f>
        <v>1158906.4576614436</v>
      </c>
      <c r="U22" s="239">
        <f>SUM(U15:U21)</f>
        <v>1199468.183679594</v>
      </c>
      <c r="W22" s="239">
        <f>SUM(W15:W21)</f>
        <v>1241449.5701083797</v>
      </c>
      <c r="Y22" s="239">
        <f>SUM(Y15:Y21)</f>
        <v>1284900.3050621729</v>
      </c>
      <c r="AA22" s="239">
        <f>SUM(AA15:AA21)</f>
        <v>1329871.8157393488</v>
      </c>
      <c r="AC22" s="239">
        <f>SUM(AC15:AC21)</f>
        <v>1376417.3292902261</v>
      </c>
      <c r="AE22" s="239">
        <f>SUM(AE15:AE21)</f>
        <v>1424591.9358153837</v>
      </c>
      <c r="AG22" s="239">
        <f>SUM(AG15:AG21)</f>
        <v>1474452.6535689221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139480</v>
      </c>
      <c r="F27" s="238"/>
      <c r="G27" s="238">
        <f>E27*$C$27</f>
        <v>144361.79999999999</v>
      </c>
      <c r="H27" s="238"/>
      <c r="I27" s="238">
        <f>G27*$C$27</f>
        <v>149414.46299999999</v>
      </c>
      <c r="J27" s="238"/>
      <c r="K27" s="238">
        <f>I27*$C$27</f>
        <v>154643.96920499997</v>
      </c>
      <c r="L27" s="238"/>
      <c r="M27" s="238">
        <f>K27*$C$27</f>
        <v>160056.50812717495</v>
      </c>
      <c r="N27" s="238"/>
      <c r="O27" s="238">
        <f>M27*$C$27</f>
        <v>165658.48591162605</v>
      </c>
      <c r="P27" s="238"/>
      <c r="Q27" s="238">
        <f>O27*$C$27</f>
        <v>171456.53291853296</v>
      </c>
      <c r="R27" s="238"/>
      <c r="S27" s="238">
        <f>Q27*$C$27</f>
        <v>177457.51157068161</v>
      </c>
      <c r="T27" s="238"/>
      <c r="U27" s="238">
        <f>S27*$C$27</f>
        <v>183668.52447565546</v>
      </c>
      <c r="V27" s="238"/>
      <c r="W27" s="238">
        <f>U27*$C$27</f>
        <v>190096.92283230339</v>
      </c>
      <c r="X27" s="238"/>
      <c r="Y27" s="238">
        <f>W27*$C$27</f>
        <v>196750.31513143401</v>
      </c>
      <c r="Z27" s="238"/>
      <c r="AA27" s="238">
        <f>Y27*$C$27</f>
        <v>203636.57616103417</v>
      </c>
      <c r="AB27" s="238"/>
      <c r="AC27" s="238">
        <f>AA27*$C$27</f>
        <v>210763.85632667036</v>
      </c>
      <c r="AD27" s="238"/>
      <c r="AE27" s="238">
        <f>AC27*$C$27</f>
        <v>218140.5912981038</v>
      </c>
      <c r="AF27" s="238"/>
      <c r="AG27" s="238">
        <f>AE27*$C$27</f>
        <v>225775.51199353742</v>
      </c>
    </row>
    <row r="28" spans="1:33" s="225" customFormat="1" ht="14.25">
      <c r="A28" s="225" t="s">
        <v>857</v>
      </c>
      <c r="C28" s="253"/>
      <c r="E28" s="238">
        <f>Application!AC889</f>
        <v>43500</v>
      </c>
      <c r="F28" s="238"/>
      <c r="G28" s="238">
        <f>$E$28</f>
        <v>43500</v>
      </c>
      <c r="H28" s="238"/>
      <c r="I28" s="238">
        <f>$E$28</f>
        <v>43500</v>
      </c>
      <c r="J28" s="238"/>
      <c r="K28" s="238">
        <f>$E$28</f>
        <v>43500</v>
      </c>
      <c r="L28" s="238"/>
      <c r="M28" s="238">
        <f>$E$28</f>
        <v>43500</v>
      </c>
      <c r="N28" s="238"/>
      <c r="O28" s="238">
        <f>$E$28</f>
        <v>43500</v>
      </c>
      <c r="P28" s="238"/>
      <c r="Q28" s="238">
        <f>$E$28</f>
        <v>43500</v>
      </c>
      <c r="R28" s="238"/>
      <c r="S28" s="238">
        <f>$E$28</f>
        <v>43500</v>
      </c>
      <c r="T28" s="238"/>
      <c r="U28" s="238">
        <f>$E$28</f>
        <v>43500</v>
      </c>
      <c r="V28" s="238"/>
      <c r="W28" s="238">
        <f>$E$28</f>
        <v>43500</v>
      </c>
      <c r="X28" s="238"/>
      <c r="Y28" s="238">
        <f>$E$28</f>
        <v>43500</v>
      </c>
      <c r="Z28" s="238"/>
      <c r="AA28" s="238">
        <f>$E$28</f>
        <v>43500</v>
      </c>
      <c r="AB28" s="238"/>
      <c r="AC28" s="238">
        <f>$E$28</f>
        <v>43500</v>
      </c>
      <c r="AD28" s="238"/>
      <c r="AE28" s="238">
        <f>$E$28</f>
        <v>43500</v>
      </c>
      <c r="AF28" s="238"/>
      <c r="AG28" s="238">
        <f>$E$28</f>
        <v>43500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19488</v>
      </c>
      <c r="F30" s="238"/>
      <c r="G30" s="238">
        <f>E30*$C$30</f>
        <v>19877.760000000002</v>
      </c>
      <c r="H30" s="238"/>
      <c r="I30" s="238">
        <f>G30*$C$30</f>
        <v>20275.315200000001</v>
      </c>
      <c r="J30" s="238"/>
      <c r="K30" s="238">
        <f>I30*$C$30</f>
        <v>20680.821504</v>
      </c>
      <c r="L30" s="238"/>
      <c r="M30" s="238">
        <f>K30*$C$30</f>
        <v>21094.437934080001</v>
      </c>
      <c r="N30" s="238"/>
      <c r="O30" s="238">
        <f>M30*$C$30</f>
        <v>21516.326692761602</v>
      </c>
      <c r="P30" s="238"/>
      <c r="Q30" s="238">
        <f>O30*$C$30</f>
        <v>21946.653226616836</v>
      </c>
      <c r="R30" s="238"/>
      <c r="S30" s="238">
        <f>Q30*$C$30</f>
        <v>22385.586291149175</v>
      </c>
      <c r="T30" s="238"/>
      <c r="U30" s="238">
        <f>S30*$C$30</f>
        <v>22833.29801697216</v>
      </c>
      <c r="V30" s="238"/>
      <c r="W30" s="238">
        <f>U30*$C$30</f>
        <v>23289.963977311603</v>
      </c>
      <c r="X30" s="238"/>
      <c r="Y30" s="238">
        <f>W30*$C$30</f>
        <v>23755.763256857837</v>
      </c>
      <c r="Z30" s="238"/>
      <c r="AA30" s="238">
        <f>Y30*$C$30</f>
        <v>24230.878521994993</v>
      </c>
      <c r="AB30" s="238"/>
      <c r="AC30" s="238">
        <f>AA30*$C$30</f>
        <v>24715.496092434892</v>
      </c>
      <c r="AD30" s="238"/>
      <c r="AE30" s="238">
        <f>AC30*$C$30</f>
        <v>25209.806014283589</v>
      </c>
      <c r="AF30" s="238"/>
      <c r="AG30" s="238">
        <f>AE30*$C$30</f>
        <v>25714.002134569262</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1113358</v>
      </c>
      <c r="G35" s="239">
        <f>SUM(G22:G33)</f>
        <v>1150510.71</v>
      </c>
      <c r="I35" s="239">
        <f>SUM(I22:I33)</f>
        <v>1188957.9184499998</v>
      </c>
      <c r="K35" s="239">
        <f>SUM(K22:K33)</f>
        <v>1228744.8158677497</v>
      </c>
      <c r="M35" s="239">
        <f>SUM(M22:M33)</f>
        <v>1269918.1721005607</v>
      </c>
      <c r="O35" s="239">
        <f>SUM(O22:O33)</f>
        <v>1312526.3915550692</v>
      </c>
      <c r="Q35" s="239">
        <f>SUM(Q22:Q33)</f>
        <v>1356619.5703591052</v>
      </c>
      <c r="S35" s="239">
        <f>SUM(S22:S33)</f>
        <v>1402249.5555232745</v>
      </c>
      <c r="U35" s="239">
        <f>SUM(U22:U33)</f>
        <v>1449470.0061722216</v>
      </c>
      <c r="W35" s="239">
        <f>SUM(W22:W33)</f>
        <v>1498336.4569179947</v>
      </c>
      <c r="Y35" s="239">
        <f>SUM(Y22:Y33)</f>
        <v>1548906.3834504648</v>
      </c>
      <c r="AA35" s="239">
        <f>SUM(AA22:AA33)</f>
        <v>1601239.2704223779</v>
      </c>
      <c r="AC35" s="239">
        <f>SUM(AC22:AC33)</f>
        <v>1655396.6817093315</v>
      </c>
      <c r="AE35" s="239">
        <f>SUM(AE22:AE33)</f>
        <v>1711442.333127771</v>
      </c>
      <c r="AG35" s="239">
        <f>SUM(AG22:AG33)</f>
        <v>1769442.1676970287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483166.39999999991</v>
      </c>
      <c r="G37" s="239">
        <f>G11-G35</f>
        <v>485926.79999999981</v>
      </c>
      <c r="I37" s="239">
        <f>I11-I35</f>
        <v>488390.52930000005</v>
      </c>
      <c r="K37" s="239">
        <f>K11-K35</f>
        <v>490537.34307599976</v>
      </c>
      <c r="M37" s="239">
        <f>M11-M35</f>
        <v>492346.04081678228</v>
      </c>
      <c r="O37" s="239">
        <f>O11-O35</f>
        <v>493794.42668520682</v>
      </c>
      <c r="Q37" s="239">
        <f>Q11-Q35</f>
        <v>494859.26833717804</v>
      </c>
      <c r="S37" s="239">
        <f>S11-S35</f>
        <v>495516.25414041569</v>
      </c>
      <c r="U37" s="239">
        <f>U11-U35</f>
        <v>495739.94873306062</v>
      </c>
      <c r="W37" s="239">
        <f>W11-W35</f>
        <v>495503.74685991951</v>
      </c>
      <c r="Y37" s="239">
        <f>Y11-Y35</f>
        <v>494779.82542189723</v>
      </c>
      <c r="AA37" s="239">
        <f>AA11-AA35</f>
        <v>493539.09367179289</v>
      </c>
      <c r="AC37" s="239">
        <f>AC11-AC35</f>
        <v>491751.14148719376</v>
      </c>
      <c r="AE37" s="239">
        <f>AE11-AE35</f>
        <v>489384.18564866669</v>
      </c>
      <c r="AG37" s="239">
        <f>AG11-AG35</f>
        <v>486405.0140488199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412396</v>
      </c>
      <c r="F40" s="238"/>
      <c r="G40" s="238">
        <f>$E$40</f>
        <v>412396</v>
      </c>
      <c r="H40" s="238"/>
      <c r="I40" s="238">
        <f>$E$40</f>
        <v>412396</v>
      </c>
      <c r="J40" s="238"/>
      <c r="K40" s="238">
        <f>$E$40</f>
        <v>412396</v>
      </c>
      <c r="L40" s="238"/>
      <c r="M40" s="238">
        <f>$E$40</f>
        <v>412396</v>
      </c>
      <c r="N40" s="238"/>
      <c r="O40" s="238">
        <f>$E$40</f>
        <v>412396</v>
      </c>
      <c r="P40" s="238"/>
      <c r="Q40" s="238">
        <f>$E$40</f>
        <v>412396</v>
      </c>
      <c r="R40" s="238"/>
      <c r="S40" s="238">
        <f>$E$40</f>
        <v>412396</v>
      </c>
      <c r="T40" s="238"/>
      <c r="U40" s="238">
        <f>$E$40</f>
        <v>412396</v>
      </c>
      <c r="V40" s="238"/>
      <c r="W40" s="238">
        <f>$E$40</f>
        <v>412396</v>
      </c>
      <c r="X40" s="238"/>
      <c r="Y40" s="238">
        <f>$E$40</f>
        <v>412396</v>
      </c>
      <c r="Z40" s="238"/>
      <c r="AA40" s="238">
        <f>$E$40</f>
        <v>412396</v>
      </c>
      <c r="AB40" s="238"/>
      <c r="AC40" s="238">
        <f>$E$40</f>
        <v>412396</v>
      </c>
      <c r="AD40" s="238"/>
      <c r="AE40" s="238">
        <f>$E$40</f>
        <v>412396</v>
      </c>
      <c r="AF40" s="238"/>
      <c r="AG40" s="238">
        <f>$E$40</f>
        <v>412396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412396</v>
      </c>
      <c r="G43" s="239">
        <f>SUM(G40:G42)</f>
        <v>412396</v>
      </c>
      <c r="I43" s="239">
        <f>SUM(I40:I42)</f>
        <v>412396</v>
      </c>
      <c r="K43" s="239">
        <f>SUM(K40:K42)</f>
        <v>412396</v>
      </c>
      <c r="M43" s="239">
        <f>SUM(M40:M42)</f>
        <v>412396</v>
      </c>
      <c r="O43" s="239">
        <f>SUM(O40:O42)</f>
        <v>412396</v>
      </c>
      <c r="Q43" s="239">
        <f>SUM(Q40:Q42)</f>
        <v>412396</v>
      </c>
      <c r="S43" s="239">
        <f>SUM(S40:S42)</f>
        <v>412396</v>
      </c>
      <c r="U43" s="239">
        <f>SUM(U40:U42)</f>
        <v>412396</v>
      </c>
      <c r="W43" s="239">
        <f>SUM(W40:W42)</f>
        <v>412396</v>
      </c>
      <c r="Y43" s="239">
        <f>SUM(Y40:Y42)</f>
        <v>412396</v>
      </c>
      <c r="AA43" s="239">
        <f>SUM(AA40:AA42)</f>
        <v>412396</v>
      </c>
      <c r="AC43" s="239">
        <f>SUM(AC40:AC42)</f>
        <v>412396</v>
      </c>
      <c r="AE43" s="239">
        <f>SUM(AE40:AE42)</f>
        <v>412396</v>
      </c>
      <c r="AG43" s="239">
        <f>SUM(AG40:AG42)</f>
        <v>412396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70770.399999999907</v>
      </c>
      <c r="G45" s="239">
        <f>G37-G43</f>
        <v>73530.799999999814</v>
      </c>
      <c r="I45" s="239">
        <f>I37-I43</f>
        <v>75994.529300000053</v>
      </c>
      <c r="K45" s="239">
        <f>K37-K43</f>
        <v>78141.343075999757</v>
      </c>
      <c r="M45" s="239">
        <f>M37-M43</f>
        <v>79950.040816782275</v>
      </c>
      <c r="O45" s="239">
        <f>O37-O43</f>
        <v>81398.426685206825</v>
      </c>
      <c r="Q45" s="239">
        <f>Q37-Q43</f>
        <v>82463.268337178044</v>
      </c>
      <c r="S45" s="239">
        <f>S37-S43</f>
        <v>83120.254140415695</v>
      </c>
      <c r="U45" s="239">
        <f>U37-U43</f>
        <v>83343.948733060621</v>
      </c>
      <c r="W45" s="239">
        <f>W37-W43</f>
        <v>83107.746859919513</v>
      </c>
      <c r="Y45" s="239">
        <f>Y37-Y43</f>
        <v>82383.825421897229</v>
      </c>
      <c r="AA45" s="239">
        <f>AA37-AA43</f>
        <v>81143.093671792885</v>
      </c>
      <c r="AC45" s="239">
        <f>AC37-AC43</f>
        <v>79355.14148719376</v>
      </c>
      <c r="AE45" s="239">
        <f>AE37-AE43</f>
        <v>76988.185648666695</v>
      </c>
      <c r="AG45" s="239">
        <f>AG37-AG43</f>
        <v>74009.014048819896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4.2111401491890701E-2</v>
      </c>
      <c r="G47" s="243">
        <f>G45/(G4+G6+G8)</f>
        <v>4.2686787349429448E-2</v>
      </c>
      <c r="I47" s="243">
        <f>I45/(I4+I6+I8)</f>
        <v>4.3041028792700997E-2</v>
      </c>
      <c r="K47" s="243">
        <f>K45/(K4+K6+K8)</f>
        <v>4.3177482844238911E-2</v>
      </c>
      <c r="M47" s="243">
        <f>M45/(M4+M6+M8)</f>
        <v>4.3099404856101239E-2</v>
      </c>
      <c r="O47" s="243">
        <f>O45/(O4+O6+O8)</f>
        <v>4.2809950796160429E-2</v>
      </c>
      <c r="Q47" s="243">
        <f>Q45/(Q4+Q6+Q8)</f>
        <v>4.231217947674857E-2</v>
      </c>
      <c r="S47" s="243">
        <f>S45/(S4+S6+S8)</f>
        <v>4.160905472703634E-2</v>
      </c>
      <c r="U47" s="243">
        <f>U45/(U4+U6+U8)</f>
        <v>4.0703447510509437E-2</v>
      </c>
      <c r="W47" s="243">
        <f>W45/(W4+W6+W8)</f>
        <v>3.9598137988854455E-2</v>
      </c>
      <c r="Y47" s="243">
        <f>Y45/(Y4+Y6+Y8)</f>
        <v>3.8295817533546987E-2</v>
      </c>
      <c r="AA47" s="243">
        <f>AA45/(AA4+AA6+AA8)</f>
        <v>3.6799090686396758E-2</v>
      </c>
      <c r="AC47" s="243">
        <f>AC45/(AC4+AC6+AC8)</f>
        <v>3.5110477070275752E-2</v>
      </c>
      <c r="AE47" s="243">
        <f>AE45/(AE4+AE6+AE8)</f>
        <v>3.3232413251224946E-2</v>
      </c>
      <c r="AG47" s="243">
        <f>AG45/(AG4+AG6+AG8)</f>
        <v>3.1167254553105671E-2</v>
      </c>
    </row>
    <row r="48" spans="1:33" s="243" customFormat="1" ht="14.25">
      <c r="A48" s="243" t="s">
        <v>863</v>
      </c>
      <c r="C48" s="236"/>
      <c r="E48" s="243">
        <f>E45/E43</f>
        <v>0.17160787204531544</v>
      </c>
      <c r="G48" s="243">
        <f>G45/G43</f>
        <v>0.17830143842326263</v>
      </c>
      <c r="I48" s="243">
        <f>I45/I43</f>
        <v>0.18427562173250966</v>
      </c>
      <c r="K48" s="243">
        <f>K45/K43</f>
        <v>0.18948133123502595</v>
      </c>
      <c r="M48" s="243">
        <f>M45/M43</f>
        <v>0.19386715879102193</v>
      </c>
      <c r="O48" s="243">
        <f>O45/O43</f>
        <v>0.19737928274087727</v>
      </c>
      <c r="Q48" s="243">
        <f>Q45/Q43</f>
        <v>0.19996136804716352</v>
      </c>
      <c r="S48" s="243">
        <f>S45/S43</f>
        <v>0.2015544625564159</v>
      </c>
      <c r="U48" s="243">
        <f>U45/U43</f>
        <v>0.20209688923525113</v>
      </c>
      <c r="W48" s="243">
        <f>W45/W43</f>
        <v>0.20152413423001075</v>
      </c>
      <c r="Y48" s="243">
        <f>Y45/Y43</f>
        <v>0.19976873059364597</v>
      </c>
      <c r="AA48" s="243">
        <f>AA45/AA43</f>
        <v>0.19676013751780541</v>
      </c>
      <c r="AC48" s="243">
        <f>AC45/AC43</f>
        <v>0.19242461490216628</v>
      </c>
      <c r="AE48" s="243">
        <f>AE45/AE43</f>
        <v>0.18668509308690359</v>
      </c>
      <c r="AG48" s="243">
        <f>AG45/AG43</f>
        <v>0.17946103756782292</v>
      </c>
    </row>
    <row r="49" spans="1:35" s="244" customFormat="1" ht="14.25">
      <c r="A49" s="244" t="s">
        <v>861</v>
      </c>
      <c r="C49" s="245"/>
      <c r="E49" s="244">
        <f>E37/E43</f>
        <v>1.1716078720453154</v>
      </c>
      <c r="G49" s="244">
        <f>G37/G43</f>
        <v>1.1783014384232626</v>
      </c>
      <c r="I49" s="244">
        <f>I37/I43</f>
        <v>1.1842756217325097</v>
      </c>
      <c r="K49" s="244">
        <f>K37/K43</f>
        <v>1.1894813312350259</v>
      </c>
      <c r="M49" s="244">
        <f>M37/M43</f>
        <v>1.1938671587910219</v>
      </c>
      <c r="O49" s="244">
        <f>O37/O43</f>
        <v>1.1973792827408773</v>
      </c>
      <c r="Q49" s="244">
        <f>Q37/Q43</f>
        <v>1.1999613680471635</v>
      </c>
      <c r="S49" s="244">
        <f>S37/S43</f>
        <v>1.2015544625564158</v>
      </c>
      <c r="U49" s="244">
        <f>U37/U43</f>
        <v>1.202096889235251</v>
      </c>
      <c r="W49" s="244">
        <f>W37/W43</f>
        <v>1.2015241342300107</v>
      </c>
      <c r="Y49" s="244">
        <f>Y37/Y43</f>
        <v>1.199768730593646</v>
      </c>
      <c r="AA49" s="244">
        <f>AA37/AA43</f>
        <v>1.1967601375178054</v>
      </c>
      <c r="AC49" s="244">
        <f>AC37/AC43</f>
        <v>1.1924246149021662</v>
      </c>
      <c r="AE49" s="244">
        <f>AE37/AE43</f>
        <v>1.1866850930869035</v>
      </c>
      <c r="AG49" s="244">
        <f>AG37/AG43</f>
        <v>1.1794610375678229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1290</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v>5000</v>
      </c>
      <c r="G53" s="995">
        <f>E53*1.03</f>
        <v>5150</v>
      </c>
      <c r="I53" s="995">
        <f>G53*1.03</f>
        <v>5304.5</v>
      </c>
      <c r="K53" s="995">
        <f>I53*1.03</f>
        <v>5463.6350000000002</v>
      </c>
      <c r="M53" s="995">
        <f>K53*1.03</f>
        <v>5627.5440500000004</v>
      </c>
      <c r="O53" s="995">
        <f>M53*1.03</f>
        <v>5796.3703715000001</v>
      </c>
      <c r="Q53" s="995">
        <f>O53*1.03</f>
        <v>5970.2614826449999</v>
      </c>
      <c r="S53" s="995">
        <f>Q53*1.03</f>
        <v>6149.3693271243501</v>
      </c>
      <c r="U53" s="995">
        <f>S53*1.03</f>
        <v>6333.8504069380806</v>
      </c>
      <c r="W53" s="995">
        <f>U53*1.03</f>
        <v>6523.865919146223</v>
      </c>
      <c r="Y53" s="995">
        <f>W53*1.03</f>
        <v>6719.5818967206096</v>
      </c>
      <c r="AA53" s="995">
        <f>Y53*1.03</f>
        <v>6921.1693536222283</v>
      </c>
      <c r="AC53" s="995">
        <f>AA53*1.03</f>
        <v>7128.8044342308949</v>
      </c>
      <c r="AE53" s="995">
        <f>AC53*1.03</f>
        <v>7342.6685672578224</v>
      </c>
      <c r="AG53" s="995">
        <f>AE53*1.03</f>
        <v>7562.9486242755574</v>
      </c>
    </row>
    <row r="54" spans="1:35" s="3" customFormat="1">
      <c r="A54" s="3" t="s">
        <v>866</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10000</v>
      </c>
      <c r="F58" s="995"/>
      <c r="G58" s="995">
        <f>SUM(G53:G57)</f>
        <v>10300</v>
      </c>
      <c r="H58" s="995"/>
      <c r="I58" s="995">
        <f>SUM(I53:I57)</f>
        <v>10609</v>
      </c>
      <c r="J58" s="995"/>
      <c r="K58" s="995">
        <f>SUM(K53:K57)</f>
        <v>10927.27</v>
      </c>
      <c r="L58" s="995"/>
      <c r="M58" s="995">
        <f>SUM(M53:M57)</f>
        <v>11255.088100000001</v>
      </c>
      <c r="N58" s="995"/>
      <c r="O58" s="995">
        <f>SUM(O53:O57)</f>
        <v>11592.740743</v>
      </c>
      <c r="P58" s="995"/>
      <c r="Q58" s="995">
        <f>SUM(Q53:Q57)</f>
        <v>11940.52296529</v>
      </c>
      <c r="R58" s="995"/>
      <c r="S58" s="995">
        <f>SUM(S53:S57)</f>
        <v>12298.7386542487</v>
      </c>
      <c r="T58" s="995"/>
      <c r="U58" s="995">
        <f>SUM(U53:U57)</f>
        <v>12667.700813876161</v>
      </c>
      <c r="V58" s="995"/>
      <c r="W58" s="995">
        <f>SUM(W53:W57)</f>
        <v>13047.731838292446</v>
      </c>
      <c r="X58" s="995"/>
      <c r="Y58" s="995">
        <f>SUM(Y53:Y57)</f>
        <v>13439.163793441219</v>
      </c>
      <c r="Z58" s="995"/>
      <c r="AA58" s="995">
        <f>SUM(AA53:AA57)</f>
        <v>13842.338707244457</v>
      </c>
      <c r="AB58" s="995"/>
      <c r="AC58" s="995">
        <f>SUM(AC53:AC57)</f>
        <v>14257.60886846179</v>
      </c>
      <c r="AD58" s="995"/>
      <c r="AE58" s="995">
        <f>SUM(AE53:AE57)</f>
        <v>14685.337134515645</v>
      </c>
      <c r="AF58" s="995"/>
      <c r="AG58" s="995">
        <f>SUM(AG53:AG57)</f>
        <v>15125.897248551115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60770.399999999907</v>
      </c>
      <c r="G60" s="997">
        <f>G45-G58</f>
        <v>63230.799999999814</v>
      </c>
      <c r="I60" s="997">
        <f>I45-I58</f>
        <v>65385.529300000053</v>
      </c>
      <c r="K60" s="997">
        <f>K45-K58</f>
        <v>67214.073075999753</v>
      </c>
      <c r="M60" s="997">
        <f>M45-M58</f>
        <v>68694.952716782282</v>
      </c>
      <c r="O60" s="997">
        <f>O45-O58</f>
        <v>69805.685942206823</v>
      </c>
      <c r="Q60" s="997">
        <f>Q45-Q58</f>
        <v>70522.745371888042</v>
      </c>
      <c r="S60" s="997">
        <f>S45-S58</f>
        <v>70821.515486166987</v>
      </c>
      <c r="U60" s="997">
        <f>U45-U58</f>
        <v>70676.247919184461</v>
      </c>
      <c r="W60" s="997">
        <f>W45-W58</f>
        <v>70060.01502162707</v>
      </c>
      <c r="Y60" s="997">
        <f>Y45-Y58</f>
        <v>68944.661628456015</v>
      </c>
      <c r="AA60" s="997">
        <f>AA45-AA58</f>
        <v>67300.754964548425</v>
      </c>
      <c r="AC60" s="997">
        <f>AC45-AC58</f>
        <v>65097.532618731973</v>
      </c>
      <c r="AE60" s="997">
        <f>AE45-AE58</f>
        <v>62302.848514151046</v>
      </c>
      <c r="AG60" s="997">
        <f>AG45-AG58</f>
        <v>58883.116800268777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60770.399999999907</v>
      </c>
      <c r="G62" s="997">
        <f>G60*$C$62</f>
        <v>63230.799999999814</v>
      </c>
      <c r="I62" s="997">
        <f>I60*$C$62</f>
        <v>65385.529300000053</v>
      </c>
      <c r="K62" s="997">
        <f>K60*$C$62</f>
        <v>67214.073075999753</v>
      </c>
      <c r="M62" s="997">
        <f>M60*$C$62</f>
        <v>68694.952716782282</v>
      </c>
      <c r="O62" s="997">
        <f>O60*$C$62</f>
        <v>69805.685942206823</v>
      </c>
      <c r="Q62" s="997">
        <f>Q60*$C$62</f>
        <v>70522.745371888042</v>
      </c>
      <c r="S62" s="997">
        <f>S60*$C$62</f>
        <v>70821.515486166987</v>
      </c>
      <c r="U62" s="997">
        <f>U60*$C$62</f>
        <v>70676.247919184461</v>
      </c>
      <c r="W62" s="997">
        <f>W60*$C$62</f>
        <v>70060.01502162707</v>
      </c>
      <c r="Y62" s="997">
        <f>Y60*$C$62</f>
        <v>68944.661628456015</v>
      </c>
      <c r="AA62" s="997">
        <f>AA60*$C$62</f>
        <v>67300.754964548425</v>
      </c>
      <c r="AC62" s="997">
        <f>AC60*$C$62</f>
        <v>65097.532618731973</v>
      </c>
      <c r="AE62" s="997">
        <f>AE60*$C$62</f>
        <v>62302.848514151046</v>
      </c>
      <c r="AG62" s="997">
        <f>AG60*$C$62</f>
        <v>58883.116800268777</v>
      </c>
    </row>
    <row r="63" spans="1:35" s="997" customFormat="1">
      <c r="A63" s="2677" t="s">
        <v>2776</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5" t="s">
        <v>1911</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300000</v>
      </c>
      <c r="C5" s="286">
        <f>'Sources and Uses Budget'!$C4</f>
        <v>300000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50000</v>
      </c>
      <c r="C7" s="286">
        <f>'Sources and Uses Budget'!$C6</f>
        <v>50000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350000</v>
      </c>
      <c r="C9" s="290">
        <f>SUM(C5:C8)</f>
        <v>350000</v>
      </c>
      <c r="D9" s="290">
        <f t="shared" si="0"/>
        <v>0</v>
      </c>
      <c r="E9" s="288"/>
      <c r="F9" s="287"/>
      <c r="G9" s="383"/>
    </row>
    <row r="10" spans="1:7" s="380" customFormat="1">
      <c r="A10" s="395" t="s">
        <v>602</v>
      </c>
      <c r="B10" s="286">
        <f>'Sources and Uses Budget'!$C9</f>
        <v>19700000</v>
      </c>
      <c r="C10" s="286">
        <f>'Sources and Uses Budget'!$C9</f>
        <v>19700000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19700000</v>
      </c>
      <c r="C12" s="290">
        <f>SUM(C10:C11)</f>
        <v>19700000</v>
      </c>
      <c r="D12" s="290">
        <f t="shared" si="0"/>
        <v>0</v>
      </c>
      <c r="E12" s="288"/>
      <c r="F12" s="287"/>
      <c r="G12" s="383"/>
    </row>
    <row r="13" spans="1:7" s="380" customFormat="1">
      <c r="A13" s="396" t="s">
        <v>84</v>
      </c>
      <c r="B13" s="290">
        <f>SUM(B9+B12)</f>
        <v>20050000</v>
      </c>
      <c r="C13" s="290">
        <f>SUM(C9+C12)</f>
        <v>20050000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1555000</v>
      </c>
      <c r="C30" s="286">
        <f>'Sources and Uses Budget'!$C29</f>
        <v>1555000</v>
      </c>
      <c r="D30" s="290">
        <f t="shared" si="0"/>
        <v>0</v>
      </c>
      <c r="E30" s="288"/>
      <c r="F30" s="287"/>
      <c r="G30" s="383"/>
    </row>
    <row r="31" spans="1:7" s="380" customFormat="1">
      <c r="A31" s="145" t="s">
        <v>607</v>
      </c>
      <c r="B31" s="286">
        <f>'Sources and Uses Budget'!$C30</f>
        <v>9243951</v>
      </c>
      <c r="C31" s="286">
        <f>'Sources and Uses Budget'!$C30</f>
        <v>9243951</v>
      </c>
      <c r="D31" s="290">
        <f t="shared" si="0"/>
        <v>0</v>
      </c>
      <c r="E31" s="288"/>
      <c r="F31" s="287"/>
      <c r="G31" s="383"/>
    </row>
    <row r="32" spans="1:7" s="380" customFormat="1">
      <c r="A32" s="145" t="s">
        <v>608</v>
      </c>
      <c r="B32" s="286">
        <f>'Sources and Uses Budget'!$C31</f>
        <v>431958</v>
      </c>
      <c r="C32" s="286">
        <f>'Sources and Uses Budget'!$C31</f>
        <v>431958</v>
      </c>
      <c r="D32" s="290">
        <f t="shared" si="0"/>
        <v>0</v>
      </c>
      <c r="E32" s="288"/>
      <c r="F32" s="287"/>
      <c r="G32" s="383"/>
    </row>
    <row r="33" spans="1:7" s="380" customFormat="1">
      <c r="A33" s="145" t="s">
        <v>137</v>
      </c>
      <c r="B33" s="286">
        <f>'Sources and Uses Budget'!$C32</f>
        <v>336927</v>
      </c>
      <c r="C33" s="286">
        <f>'Sources and Uses Budget'!$C32</f>
        <v>336927</v>
      </c>
      <c r="D33" s="290">
        <f t="shared" si="0"/>
        <v>0</v>
      </c>
      <c r="E33" s="288"/>
      <c r="F33" s="287"/>
      <c r="G33" s="383"/>
    </row>
    <row r="34" spans="1:7" s="380" customFormat="1">
      <c r="A34" s="145" t="s">
        <v>138</v>
      </c>
      <c r="B34" s="286">
        <f>'Sources and Uses Budget'!$C33</f>
        <v>742968</v>
      </c>
      <c r="C34" s="286">
        <f>'Sources and Uses Budget'!$C33</f>
        <v>742968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12310804</v>
      </c>
      <c r="C39" s="290">
        <f>SUM(C30:C38)</f>
        <v>12310804</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347000</v>
      </c>
      <c r="C41" s="286">
        <f>'Sources and Uses Budget'!$C40</f>
        <v>347000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347000</v>
      </c>
      <c r="C43" s="290">
        <f>SUM(C41:C42)</f>
        <v>347000</v>
      </c>
      <c r="D43" s="290">
        <f t="shared" si="0"/>
        <v>0</v>
      </c>
      <c r="E43" s="288"/>
      <c r="F43" s="287"/>
      <c r="G43" s="383"/>
    </row>
    <row r="44" spans="1:7" s="380" customFormat="1">
      <c r="A44" s="291" t="s">
        <v>148</v>
      </c>
      <c r="B44" s="286">
        <f>'Sources and Uses Budget'!$C43</f>
        <v>90000</v>
      </c>
      <c r="C44" s="286">
        <f>'Sources and Uses Budget'!$C43</f>
        <v>90000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1423241</v>
      </c>
      <c r="C46" s="286">
        <f>'Sources and Uses Budget'!$C45</f>
        <v>1423241</v>
      </c>
      <c r="D46" s="290">
        <f t="shared" si="0"/>
        <v>0</v>
      </c>
      <c r="E46" s="288"/>
      <c r="F46" s="287"/>
      <c r="G46" s="383"/>
    </row>
    <row r="47" spans="1:7" s="380" customFormat="1">
      <c r="A47" s="145" t="s">
        <v>151</v>
      </c>
      <c r="B47" s="286">
        <f>'Sources and Uses Budget'!$C46</f>
        <v>287000</v>
      </c>
      <c r="C47" s="286">
        <f>'Sources and Uses Budget'!$C46</f>
        <v>287000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223875</v>
      </c>
      <c r="C51" s="286">
        <f>'Sources and Uses Budget'!$C50</f>
        <v>223875</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203000</v>
      </c>
      <c r="C53" s="286">
        <f>'Sources and Uses Budget'!$C52</f>
        <v>203000</v>
      </c>
      <c r="D53" s="290">
        <f t="shared" si="0"/>
        <v>0</v>
      </c>
      <c r="E53" s="288"/>
      <c r="F53" s="287"/>
      <c r="G53" s="383"/>
    </row>
    <row r="54" spans="1:7" s="380" customFormat="1">
      <c r="A54" s="155" t="str">
        <f>'Sources and Uses Budget'!A53</f>
        <v>Reports and Inspections</v>
      </c>
      <c r="B54" s="286">
        <f>'Sources and Uses Budget'!$C53</f>
        <v>318000</v>
      </c>
      <c r="C54" s="286">
        <f>'Sources and Uses Budget'!$C53</f>
        <v>318000</v>
      </c>
      <c r="D54" s="290">
        <f t="shared" si="0"/>
        <v>0</v>
      </c>
      <c r="E54" s="288"/>
      <c r="F54" s="287"/>
      <c r="G54" s="383"/>
    </row>
    <row r="55" spans="1:7" s="381" customFormat="1">
      <c r="A55" s="291" t="s">
        <v>157</v>
      </c>
      <c r="B55" s="293">
        <f>SUM(B46:B54)</f>
        <v>2455116</v>
      </c>
      <c r="C55" s="293">
        <f>SUM(C46:C54)</f>
        <v>2455116</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58700</v>
      </c>
      <c r="C57" s="286">
        <f>'Sources and Uses Budget'!$C56</f>
        <v>58700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Issuance Costs</v>
      </c>
      <c r="B62" s="286">
        <f>'Sources and Uses Budget'!$C61</f>
        <v>310830</v>
      </c>
      <c r="C62" s="286">
        <f>'Sources and Uses Budget'!$C61</f>
        <v>310830</v>
      </c>
      <c r="D62" s="290">
        <f t="shared" si="0"/>
        <v>0</v>
      </c>
      <c r="E62" s="288"/>
      <c r="F62" s="287"/>
      <c r="G62" s="383"/>
    </row>
    <row r="63" spans="1:7" s="380" customFormat="1" ht="13.7" customHeight="1">
      <c r="A63" s="291" t="s">
        <v>302</v>
      </c>
      <c r="B63" s="290">
        <f>SUM(B57:B62)</f>
        <v>369530</v>
      </c>
      <c r="C63" s="290">
        <f>SUM(C57:C62)</f>
        <v>369530</v>
      </c>
      <c r="D63" s="290">
        <f t="shared" si="0"/>
        <v>0</v>
      </c>
      <c r="E63" s="288"/>
      <c r="F63" s="287"/>
      <c r="G63" s="383"/>
    </row>
    <row r="64" spans="1:7" s="380" customFormat="1">
      <c r="A64" s="294" t="s">
        <v>303</v>
      </c>
      <c r="B64" s="290">
        <f>SUM(B9+B12+B14+B15+B17+B26+B28+B39+B43+B44+B55+B63)</f>
        <v>35622450</v>
      </c>
      <c r="C64" s="290">
        <f>SUM(C9+C12+C14+C15+C17+C26+C28+C39+C43+C44+C55+C63)</f>
        <v>35622450</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Borrower Counsel</v>
      </c>
      <c r="B70" s="286">
        <f>'Sources and Uses Budget'!$C69</f>
        <v>190000</v>
      </c>
      <c r="C70" s="286">
        <f>'Sources and Uses Budget'!$C69</f>
        <v>190000</v>
      </c>
      <c r="D70" s="290">
        <f t="shared" si="0"/>
        <v>0</v>
      </c>
      <c r="E70" s="288"/>
      <c r="F70" s="287"/>
      <c r="G70" s="383"/>
    </row>
    <row r="71" spans="1:7" s="380" customFormat="1">
      <c r="A71" s="149" t="s">
        <v>1758</v>
      </c>
      <c r="B71" s="290">
        <f>SUM(B66:B70)</f>
        <v>250000</v>
      </c>
      <c r="C71" s="290">
        <f>SUM(C66:C70)</f>
        <v>250000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383526</v>
      </c>
      <c r="C76" s="286">
        <f>'Sources and Uses Budget'!$C75</f>
        <v>383526</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383526</v>
      </c>
      <c r="C78" s="290">
        <f>SUM(C73:C77)</f>
        <v>383526</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1270813</v>
      </c>
      <c r="C80" s="286">
        <f>'Sources and Uses Budget'!$C79</f>
        <v>1270813</v>
      </c>
      <c r="D80" s="290">
        <f t="shared" si="1"/>
        <v>0</v>
      </c>
      <c r="E80" s="288"/>
      <c r="F80" s="287"/>
      <c r="G80" s="383"/>
    </row>
    <row r="81" spans="1:7" s="380" customFormat="1">
      <c r="A81" s="544" t="s">
        <v>58</v>
      </c>
      <c r="B81" s="286">
        <f>'Sources and Uses Budget'!$C80</f>
        <v>155169</v>
      </c>
      <c r="C81" s="286">
        <f>'Sources and Uses Budget'!$C80</f>
        <v>155169</v>
      </c>
      <c r="D81" s="290">
        <f>C81-B81</f>
        <v>0</v>
      </c>
      <c r="E81" s="288"/>
      <c r="F81" s="287"/>
      <c r="G81" s="383"/>
    </row>
    <row r="82" spans="1:7" s="380" customFormat="1">
      <c r="A82" s="291" t="s">
        <v>1315</v>
      </c>
      <c r="B82" s="290">
        <f>SUM(B80:B81)</f>
        <v>1425982</v>
      </c>
      <c r="C82" s="290">
        <f>SUM(C80:C81)</f>
        <v>1425982</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46244</v>
      </c>
      <c r="C84" s="286">
        <f>'Sources and Uses Budget'!$C83</f>
        <v>46244</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435000</v>
      </c>
      <c r="C86" s="286">
        <f>'Sources and Uses Budget'!$C85</f>
        <v>435000</v>
      </c>
      <c r="D86" s="290">
        <f t="shared" si="1"/>
        <v>0</v>
      </c>
      <c r="E86" s="288"/>
      <c r="F86" s="287"/>
      <c r="G86" s="383"/>
    </row>
    <row r="87" spans="1:7" s="380" customFormat="1">
      <c r="A87" s="289" t="s">
        <v>778</v>
      </c>
      <c r="B87" s="286">
        <f>'Sources and Uses Budget'!$C86</f>
        <v>160000</v>
      </c>
      <c r="C87" s="286">
        <f>'Sources and Uses Budget'!$C86</f>
        <v>160000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78118</v>
      </c>
      <c r="C89" s="286">
        <f>'Sources and Uses Budget'!$C88</f>
        <v>78118</v>
      </c>
      <c r="D89" s="290">
        <f t="shared" si="1"/>
        <v>0</v>
      </c>
      <c r="E89" s="288"/>
      <c r="F89" s="287"/>
      <c r="G89" s="383"/>
    </row>
    <row r="90" spans="1:7" s="380" customFormat="1">
      <c r="A90" s="289" t="s">
        <v>781</v>
      </c>
      <c r="B90" s="286">
        <f>'Sources and Uses Budget'!$C89</f>
        <v>125000</v>
      </c>
      <c r="C90" s="286">
        <f>'Sources and Uses Budget'!$C89</f>
        <v>125000</v>
      </c>
      <c r="D90" s="290">
        <f t="shared" si="1"/>
        <v>0</v>
      </c>
      <c r="E90" s="288"/>
      <c r="F90" s="287"/>
      <c r="G90" s="383"/>
    </row>
    <row r="91" spans="1:7" s="380" customFormat="1">
      <c r="A91" s="289" t="s">
        <v>782</v>
      </c>
      <c r="B91" s="286">
        <f>'Sources and Uses Budget'!$C90</f>
        <v>12000</v>
      </c>
      <c r="C91" s="286">
        <f>'Sources and Uses Budget'!$C90</f>
        <v>12000</v>
      </c>
      <c r="D91" s="290">
        <f t="shared" si="1"/>
        <v>0</v>
      </c>
      <c r="E91" s="288"/>
      <c r="F91" s="287"/>
      <c r="G91" s="383"/>
    </row>
    <row r="92" spans="1:7" s="380" customFormat="1">
      <c r="A92" s="289" t="s">
        <v>373</v>
      </c>
      <c r="B92" s="286">
        <f>'Sources and Uses Budget'!$C91</f>
        <v>60000</v>
      </c>
      <c r="C92" s="286">
        <f>'Sources and Uses Budget'!$C91</f>
        <v>60000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926362</v>
      </c>
      <c r="C97" s="290">
        <f>SUM(C84:C96)</f>
        <v>926362</v>
      </c>
      <c r="D97" s="290">
        <f t="shared" si="1"/>
        <v>0</v>
      </c>
      <c r="E97" s="288"/>
      <c r="F97" s="287"/>
      <c r="G97" s="383"/>
    </row>
    <row r="98" spans="1:7" s="380" customFormat="1">
      <c r="A98" s="291" t="s">
        <v>784</v>
      </c>
      <c r="B98" s="290">
        <f>SUM(B64+B71+B78+B82+B97)</f>
        <v>38608320</v>
      </c>
      <c r="C98" s="290">
        <f>SUM(C64+C71+C78+C82+C97)</f>
        <v>38608320</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5459521</v>
      </c>
      <c r="C100" s="286">
        <f>'Sources and Uses Budget'!$C99</f>
        <v>5459521</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5459521</v>
      </c>
      <c r="C105" s="290">
        <f>SUM(C100:C104)</f>
        <v>5459521</v>
      </c>
      <c r="D105" s="290">
        <f t="shared" si="1"/>
        <v>0</v>
      </c>
      <c r="E105" s="288"/>
      <c r="F105" s="287"/>
      <c r="G105" s="383"/>
    </row>
    <row r="106" spans="1:7" s="380" customFormat="1">
      <c r="A106" s="291" t="s">
        <v>789</v>
      </c>
      <c r="B106" s="293">
        <f>SUM(B98+B105)</f>
        <v>44067841</v>
      </c>
      <c r="C106" s="293">
        <f>SUM(C98+C105)</f>
        <v>44067841</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1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1152</v>
      </c>
      <c r="E21" s="1290"/>
      <c r="F21" s="1290"/>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8" t="s">
        <v>308</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1205</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8" t="s">
        <v>308</v>
      </c>
      <c r="D268" s="1286" t="s">
        <v>1215</v>
      </c>
      <c r="E268" s="1286"/>
      <c r="F268" s="1286"/>
    </row>
    <row r="269" spans="1:7" ht="14.25">
      <c r="A269" s="176"/>
      <c r="B269" s="176"/>
      <c r="D269" s="341"/>
      <c r="E269" s="342"/>
      <c r="F269" s="342"/>
    </row>
    <row r="270" spans="1:7" ht="13.15" customHeight="1">
      <c r="B270" s="468" t="s">
        <v>308</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1217</v>
      </c>
      <c r="E276" s="1316"/>
      <c r="F276" s="1316"/>
    </row>
    <row r="277" spans="1:6">
      <c r="D277" s="1316"/>
      <c r="E277" s="1316"/>
      <c r="F277" s="1316"/>
    </row>
    <row r="278" spans="1:6" ht="14.25">
      <c r="A278" s="176"/>
      <c r="B278" s="176"/>
      <c r="D278" s="341"/>
      <c r="E278" s="342"/>
      <c r="F278" s="342"/>
    </row>
    <row r="279" spans="1:6">
      <c r="B279" s="468" t="s">
        <v>308</v>
      </c>
      <c r="D279" s="1286" t="s">
        <v>1218</v>
      </c>
      <c r="E279" s="1286"/>
      <c r="F279" s="1286"/>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1229</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1238</v>
      </c>
      <c r="E445" s="1314"/>
      <c r="F445" s="1314"/>
    </row>
    <row r="446" spans="1:7" ht="14.25">
      <c r="A446" s="176"/>
      <c r="B446" s="176"/>
      <c r="D446" s="481"/>
      <c r="E446" s="3"/>
      <c r="F446" s="3"/>
    </row>
    <row r="447" spans="1:7" ht="14.25">
      <c r="A447" s="176"/>
      <c r="B447" s="468" t="s">
        <v>308</v>
      </c>
      <c r="D447" s="1269" t="s">
        <v>1239</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1242</v>
      </c>
      <c r="E459" s="1286"/>
      <c r="F459" s="1286"/>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1101</v>
      </c>
      <c r="E573" s="1303"/>
      <c r="F573" s="1303"/>
    </row>
    <row r="574" spans="1:6">
      <c r="A574" s="13"/>
      <c r="B574" s="13"/>
      <c r="D574" s="1303"/>
      <c r="E574" s="1303"/>
      <c r="F574" s="1303"/>
    </row>
    <row r="575" spans="1:6">
      <c r="A575" s="13"/>
      <c r="B575" s="13"/>
      <c r="D575" s="255"/>
    </row>
    <row r="576" spans="1:6">
      <c r="A576" s="13"/>
      <c r="B576" s="468" t="s">
        <v>308</v>
      </c>
      <c r="D576" s="1303" t="s">
        <v>1102</v>
      </c>
      <c r="E576" s="1303"/>
      <c r="F576" s="1303"/>
    </row>
    <row r="577" spans="1:7">
      <c r="A577" s="13"/>
      <c r="B577" s="13"/>
      <c r="D577" s="1303"/>
      <c r="E577" s="1303"/>
      <c r="F577" s="1303"/>
    </row>
    <row r="578" spans="1:7">
      <c r="A578" s="13"/>
      <c r="B578" s="13"/>
      <c r="D578" s="255"/>
    </row>
    <row r="579" spans="1:7" ht="14.25">
      <c r="A579" s="176"/>
      <c r="B579" s="468" t="s">
        <v>308</v>
      </c>
      <c r="D579" s="1303" t="s">
        <v>897</v>
      </c>
      <c r="E579" s="1303"/>
      <c r="F579" s="1303"/>
    </row>
    <row r="580" spans="1:7" ht="14.25">
      <c r="A580" s="176"/>
      <c r="B580" s="176"/>
      <c r="D580" s="255"/>
    </row>
    <row r="581" spans="1:7" ht="14.25">
      <c r="A581" s="176"/>
      <c r="B581" s="468" t="s">
        <v>308</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25">
      <c r="A593" s="176"/>
      <c r="B593" s="468"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c r="C609" s="180"/>
      <c r="D609" s="1283"/>
      <c r="E609" s="1283"/>
      <c r="F609" s="1283"/>
    </row>
    <row r="610" spans="1:7">
      <c r="C610" s="180"/>
    </row>
    <row r="611" spans="1:7">
      <c r="B611" s="468"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8" workbookViewId="0">
      <selection activeCell="F1098" sqref="F1098"/>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ht="14.25">
      <c r="A15" s="518"/>
      <c r="B15" s="519" t="s">
        <v>2680</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ht="14.25">
      <c r="A20" s="518"/>
      <c r="B20" s="519" t="s">
        <v>2680</v>
      </c>
      <c r="D20" s="1281" t="s">
        <v>2223</v>
      </c>
      <c r="E20" s="1281"/>
      <c r="F20" s="1281"/>
      <c r="I20" s="524" t="s">
        <v>2074</v>
      </c>
    </row>
    <row r="21" spans="1:9" ht="14.25">
      <c r="A21" s="518"/>
      <c r="D21" s="1281"/>
      <c r="E21" s="1281"/>
      <c r="F21" s="1281"/>
      <c r="I21" s="524"/>
    </row>
    <row r="22" spans="1:9" ht="14.25">
      <c r="A22" s="518"/>
      <c r="D22" s="423"/>
      <c r="E22" s="96" t="s">
        <v>2219</v>
      </c>
      <c r="F22" s="423"/>
      <c r="I22" s="524"/>
    </row>
    <row r="23" spans="1:9" ht="14.25">
      <c r="A23" s="518"/>
      <c r="B23" s="518"/>
      <c r="D23" s="480"/>
      <c r="I23" s="524"/>
    </row>
    <row r="24" spans="1:9" ht="14.25">
      <c r="A24" s="518"/>
      <c r="B24" s="519" t="s">
        <v>2681</v>
      </c>
      <c r="D24" s="1281" t="s">
        <v>1153</v>
      </c>
      <c r="E24" s="1281"/>
      <c r="F24" s="1281"/>
      <c r="I24" s="524" t="s">
        <v>2074</v>
      </c>
    </row>
    <row r="25" spans="1:9" ht="14.25">
      <c r="A25" s="518"/>
      <c r="B25" s="518"/>
      <c r="D25" s="1281"/>
      <c r="E25" s="1281"/>
      <c r="F25" s="1281"/>
      <c r="I25" s="524"/>
    </row>
    <row r="26" spans="1:9">
      <c r="I26" s="524"/>
    </row>
    <row r="27" spans="1:9" ht="14.25">
      <c r="A27" s="518"/>
      <c r="B27" s="519" t="s">
        <v>2680</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2681</v>
      </c>
      <c r="D33" s="1281" t="s">
        <v>2363</v>
      </c>
      <c r="E33" s="1281"/>
      <c r="F33" s="1281"/>
      <c r="I33" s="524" t="s">
        <v>2073</v>
      </c>
    </row>
    <row r="34" spans="1:9">
      <c r="D34" s="1281"/>
      <c r="E34" s="1281"/>
      <c r="F34" s="1281"/>
      <c r="I34" s="524"/>
    </row>
    <row r="35" spans="1:9" ht="14.25">
      <c r="A35" s="518"/>
      <c r="B35" s="518"/>
      <c r="D35" s="481"/>
      <c r="I35" s="524"/>
    </row>
    <row r="36" spans="1:9" ht="14.45" customHeight="1">
      <c r="A36" s="518"/>
      <c r="B36" s="519" t="s">
        <v>2680</v>
      </c>
      <c r="D36" s="1281" t="s">
        <v>1320</v>
      </c>
      <c r="E36" s="1281"/>
      <c r="F36" s="1281"/>
      <c r="I36" s="524" t="s">
        <v>2144</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2681</v>
      </c>
      <c r="D41" s="1281" t="s">
        <v>1157</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2680</v>
      </c>
      <c r="D47" s="1281" t="s">
        <v>1158</v>
      </c>
      <c r="E47" s="1281"/>
      <c r="F47" s="1281"/>
      <c r="I47" s="524" t="s">
        <v>2144</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2681</v>
      </c>
      <c r="D52" s="1281" t="s">
        <v>1159</v>
      </c>
      <c r="E52" s="1281"/>
      <c r="F52" s="1281"/>
      <c r="I52" s="524" t="s">
        <v>2144</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2680</v>
      </c>
      <c r="D56" s="1337" t="s">
        <v>1160</v>
      </c>
      <c r="E56" s="1337"/>
      <c r="F56" s="1337"/>
      <c r="I56" s="524"/>
    </row>
    <row r="57" spans="1:9" ht="14.25">
      <c r="A57" s="518"/>
      <c r="B57" s="518"/>
      <c r="D57" s="1337"/>
      <c r="E57" s="1337"/>
      <c r="F57" s="1337"/>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2680</v>
      </c>
      <c r="D61" s="1281" t="s">
        <v>1161</v>
      </c>
      <c r="E61" s="1281"/>
      <c r="F61" s="1281"/>
      <c r="I61" s="524" t="s">
        <v>2075</v>
      </c>
    </row>
    <row r="62" spans="1:9">
      <c r="D62" s="1281"/>
      <c r="E62" s="1281"/>
      <c r="F62" s="1281"/>
      <c r="I62" s="524"/>
    </row>
    <row r="63" spans="1:9">
      <c r="D63" s="1281"/>
      <c r="E63" s="1281"/>
      <c r="F63" s="1281"/>
      <c r="I63" s="524"/>
    </row>
    <row r="64" spans="1:9">
      <c r="I64" s="524"/>
    </row>
    <row r="65" spans="1:9" ht="14.25">
      <c r="A65" s="518"/>
      <c r="B65" s="519" t="s">
        <v>2681</v>
      </c>
      <c r="D65" s="1281" t="s">
        <v>1162</v>
      </c>
      <c r="E65" s="1281"/>
      <c r="F65" s="1281"/>
      <c r="I65" s="524" t="s">
        <v>2076</v>
      </c>
    </row>
    <row r="66" spans="1:9">
      <c r="D66" s="1281"/>
      <c r="E66" s="1281"/>
      <c r="F66" s="1281"/>
      <c r="I66" s="524"/>
    </row>
    <row r="67" spans="1:9">
      <c r="I67" s="524"/>
    </row>
    <row r="68" spans="1:9" ht="14.25">
      <c r="A68" s="518"/>
      <c r="B68" s="519" t="s">
        <v>2680</v>
      </c>
      <c r="D68" s="1281" t="s">
        <v>1163</v>
      </c>
      <c r="E68" s="1281"/>
      <c r="F68" s="1281"/>
      <c r="I68" s="524"/>
    </row>
    <row r="69" spans="1:9">
      <c r="D69" s="1281"/>
      <c r="E69" s="1281"/>
      <c r="F69" s="1281"/>
      <c r="I69" s="524" t="s">
        <v>2077</v>
      </c>
    </row>
    <row r="70" spans="1:9">
      <c r="D70" s="1281"/>
      <c r="E70" s="1281"/>
      <c r="F70" s="1281"/>
      <c r="I70" s="524"/>
    </row>
    <row r="71" spans="1:9">
      <c r="I71" s="524"/>
    </row>
    <row r="72" spans="1:9" ht="14.25">
      <c r="A72" s="518"/>
      <c r="B72" s="519" t="s">
        <v>2681</v>
      </c>
      <c r="D72" s="1281" t="s">
        <v>1164</v>
      </c>
      <c r="E72" s="1281"/>
      <c r="F72" s="1281"/>
      <c r="I72" s="524" t="s">
        <v>2077</v>
      </c>
    </row>
    <row r="73" spans="1:9">
      <c r="D73" s="1281"/>
      <c r="E73" s="1281"/>
      <c r="F73" s="1281"/>
      <c r="I73" s="524"/>
    </row>
    <row r="74" spans="1:9" ht="14.25">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2680</v>
      </c>
      <c r="D80" s="1281" t="s">
        <v>1353</v>
      </c>
      <c r="E80" s="1281"/>
      <c r="F80" s="1281"/>
      <c r="I80" s="524" t="s">
        <v>2078</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2680</v>
      </c>
      <c r="D89" s="1281" t="s">
        <v>1932</v>
      </c>
      <c r="E89" s="1281"/>
      <c r="F89" s="1281"/>
      <c r="I89" s="524" t="s">
        <v>2079</v>
      </c>
    </row>
    <row r="90" spans="1:9" ht="14.25">
      <c r="A90" s="518"/>
      <c r="B90" s="518"/>
      <c r="D90" s="1281"/>
      <c r="E90" s="1281"/>
      <c r="F90" s="1281"/>
      <c r="I90" s="524"/>
    </row>
    <row r="91" spans="1:9" ht="14.25">
      <c r="A91" s="518"/>
      <c r="B91" s="518"/>
      <c r="D91" s="479"/>
      <c r="E91" s="479"/>
      <c r="F91" s="479"/>
      <c r="I91" s="524"/>
    </row>
    <row r="92" spans="1:9" ht="14.25">
      <c r="A92" s="518"/>
      <c r="B92" s="519" t="s">
        <v>2680</v>
      </c>
      <c r="D92" s="1281" t="s">
        <v>1935</v>
      </c>
      <c r="E92" s="1281"/>
      <c r="F92" s="1281"/>
      <c r="I92" s="524" t="s">
        <v>2080</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2680</v>
      </c>
      <c r="D96" s="1281" t="s">
        <v>1934</v>
      </c>
      <c r="E96" s="1281"/>
      <c r="F96" s="1281"/>
      <c r="I96" s="524" t="s">
        <v>2125</v>
      </c>
    </row>
    <row r="97" spans="1:9" s="1022" customFormat="1" ht="14.25">
      <c r="A97" s="1020"/>
      <c r="B97" s="1020"/>
      <c r="C97" s="1021"/>
      <c r="D97" s="1281"/>
      <c r="E97" s="1281"/>
      <c r="F97" s="1281"/>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2681</v>
      </c>
      <c r="D100" s="1281" t="s">
        <v>1933</v>
      </c>
      <c r="E100" s="1281"/>
      <c r="F100" s="1281"/>
      <c r="I100" s="524" t="s">
        <v>2081</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2681</v>
      </c>
      <c r="D103" s="1281" t="s">
        <v>1300</v>
      </c>
      <c r="E103" s="1281"/>
      <c r="F103" s="1281"/>
      <c r="I103" s="524" t="s">
        <v>2082</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2681</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2681</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2681</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2680</v>
      </c>
      <c r="D137" s="1281" t="s">
        <v>1175</v>
      </c>
      <c r="E137" s="1281"/>
      <c r="F137" s="1281"/>
      <c r="I137" s="524" t="s">
        <v>2084</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2681</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2388</v>
      </c>
      <c r="E169" s="1339"/>
      <c r="F169" s="1339"/>
      <c r="G169" s="541"/>
      <c r="I169" s="524"/>
    </row>
    <row r="170" spans="1:9" ht="13.7" customHeight="1">
      <c r="D170" s="1314"/>
      <c r="E170" s="1314"/>
      <c r="F170" s="1314"/>
      <c r="G170" s="1314"/>
      <c r="I170" s="524"/>
    </row>
    <row r="171" spans="1:9" ht="14.45" customHeight="1">
      <c r="A171" s="523"/>
      <c r="B171" s="519" t="s">
        <v>2681</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2681</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2681</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2681</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2681</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2681</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2681</v>
      </c>
      <c r="D209" s="417" t="s">
        <v>2195</v>
      </c>
      <c r="E209" s="416"/>
      <c r="F209" s="416"/>
      <c r="I209" s="524" t="s">
        <v>2139</v>
      </c>
    </row>
    <row r="210" spans="1:9" ht="14.25">
      <c r="A210" s="518"/>
      <c r="B210" s="518"/>
      <c r="D210" s="1286" t="s">
        <v>2202</v>
      </c>
      <c r="E210" s="1286"/>
      <c r="F210" s="1286"/>
      <c r="I210" s="524"/>
    </row>
    <row r="211" spans="1:9">
      <c r="D211" s="416"/>
      <c r="E211" s="1338" t="s">
        <v>2228</v>
      </c>
      <c r="F211" s="1338"/>
      <c r="I211" s="524"/>
    </row>
    <row r="212" spans="1:9">
      <c r="D212" s="481"/>
      <c r="I212" s="524"/>
    </row>
    <row r="213" spans="1:9">
      <c r="B213" s="519" t="s">
        <v>2681</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ht="14.25">
      <c r="A217" s="518"/>
      <c r="B217" s="519" t="s">
        <v>2681</v>
      </c>
      <c r="D217" s="1281" t="s">
        <v>1322</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554</v>
      </c>
      <c r="E227" s="1279"/>
      <c r="F227" s="1279"/>
      <c r="I227" s="524" t="s">
        <v>2088</v>
      </c>
    </row>
    <row r="228" spans="1:9" ht="14.25">
      <c r="A228" s="518"/>
      <c r="B228" s="519" t="s">
        <v>2680</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2680</v>
      </c>
      <c r="D233" s="1281" t="s">
        <v>1944</v>
      </c>
      <c r="E233" s="1281"/>
      <c r="F233" s="1281"/>
      <c r="I233" s="524" t="s">
        <v>2089</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1199</v>
      </c>
      <c r="E239" s="1281"/>
      <c r="F239" s="1281"/>
      <c r="I239" s="524" t="s">
        <v>2088</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2681</v>
      </c>
      <c r="D245" s="1281" t="s">
        <v>2367</v>
      </c>
      <c r="E245" s="1281"/>
      <c r="F245" s="1281"/>
      <c r="I245" s="524" t="s">
        <v>2127</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2681</v>
      </c>
      <c r="D250" s="1281" t="s">
        <v>2368</v>
      </c>
      <c r="E250" s="1281"/>
      <c r="F250" s="1281"/>
      <c r="I250" s="524" t="s">
        <v>2145</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2680</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2680</v>
      </c>
      <c r="D259" s="1281" t="s">
        <v>1201</v>
      </c>
      <c r="E259" s="1281"/>
      <c r="F259" s="1281"/>
      <c r="I259" s="524"/>
    </row>
    <row r="260" spans="1:9" ht="14.25">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45" customHeight="1">
      <c r="A267" s="518"/>
      <c r="B267" s="519" t="s">
        <v>2681</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2681</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2681</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ht="14.25">
      <c r="A290" s="518"/>
      <c r="B290" s="519" t="s">
        <v>2680</v>
      </c>
      <c r="D290" s="1281" t="s">
        <v>1211</v>
      </c>
      <c r="E290" s="1281"/>
      <c r="F290" s="1281"/>
      <c r="I290" s="524" t="s">
        <v>2090</v>
      </c>
    </row>
    <row r="291" spans="1:9" ht="14.25">
      <c r="A291" s="518"/>
      <c r="B291" s="518"/>
      <c r="D291" s="1281"/>
      <c r="E291" s="1281"/>
      <c r="F291" s="1281"/>
      <c r="I291" s="524"/>
    </row>
    <row r="292" spans="1:9">
      <c r="D292" s="480"/>
      <c r="E292" s="480"/>
      <c r="F292" s="480"/>
      <c r="I292" s="524"/>
    </row>
    <row r="293" spans="1:9" ht="14.25">
      <c r="A293" s="518"/>
      <c r="B293" s="519" t="s">
        <v>2680</v>
      </c>
      <c r="D293" s="1281" t="s">
        <v>1212</v>
      </c>
      <c r="E293" s="1281"/>
      <c r="F293" s="1281"/>
      <c r="I293" s="524" t="s">
        <v>2090</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2681</v>
      </c>
      <c r="D297" s="1281" t="s">
        <v>1213</v>
      </c>
      <c r="E297" s="1281"/>
      <c r="F297" s="1281"/>
      <c r="I297" s="524" t="s">
        <v>2090</v>
      </c>
    </row>
    <row r="298" spans="1:9" ht="14.25">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2681</v>
      </c>
      <c r="D305" s="1310" t="s">
        <v>1215</v>
      </c>
      <c r="E305" s="1310"/>
      <c r="F305" s="1310"/>
      <c r="I305" s="524" t="s">
        <v>2091</v>
      </c>
    </row>
    <row r="306" spans="1:9" ht="14.25">
      <c r="A306" s="518"/>
      <c r="B306" s="518"/>
      <c r="D306" s="528"/>
      <c r="E306" s="529"/>
      <c r="F306" s="529"/>
      <c r="I306" s="524"/>
    </row>
    <row r="307" spans="1:9" ht="13.7" customHeight="1">
      <c r="B307" s="519" t="s">
        <v>2681</v>
      </c>
      <c r="D307" s="1331" t="s">
        <v>1325</v>
      </c>
      <c r="E307" s="1331"/>
      <c r="F307" s="1331"/>
      <c r="I307" s="524" t="s">
        <v>2091</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2681</v>
      </c>
      <c r="D313" s="1331" t="s">
        <v>1217</v>
      </c>
      <c r="E313" s="1331"/>
      <c r="F313" s="1331"/>
      <c r="I313" s="524" t="s">
        <v>2091</v>
      </c>
    </row>
    <row r="314" spans="1:9">
      <c r="D314" s="1331"/>
      <c r="E314" s="1331"/>
      <c r="F314" s="1331"/>
      <c r="I314" s="524"/>
    </row>
    <row r="315" spans="1:9" ht="14.25">
      <c r="A315" s="518"/>
      <c r="B315" s="518"/>
      <c r="D315" s="528"/>
      <c r="E315" s="529"/>
      <c r="F315" s="529"/>
      <c r="I315" s="524"/>
    </row>
    <row r="316" spans="1:9">
      <c r="B316" s="519" t="s">
        <v>2681</v>
      </c>
      <c r="D316" s="1310" t="s">
        <v>1218</v>
      </c>
      <c r="E316" s="1310"/>
      <c r="F316" s="1310"/>
      <c r="I316" s="524" t="s">
        <v>2077</v>
      </c>
    </row>
    <row r="317" spans="1:9">
      <c r="E317" s="480"/>
      <c r="F317" s="480"/>
      <c r="I317" s="524"/>
    </row>
    <row r="318" spans="1:9" ht="14.25">
      <c r="A318" s="518"/>
      <c r="B318" s="519" t="s">
        <v>2681</v>
      </c>
      <c r="D318" s="1281" t="s">
        <v>2389</v>
      </c>
      <c r="E318" s="1281"/>
      <c r="F318" s="1281"/>
      <c r="I318" s="524" t="s">
        <v>2092</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2681</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2681</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ht="14.25">
      <c r="A355" s="518"/>
      <c r="B355" s="519" t="s">
        <v>2681</v>
      </c>
      <c r="C355" s="521"/>
      <c r="D355" s="1310" t="s">
        <v>2201</v>
      </c>
      <c r="E355" s="1310"/>
      <c r="F355" s="1310"/>
      <c r="I355" s="1328" t="s">
        <v>2143</v>
      </c>
    </row>
    <row r="356" spans="1:9" ht="12.75" customHeight="1">
      <c r="D356" s="1072"/>
      <c r="E356" s="96" t="s">
        <v>2200</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8"/>
      <c r="B360" s="519" t="s">
        <v>2681</v>
      </c>
      <c r="C360" s="510"/>
      <c r="D360" s="1314" t="s">
        <v>2371</v>
      </c>
      <c r="E360" s="1314"/>
      <c r="F360" s="1314"/>
      <c r="I360" s="514"/>
    </row>
    <row r="361" spans="1:9">
      <c r="A361" s="510"/>
      <c r="B361" s="510"/>
      <c r="C361" s="510"/>
      <c r="D361" s="481"/>
      <c r="E361" s="481"/>
      <c r="F361" s="480"/>
      <c r="I361" s="524"/>
    </row>
    <row r="362" spans="1:9">
      <c r="A362" s="510"/>
      <c r="B362" s="519" t="s">
        <v>2681</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2681</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2681</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2681</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2681</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2681</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2681</v>
      </c>
      <c r="C429" s="510"/>
      <c r="D429" s="1269" t="s">
        <v>1347</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ht="14.25">
      <c r="A435" s="518"/>
      <c r="B435" s="519" t="s">
        <v>2681</v>
      </c>
      <c r="C435" s="521"/>
      <c r="D435" s="1281" t="s">
        <v>2373</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2681</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2681</v>
      </c>
      <c r="C471" s="518"/>
      <c r="D471" s="1281" t="s">
        <v>1303</v>
      </c>
      <c r="E471" s="1281"/>
      <c r="F471" s="1281"/>
      <c r="I471" s="524"/>
    </row>
    <row r="472" spans="1:9">
      <c r="D472" s="1281"/>
      <c r="E472" s="1281"/>
      <c r="F472" s="1281"/>
      <c r="I472" s="524"/>
    </row>
    <row r="473" spans="1:9">
      <c r="D473" s="480"/>
      <c r="E473" s="480"/>
      <c r="F473" s="480"/>
      <c r="I473" s="524"/>
    </row>
    <row r="474" spans="1:9" ht="14.25">
      <c r="B474" s="519" t="s">
        <v>2681</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2681</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2681</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2681</v>
      </c>
      <c r="C486" s="433"/>
      <c r="D486" s="1281"/>
      <c r="E486" s="1281"/>
      <c r="F486" s="1281"/>
      <c r="I486" s="524"/>
    </row>
    <row r="487" spans="1:9">
      <c r="A487" s="433"/>
      <c r="C487" s="433"/>
      <c r="D487" s="1281"/>
      <c r="E487" s="1281"/>
      <c r="F487" s="1281"/>
      <c r="I487" s="524"/>
    </row>
    <row r="488" spans="1:9">
      <c r="A488" s="433"/>
      <c r="B488" s="519" t="s">
        <v>2681</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2681</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1238</v>
      </c>
      <c r="E499" s="1314"/>
      <c r="F499" s="1314"/>
      <c r="I499" s="524"/>
    </row>
    <row r="500" spans="1:9" ht="14.25">
      <c r="A500" s="518"/>
      <c r="B500" s="518"/>
      <c r="D500" s="481"/>
      <c r="I500" s="524"/>
    </row>
    <row r="501" spans="1:9" ht="14.25">
      <c r="A501" s="518"/>
      <c r="B501" s="519" t="s">
        <v>2681</v>
      </c>
      <c r="D501" s="1269" t="s">
        <v>1239</v>
      </c>
      <c r="E501" s="1269"/>
      <c r="F501" s="1269"/>
      <c r="I501" s="524" t="s">
        <v>2094</v>
      </c>
    </row>
    <row r="502" spans="1:9" ht="14.25">
      <c r="A502" s="518"/>
      <c r="B502" s="518"/>
      <c r="D502" s="1269"/>
      <c r="E502" s="1269"/>
      <c r="F502" s="1269"/>
      <c r="I502" s="524"/>
    </row>
    <row r="503" spans="1:9" ht="14.25">
      <c r="A503" s="518"/>
      <c r="B503" s="518"/>
      <c r="D503" s="480"/>
      <c r="I503" s="524"/>
    </row>
    <row r="504" spans="1:9" ht="12.75" customHeight="1">
      <c r="B504" s="519" t="s">
        <v>2681</v>
      </c>
      <c r="D504" s="1303" t="s">
        <v>1383</v>
      </c>
      <c r="E504" s="1303"/>
      <c r="F504" s="1303"/>
      <c r="I504" s="524" t="s">
        <v>2095</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2681</v>
      </c>
      <c r="D509" s="1310" t="s">
        <v>1242</v>
      </c>
      <c r="E509" s="1310"/>
      <c r="F509" s="1310"/>
      <c r="I509" s="524" t="s">
        <v>2096</v>
      </c>
    </row>
    <row r="510" spans="1:9" ht="14.25">
      <c r="A510" s="518"/>
      <c r="B510" s="518"/>
      <c r="D510" s="480"/>
      <c r="I510" s="524"/>
    </row>
    <row r="511" spans="1:9" ht="14.25">
      <c r="A511" s="518"/>
      <c r="B511" s="519" t="s">
        <v>2681</v>
      </c>
      <c r="D511" s="1281" t="s">
        <v>1243</v>
      </c>
      <c r="E511" s="1281"/>
      <c r="F511" s="1281"/>
      <c r="I511" s="524" t="s">
        <v>2096</v>
      </c>
    </row>
    <row r="512" spans="1:9" ht="14.25">
      <c r="A512" s="518"/>
      <c r="D512" s="1281"/>
      <c r="E512" s="1281"/>
      <c r="F512" s="1281"/>
      <c r="I512" s="524"/>
    </row>
    <row r="513" spans="1:9">
      <c r="A513" s="524"/>
      <c r="B513" s="524"/>
      <c r="D513" s="481"/>
      <c r="I513" s="524"/>
    </row>
    <row r="514" spans="1:9">
      <c r="A514" s="524"/>
      <c r="B514" s="519" t="s">
        <v>2681</v>
      </c>
      <c r="D514" s="1310" t="s">
        <v>1244</v>
      </c>
      <c r="E514" s="1310"/>
      <c r="F514" s="1310"/>
      <c r="I514" s="524" t="s">
        <v>2149</v>
      </c>
    </row>
    <row r="515" spans="1:9" ht="14.25">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2680</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2680</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2681</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2680</v>
      </c>
      <c r="C543" s="521"/>
      <c r="D543" s="1310" t="s">
        <v>896</v>
      </c>
      <c r="E543" s="1310"/>
      <c r="F543" s="1310"/>
      <c r="I543" s="524" t="s">
        <v>2147</v>
      </c>
    </row>
    <row r="544" spans="1:9" ht="13.7" customHeight="1">
      <c r="A544" s="521"/>
      <c r="B544" s="521"/>
      <c r="C544" s="521"/>
      <c r="D544" s="480"/>
      <c r="I544" s="524"/>
    </row>
    <row r="545" spans="1:9" ht="14.25">
      <c r="A545" s="518"/>
      <c r="B545" s="519" t="s">
        <v>2680</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2680</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2680</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2680</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2681</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2681</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2680</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2680</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2680</v>
      </c>
      <c r="C573" s="521"/>
      <c r="D573" s="1281" t="s">
        <v>2377</v>
      </c>
      <c r="E573" s="1281"/>
      <c r="F573" s="1281"/>
      <c r="I573" s="524" t="s">
        <v>2101</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2680</v>
      </c>
      <c r="D583" s="1303" t="s">
        <v>902</v>
      </c>
      <c r="E583" s="1303"/>
      <c r="F583" s="1303"/>
      <c r="I583" s="524"/>
    </row>
    <row r="584" spans="1:9">
      <c r="A584" s="524"/>
      <c r="B584" s="524"/>
      <c r="D584" s="510"/>
      <c r="I584" s="524"/>
    </row>
    <row r="585" spans="1:9">
      <c r="A585" s="524"/>
      <c r="B585" s="519" t="s">
        <v>2680</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2681</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2680</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2681</v>
      </c>
      <c r="D597" s="1303" t="s">
        <v>1102</v>
      </c>
      <c r="E597" s="1303"/>
      <c r="F597" s="1303"/>
      <c r="I597" s="524" t="s">
        <v>2151</v>
      </c>
    </row>
    <row r="598" spans="1:9">
      <c r="A598" s="524"/>
      <c r="B598" s="524"/>
      <c r="D598" s="1303"/>
      <c r="E598" s="1303"/>
      <c r="F598" s="1303"/>
      <c r="I598" s="524"/>
    </row>
    <row r="599" spans="1:9" ht="14.25">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2680</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2680</v>
      </c>
      <c r="D615" s="1283" t="s">
        <v>1188</v>
      </c>
      <c r="E615" s="1283"/>
      <c r="F615" s="1283"/>
      <c r="I615" s="524" t="s">
        <v>2152</v>
      </c>
    </row>
    <row r="616" spans="1:9">
      <c r="D616" s="1283"/>
      <c r="E616" s="1283"/>
      <c r="F616" s="1283"/>
      <c r="I616" s="524"/>
    </row>
    <row r="617" spans="1:9">
      <c r="I617" s="524"/>
    </row>
    <row r="618" spans="1:9">
      <c r="B618" s="519" t="s">
        <v>2680</v>
      </c>
      <c r="D618" s="1283" t="s">
        <v>1189</v>
      </c>
      <c r="E618" s="1283"/>
      <c r="F618" s="1283"/>
      <c r="I618" s="524" t="s">
        <v>2105</v>
      </c>
    </row>
    <row r="619" spans="1:9">
      <c r="C619" s="534"/>
      <c r="D619" s="1283"/>
      <c r="E619" s="1283"/>
      <c r="F619" s="1283"/>
      <c r="I619" s="524"/>
    </row>
    <row r="620" spans="1:9">
      <c r="C620" s="534"/>
      <c r="I620" s="524"/>
    </row>
    <row r="621" spans="1:9">
      <c r="B621" s="519" t="s">
        <v>2681</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2680</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2681</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2681</v>
      </c>
      <c r="C638" s="521"/>
      <c r="D638" s="1281" t="s">
        <v>1332</v>
      </c>
      <c r="E638" s="1281"/>
      <c r="F638" s="1281"/>
      <c r="I638" s="524" t="s">
        <v>2106</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2681</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2680</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2680</v>
      </c>
      <c r="C653" s="521"/>
      <c r="D653" s="1281" t="s">
        <v>1393</v>
      </c>
      <c r="E653" s="1281"/>
      <c r="F653" s="1281"/>
      <c r="I653" s="524" t="s">
        <v>2158</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2681</v>
      </c>
      <c r="C659" s="521"/>
      <c r="D659" s="1281" t="s">
        <v>1392</v>
      </c>
      <c r="E659" s="1281"/>
      <c r="F659" s="1281"/>
      <c r="I659" s="524" t="s">
        <v>2158</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2681</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25">
      <c r="A680" s="518"/>
      <c r="B680" s="519" t="s">
        <v>2680</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2681</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ht="14.25">
      <c r="A689" s="518"/>
      <c r="B689" s="519" t="s">
        <v>2680</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2680</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2680</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2681</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2681</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2681</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2681</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2681</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2681</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2680</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2681</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2681</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2681</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2681</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2680</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2681</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2681</v>
      </c>
      <c r="C782" s="1024"/>
      <c r="D782" s="1299" t="s">
        <v>1948</v>
      </c>
      <c r="E782" s="1299"/>
      <c r="F782" s="1299"/>
      <c r="G782" s="1023"/>
      <c r="I782" s="517" t="s">
        <v>2159</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2681</v>
      </c>
      <c r="C786" s="1024"/>
      <c r="D786" s="1299" t="s">
        <v>1949</v>
      </c>
      <c r="E786" s="1299"/>
      <c r="F786" s="1299"/>
      <c r="G786" s="1023"/>
      <c r="I786" s="517" t="s">
        <v>2159</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1993</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2681</v>
      </c>
      <c r="C796" s="1024"/>
      <c r="D796" s="1299" t="s">
        <v>1950</v>
      </c>
      <c r="E796" s="1299"/>
      <c r="F796" s="1299"/>
      <c r="G796" s="1023"/>
      <c r="I796" s="517" t="s">
        <v>2159</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2681</v>
      </c>
      <c r="C803" s="1024"/>
      <c r="D803" s="1299" t="s">
        <v>1951</v>
      </c>
      <c r="E803" s="1299"/>
      <c r="F803" s="1299"/>
      <c r="G803" s="1023"/>
      <c r="I803" s="517" t="s">
        <v>2159</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2681</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2680</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2680</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2681</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2681</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2681</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2680</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2680</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2681</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2681</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2681</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2680</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2680</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2680</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2681</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2681</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2681</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2681</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2680</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2680</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2681</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2681</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2681</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2681</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2681</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2680</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2681</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2681</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2680</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2681</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2680</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2680</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2681</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2681</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2681</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2681</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2680</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2681</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2681</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2680</v>
      </c>
      <c r="C1050" s="433"/>
      <c r="D1050" s="433" t="s">
        <v>2003</v>
      </c>
      <c r="I1050" s="524" t="s">
        <v>2115</v>
      </c>
    </row>
    <row r="1051" spans="1:9">
      <c r="A1051" s="433"/>
      <c r="B1051" s="433"/>
      <c r="C1051" s="433"/>
      <c r="I1051" s="524"/>
    </row>
    <row r="1052" spans="1:9">
      <c r="A1052" s="433"/>
      <c r="B1052" s="519" t="s">
        <v>2681</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2680</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2681</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2681</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2681</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2681</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2681</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2681</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2681</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2680</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2680</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23" zoomScaleNormal="100" workbookViewId="0">
      <selection activeCell="AG449" sqref="AG449:AJ44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8" t="s">
        <v>2637</v>
      </c>
      <c r="B12" s="1848"/>
      <c r="C12" s="1848"/>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c r="AT12" s="1848"/>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30" t="s">
        <v>2638</v>
      </c>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row>
    <row r="17" spans="1:52" ht="12.95" customHeight="1"/>
    <row r="18" spans="1:52" ht="12.95" customHeight="1">
      <c r="A18" s="57" t="s">
        <v>101</v>
      </c>
      <c r="C18" s="4"/>
      <c r="D18" s="4"/>
      <c r="E18" s="4"/>
      <c r="F18" s="4"/>
      <c r="G18" s="4"/>
      <c r="H18" s="1491" t="s">
        <v>2646</v>
      </c>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row>
    <row r="19" spans="1:52" ht="12.95" customHeight="1"/>
    <row r="20" spans="1:52" ht="12.95" customHeight="1">
      <c r="A20" s="1849" t="s">
        <v>884</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935"/>
      <c r="AV20" s="935"/>
      <c r="AW20" s="935"/>
      <c r="AX20" s="935"/>
      <c r="AY20" s="935"/>
    </row>
    <row r="21" spans="1:52" ht="12.95" customHeight="1">
      <c r="A21" s="1556" t="s">
        <v>1033</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5">
        <f>'Basis &amp; Credits'!AB56</f>
        <v>1904478.5</v>
      </c>
      <c r="N26" s="1555"/>
      <c r="O26" s="1555"/>
      <c r="P26" s="1555"/>
      <c r="Q26" s="1555"/>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03">
        <f>'Basis &amp; Credits'!AB77</f>
        <v>0</v>
      </c>
      <c r="N27" s="1403"/>
      <c r="O27" s="1403"/>
      <c r="P27" s="1403"/>
      <c r="Q27" s="1403"/>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745" t="s">
        <v>2510</v>
      </c>
      <c r="B29" s="1745"/>
      <c r="C29" s="1745"/>
      <c r="D29" s="1745"/>
      <c r="E29" s="1745"/>
      <c r="F29" s="1745"/>
      <c r="G29" s="1745"/>
      <c r="H29" s="1745"/>
      <c r="I29" s="1745"/>
      <c r="J29" s="1745"/>
      <c r="K29" s="1745"/>
      <c r="L29" s="1745"/>
      <c r="M29" s="1745"/>
      <c r="N29" s="1745"/>
      <c r="O29" s="1745"/>
      <c r="P29" s="1745"/>
      <c r="Q29" s="1745"/>
      <c r="R29" s="1745"/>
      <c r="S29" s="1745"/>
      <c r="T29" s="1745"/>
      <c r="U29" s="1745"/>
      <c r="V29" s="1745"/>
      <c r="W29" s="1745"/>
      <c r="X29" s="1745"/>
      <c r="Y29" s="1745"/>
      <c r="Z29" s="1745"/>
      <c r="AA29" s="1745"/>
      <c r="AB29" s="1745"/>
      <c r="AC29" s="1745"/>
      <c r="AD29" s="1745"/>
      <c r="AE29" s="1745"/>
      <c r="AF29" s="1745"/>
      <c r="AG29" s="1745"/>
      <c r="AH29" s="1745"/>
      <c r="AI29" s="1745"/>
      <c r="AJ29" s="1745"/>
      <c r="AK29" s="1745"/>
      <c r="AL29" s="1745"/>
      <c r="AM29" s="1745"/>
      <c r="AN29" s="1745"/>
      <c r="AO29" s="1745"/>
      <c r="AP29" s="1745"/>
      <c r="AQ29" s="1745"/>
      <c r="AR29" s="1745"/>
      <c r="AS29" s="1745"/>
      <c r="AT29" s="1745"/>
    </row>
    <row r="30" spans="1:52" ht="12.95" customHeight="1">
      <c r="A30" s="1745"/>
      <c r="B30" s="1745"/>
      <c r="C30" s="1745"/>
      <c r="D30" s="1745"/>
      <c r="E30" s="1745"/>
      <c r="F30" s="1745"/>
      <c r="G30" s="1745"/>
      <c r="H30" s="1745"/>
      <c r="I30" s="1745"/>
      <c r="J30" s="1745"/>
      <c r="K30" s="1745"/>
      <c r="L30" s="1745"/>
      <c r="M30" s="1745"/>
      <c r="N30" s="1745"/>
      <c r="O30" s="1745"/>
      <c r="P30" s="1745"/>
      <c r="Q30" s="1745"/>
      <c r="R30" s="1745"/>
      <c r="S30" s="1745"/>
      <c r="T30" s="1745"/>
      <c r="U30" s="1745"/>
      <c r="V30" s="1745"/>
      <c r="W30" s="1745"/>
      <c r="X30" s="1745"/>
      <c r="Y30" s="1745"/>
      <c r="Z30" s="1745"/>
      <c r="AA30" s="1745"/>
      <c r="AB30" s="1745"/>
      <c r="AC30" s="1745"/>
      <c r="AD30" s="1745"/>
      <c r="AE30" s="1745"/>
      <c r="AF30" s="1745"/>
      <c r="AG30" s="1745"/>
      <c r="AH30" s="1745"/>
      <c r="AI30" s="1745"/>
      <c r="AJ30" s="1745"/>
      <c r="AK30" s="1745"/>
      <c r="AL30" s="1745"/>
      <c r="AM30" s="1745"/>
      <c r="AN30" s="1745"/>
      <c r="AO30" s="1745"/>
      <c r="AP30" s="1745"/>
      <c r="AQ30" s="1745"/>
      <c r="AR30" s="1745"/>
      <c r="AS30" s="1745"/>
      <c r="AT30" s="1745"/>
      <c r="AZ30" s="20"/>
    </row>
    <row r="31" spans="1:52" ht="12.95" customHeight="1">
      <c r="A31" s="1745"/>
      <c r="B31" s="1745"/>
      <c r="C31" s="1745"/>
      <c r="D31" s="1745"/>
      <c r="E31" s="1745"/>
      <c r="F31" s="1745"/>
      <c r="G31" s="1745"/>
      <c r="H31" s="1745"/>
      <c r="I31" s="1745"/>
      <c r="J31" s="1745"/>
      <c r="K31" s="1745"/>
      <c r="L31" s="1745"/>
      <c r="M31" s="1745"/>
      <c r="N31" s="1745"/>
      <c r="O31" s="1745"/>
      <c r="P31" s="1745"/>
      <c r="Q31" s="1745"/>
      <c r="R31" s="1745"/>
      <c r="S31" s="1745"/>
      <c r="T31" s="1745"/>
      <c r="U31" s="1745"/>
      <c r="V31" s="1745"/>
      <c r="W31" s="1745"/>
      <c r="X31" s="1745"/>
      <c r="Y31" s="1745"/>
      <c r="Z31" s="1745"/>
      <c r="AA31" s="1745"/>
      <c r="AB31" s="1745"/>
      <c r="AC31" s="1745"/>
      <c r="AD31" s="1745"/>
      <c r="AE31" s="1745"/>
      <c r="AF31" s="1745"/>
      <c r="AG31" s="1745"/>
      <c r="AH31" s="1745"/>
      <c r="AI31" s="1745"/>
      <c r="AJ31" s="1745"/>
      <c r="AK31" s="1745"/>
      <c r="AL31" s="1745"/>
      <c r="AM31" s="1745"/>
      <c r="AN31" s="1745"/>
      <c r="AO31" s="1745"/>
      <c r="AP31" s="1745"/>
      <c r="AQ31" s="1745"/>
      <c r="AR31" s="1745"/>
      <c r="AS31" s="1745"/>
      <c r="AT31" s="174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57" t="s">
        <v>677</v>
      </c>
      <c r="P33" s="1357"/>
      <c r="Q33" s="1850" t="s">
        <v>2511</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row>
    <row r="34" spans="1:52" ht="12.95" customHeight="1">
      <c r="A34" s="1745" t="s">
        <v>2512</v>
      </c>
      <c r="B34" s="1745"/>
      <c r="C34" s="1745"/>
      <c r="D34" s="1745"/>
      <c r="E34" s="1745"/>
      <c r="F34" s="1745"/>
      <c r="G34" s="1745"/>
      <c r="H34" s="1745"/>
      <c r="I34" s="1745"/>
      <c r="J34" s="1745"/>
      <c r="K34" s="1745"/>
      <c r="L34" s="1745"/>
      <c r="M34" s="1745"/>
      <c r="N34" s="1745"/>
      <c r="O34" s="1745"/>
      <c r="P34" s="1745"/>
      <c r="Q34" s="1745"/>
      <c r="R34" s="1745"/>
      <c r="S34" s="1745"/>
      <c r="T34" s="1745"/>
      <c r="U34" s="1745"/>
      <c r="V34" s="1745"/>
      <c r="W34" s="1745"/>
      <c r="X34" s="1745"/>
      <c r="Y34" s="1745"/>
      <c r="Z34" s="1745"/>
      <c r="AA34" s="1745"/>
      <c r="AB34" s="1745"/>
      <c r="AC34" s="1745"/>
      <c r="AD34" s="1745"/>
      <c r="AE34" s="1745"/>
      <c r="AF34" s="1745"/>
      <c r="AG34" s="1745"/>
      <c r="AH34" s="1745"/>
      <c r="AI34" s="1745"/>
      <c r="AJ34" s="1745"/>
      <c r="AK34" s="1745"/>
      <c r="AL34" s="1745"/>
      <c r="AM34" s="1745"/>
      <c r="AN34" s="1745"/>
      <c r="AO34" s="1745"/>
      <c r="AP34" s="1745"/>
      <c r="AQ34" s="1745"/>
      <c r="AR34" s="1745"/>
      <c r="AS34" s="1745"/>
      <c r="AT34" s="1745"/>
      <c r="AU34" s="20"/>
      <c r="AV34" s="20"/>
      <c r="AW34" s="20"/>
      <c r="AX34" s="20"/>
      <c r="AY34" s="20"/>
      <c r="AZ34" s="20"/>
    </row>
    <row r="35" spans="1:52" ht="12.95" customHeight="1">
      <c r="A35" s="1745"/>
      <c r="B35" s="1745"/>
      <c r="C35" s="1745"/>
      <c r="D35" s="1745"/>
      <c r="E35" s="1745"/>
      <c r="F35" s="1745"/>
      <c r="G35" s="1745"/>
      <c r="H35" s="1745"/>
      <c r="I35" s="1745"/>
      <c r="J35" s="1745"/>
      <c r="K35" s="1745"/>
      <c r="L35" s="1745"/>
      <c r="M35" s="1745"/>
      <c r="N35" s="1745"/>
      <c r="O35" s="1745"/>
      <c r="P35" s="1745"/>
      <c r="Q35" s="1745"/>
      <c r="R35" s="1745"/>
      <c r="S35" s="1745"/>
      <c r="T35" s="1745"/>
      <c r="U35" s="1745"/>
      <c r="V35" s="1745"/>
      <c r="W35" s="1745"/>
      <c r="X35" s="1745"/>
      <c r="Y35" s="1745"/>
      <c r="Z35" s="1745"/>
      <c r="AA35" s="1745"/>
      <c r="AB35" s="1745"/>
      <c r="AC35" s="1745"/>
      <c r="AD35" s="1745"/>
      <c r="AE35" s="1745"/>
      <c r="AF35" s="1745"/>
      <c r="AG35" s="1745"/>
      <c r="AH35" s="1745"/>
      <c r="AI35" s="1745"/>
      <c r="AJ35" s="1745"/>
      <c r="AK35" s="1745"/>
      <c r="AL35" s="1745"/>
      <c r="AM35" s="1745"/>
      <c r="AN35" s="1745"/>
      <c r="AO35" s="1745"/>
      <c r="AP35" s="1745"/>
      <c r="AQ35" s="1745"/>
      <c r="AR35" s="1745"/>
      <c r="AS35" s="1745"/>
      <c r="AT35" s="1745"/>
      <c r="AU35" s="20"/>
      <c r="AV35" s="20"/>
      <c r="AW35" s="20"/>
      <c r="AX35" s="20"/>
      <c r="AY35" s="20"/>
      <c r="AZ35" s="20"/>
    </row>
    <row r="36" spans="1:52" ht="12.95" customHeight="1">
      <c r="A36" s="1745"/>
      <c r="B36" s="1745"/>
      <c r="C36" s="1745"/>
      <c r="D36" s="1745"/>
      <c r="E36" s="1745"/>
      <c r="F36" s="1745"/>
      <c r="G36" s="1745"/>
      <c r="H36" s="1745"/>
      <c r="I36" s="1745"/>
      <c r="J36" s="1745"/>
      <c r="K36" s="1745"/>
      <c r="L36" s="1745"/>
      <c r="M36" s="1745"/>
      <c r="N36" s="1745"/>
      <c r="O36" s="1745"/>
      <c r="P36" s="1745"/>
      <c r="Q36" s="1745"/>
      <c r="R36" s="1745"/>
      <c r="S36" s="1745"/>
      <c r="T36" s="1745"/>
      <c r="U36" s="1745"/>
      <c r="V36" s="1745"/>
      <c r="W36" s="1745"/>
      <c r="X36" s="1745"/>
      <c r="Y36" s="1745"/>
      <c r="Z36" s="1745"/>
      <c r="AA36" s="1745"/>
      <c r="AB36" s="1745"/>
      <c r="AC36" s="1745"/>
      <c r="AD36" s="1745"/>
      <c r="AE36" s="1745"/>
      <c r="AF36" s="1745"/>
      <c r="AG36" s="1745"/>
      <c r="AH36" s="1745"/>
      <c r="AI36" s="1745"/>
      <c r="AJ36" s="1745"/>
      <c r="AK36" s="1745"/>
      <c r="AL36" s="1745"/>
      <c r="AM36" s="1745"/>
      <c r="AN36" s="1745"/>
      <c r="AO36" s="1745"/>
      <c r="AP36" s="1745"/>
      <c r="AQ36" s="1745"/>
      <c r="AR36" s="1745"/>
      <c r="AS36" s="1745"/>
      <c r="AT36" s="1745"/>
      <c r="AU36" s="20"/>
      <c r="AV36" s="20"/>
      <c r="AW36" s="20"/>
      <c r="AX36" s="20"/>
      <c r="AY36" s="20"/>
      <c r="AZ36" s="20"/>
    </row>
    <row r="37" spans="1:52" ht="12.95" customHeight="1">
      <c r="A37" s="1745"/>
      <c r="B37" s="1745"/>
      <c r="C37" s="1745"/>
      <c r="D37" s="1745"/>
      <c r="E37" s="1745"/>
      <c r="F37" s="1745"/>
      <c r="G37" s="1745"/>
      <c r="H37" s="1745"/>
      <c r="I37" s="1745"/>
      <c r="J37" s="1745"/>
      <c r="K37" s="1745"/>
      <c r="L37" s="1745"/>
      <c r="M37" s="1745"/>
      <c r="N37" s="1745"/>
      <c r="O37" s="1745"/>
      <c r="P37" s="1745"/>
      <c r="Q37" s="1745"/>
      <c r="R37" s="1745"/>
      <c r="S37" s="1745"/>
      <c r="T37" s="1745"/>
      <c r="U37" s="1745"/>
      <c r="V37" s="1745"/>
      <c r="W37" s="1745"/>
      <c r="X37" s="1745"/>
      <c r="Y37" s="1745"/>
      <c r="Z37" s="1745"/>
      <c r="AA37" s="1745"/>
      <c r="AB37" s="1745"/>
      <c r="AC37" s="1745"/>
      <c r="AD37" s="1745"/>
      <c r="AE37" s="1745"/>
      <c r="AF37" s="1745"/>
      <c r="AG37" s="1745"/>
      <c r="AH37" s="1745"/>
      <c r="AI37" s="1745"/>
      <c r="AJ37" s="1745"/>
      <c r="AK37" s="1745"/>
      <c r="AL37" s="1745"/>
      <c r="AM37" s="1745"/>
      <c r="AN37" s="1745"/>
      <c r="AO37" s="1745"/>
      <c r="AP37" s="1745"/>
      <c r="AQ37" s="1745"/>
      <c r="AR37" s="1745"/>
      <c r="AS37" s="1745"/>
      <c r="AT37" s="1745"/>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33" t="s">
        <v>2519</v>
      </c>
      <c r="B65" s="1533"/>
      <c r="C65" s="1533"/>
      <c r="D65" s="1533"/>
      <c r="E65" s="1533"/>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c r="AI65" s="1533"/>
      <c r="AJ65" s="1533"/>
      <c r="AK65" s="1533"/>
      <c r="AL65" s="1533"/>
      <c r="AM65" s="1533"/>
      <c r="AN65" s="1533"/>
      <c r="AO65" s="1533"/>
      <c r="AP65" s="1533"/>
      <c r="AQ65" s="1533"/>
      <c r="AR65" s="1533"/>
      <c r="AS65" s="1533"/>
      <c r="AT65" s="1533"/>
      <c r="AU65" s="21"/>
      <c r="AV65" s="21"/>
      <c r="AW65" s="21"/>
      <c r="AX65" s="21"/>
      <c r="AY65" s="21"/>
      <c r="AZ65" s="20"/>
    </row>
    <row r="66" spans="1:52" ht="12.95" customHeight="1">
      <c r="A66" s="1533"/>
      <c r="B66" s="1533"/>
      <c r="C66" s="1533"/>
      <c r="D66" s="1533"/>
      <c r="E66" s="1533"/>
      <c r="F66" s="1533"/>
      <c r="G66" s="1533"/>
      <c r="H66" s="1533"/>
      <c r="I66" s="1533"/>
      <c r="J66" s="1533"/>
      <c r="K66" s="1533"/>
      <c r="L66" s="1533"/>
      <c r="M66" s="1533"/>
      <c r="N66" s="1533"/>
      <c r="O66" s="1533"/>
      <c r="P66" s="1533"/>
      <c r="Q66" s="1533"/>
      <c r="R66" s="1533"/>
      <c r="S66" s="1533"/>
      <c r="T66" s="1533"/>
      <c r="U66" s="1533"/>
      <c r="V66" s="1533"/>
      <c r="W66" s="1533"/>
      <c r="X66" s="1533"/>
      <c r="Y66" s="1533"/>
      <c r="Z66" s="1533"/>
      <c r="AA66" s="1533"/>
      <c r="AB66" s="1533"/>
      <c r="AC66" s="1533"/>
      <c r="AD66" s="1533"/>
      <c r="AE66" s="1533"/>
      <c r="AF66" s="1533"/>
      <c r="AG66" s="1533"/>
      <c r="AH66" s="1533"/>
      <c r="AI66" s="1533"/>
      <c r="AJ66" s="1533"/>
      <c r="AK66" s="1533"/>
      <c r="AL66" s="1533"/>
      <c r="AM66" s="1533"/>
      <c r="AN66" s="1533"/>
      <c r="AO66" s="1533"/>
      <c r="AP66" s="1533"/>
      <c r="AQ66" s="1533"/>
      <c r="AR66" s="1533"/>
      <c r="AS66" s="1533"/>
      <c r="AT66" s="1533"/>
      <c r="AU66" s="21"/>
      <c r="AV66" s="21"/>
      <c r="AW66" s="21"/>
      <c r="AX66" s="21"/>
      <c r="AY66" s="21"/>
      <c r="AZ66" s="20"/>
    </row>
    <row r="67" spans="1:52" ht="12.95" customHeight="1">
      <c r="A67" s="1533"/>
      <c r="B67" s="1533"/>
      <c r="C67" s="1533"/>
      <c r="D67" s="1533"/>
      <c r="E67" s="1533"/>
      <c r="F67" s="1533"/>
      <c r="G67" s="1533"/>
      <c r="H67" s="1533"/>
      <c r="I67" s="1533"/>
      <c r="J67" s="1533"/>
      <c r="K67" s="1533"/>
      <c r="L67" s="1533"/>
      <c r="M67" s="1533"/>
      <c r="N67" s="1533"/>
      <c r="O67" s="1533"/>
      <c r="P67" s="1533"/>
      <c r="Q67" s="1533"/>
      <c r="R67" s="1533"/>
      <c r="S67" s="1533"/>
      <c r="T67" s="1533"/>
      <c r="U67" s="1533"/>
      <c r="V67" s="1533"/>
      <c r="W67" s="1533"/>
      <c r="X67" s="1533"/>
      <c r="Y67" s="1533"/>
      <c r="Z67" s="1533"/>
      <c r="AA67" s="1533"/>
      <c r="AB67" s="1533"/>
      <c r="AC67" s="1533"/>
      <c r="AD67" s="1533"/>
      <c r="AE67" s="1533"/>
      <c r="AF67" s="1533"/>
      <c r="AG67" s="1533"/>
      <c r="AH67" s="1533"/>
      <c r="AI67" s="1533"/>
      <c r="AJ67" s="1533"/>
      <c r="AK67" s="1533"/>
      <c r="AL67" s="1533"/>
      <c r="AM67" s="1533"/>
      <c r="AN67" s="1533"/>
      <c r="AO67" s="1533"/>
      <c r="AP67" s="1533"/>
      <c r="AQ67" s="1533"/>
      <c r="AR67" s="1533"/>
      <c r="AS67" s="1533"/>
      <c r="AT67" s="153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33" t="s">
        <v>2520</v>
      </c>
      <c r="B69" s="1533"/>
      <c r="C69" s="1533"/>
      <c r="D69" s="1533"/>
      <c r="E69" s="1533"/>
      <c r="F69" s="1533"/>
      <c r="G69" s="1533"/>
      <c r="H69" s="1533"/>
      <c r="I69" s="1533"/>
      <c r="J69" s="1533"/>
      <c r="K69" s="1533"/>
      <c r="L69" s="1533"/>
      <c r="M69" s="1533"/>
      <c r="N69" s="1533"/>
      <c r="O69" s="1533"/>
      <c r="P69" s="1533"/>
      <c r="Q69" s="1533"/>
      <c r="R69" s="1533"/>
      <c r="S69" s="1533"/>
      <c r="T69" s="1533"/>
      <c r="U69" s="1533"/>
      <c r="V69" s="1533"/>
      <c r="W69" s="1533"/>
      <c r="X69" s="1533"/>
      <c r="Y69" s="1533"/>
      <c r="Z69" s="1533"/>
      <c r="AA69" s="1533"/>
      <c r="AB69" s="1533"/>
      <c r="AC69" s="1533"/>
      <c r="AD69" s="1533"/>
      <c r="AE69" s="1533"/>
      <c r="AF69" s="1533"/>
      <c r="AG69" s="1533"/>
      <c r="AH69" s="1533"/>
      <c r="AI69" s="1533"/>
      <c r="AJ69" s="1533"/>
      <c r="AK69" s="1533"/>
      <c r="AL69" s="1533"/>
      <c r="AM69" s="1533"/>
      <c r="AN69" s="1533"/>
      <c r="AO69" s="1533"/>
      <c r="AP69" s="1533"/>
      <c r="AQ69" s="1533"/>
      <c r="AR69" s="1533"/>
      <c r="AS69" s="1533"/>
      <c r="AT69" s="1533"/>
      <c r="AZ69" s="20"/>
    </row>
    <row r="70" spans="1:52" ht="12.95" customHeight="1">
      <c r="A70" s="1533"/>
      <c r="B70" s="1533"/>
      <c r="C70" s="1533"/>
      <c r="D70" s="1533"/>
      <c r="E70" s="1533"/>
      <c r="F70" s="1533"/>
      <c r="G70" s="1533"/>
      <c r="H70" s="1533"/>
      <c r="I70" s="1533"/>
      <c r="J70" s="1533"/>
      <c r="K70" s="1533"/>
      <c r="L70" s="1533"/>
      <c r="M70" s="1533"/>
      <c r="N70" s="1533"/>
      <c r="O70" s="1533"/>
      <c r="P70" s="1533"/>
      <c r="Q70" s="1533"/>
      <c r="R70" s="1533"/>
      <c r="S70" s="1533"/>
      <c r="T70" s="1533"/>
      <c r="U70" s="1533"/>
      <c r="V70" s="1533"/>
      <c r="W70" s="1533"/>
      <c r="X70" s="1533"/>
      <c r="Y70" s="1533"/>
      <c r="Z70" s="1533"/>
      <c r="AA70" s="1533"/>
      <c r="AB70" s="1533"/>
      <c r="AC70" s="1533"/>
      <c r="AD70" s="1533"/>
      <c r="AE70" s="1533"/>
      <c r="AF70" s="1533"/>
      <c r="AG70" s="1533"/>
      <c r="AH70" s="1533"/>
      <c r="AI70" s="1533"/>
      <c r="AJ70" s="1533"/>
      <c r="AK70" s="1533"/>
      <c r="AL70" s="1533"/>
      <c r="AM70" s="1533"/>
      <c r="AN70" s="1533"/>
      <c r="AO70" s="1533"/>
      <c r="AP70" s="1533"/>
      <c r="AQ70" s="1533"/>
      <c r="AR70" s="1533"/>
      <c r="AS70" s="1533"/>
      <c r="AT70" s="153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745" t="s">
        <v>2521</v>
      </c>
      <c r="B72" s="1745"/>
      <c r="C72" s="1745"/>
      <c r="D72" s="1745"/>
      <c r="E72" s="1745"/>
      <c r="F72" s="1745"/>
      <c r="G72" s="1745"/>
      <c r="H72" s="1745"/>
      <c r="I72" s="1745"/>
      <c r="J72" s="1745"/>
      <c r="K72" s="1745"/>
      <c r="L72" s="1745"/>
      <c r="M72" s="1745"/>
      <c r="N72" s="1745"/>
      <c r="O72" s="1745"/>
      <c r="P72" s="1745"/>
      <c r="Q72" s="1745"/>
      <c r="R72" s="1745"/>
      <c r="S72" s="1745"/>
      <c r="T72" s="1745"/>
      <c r="U72" s="1745"/>
      <c r="V72" s="1745"/>
      <c r="W72" s="1745"/>
      <c r="X72" s="1745"/>
      <c r="Y72" s="1745"/>
      <c r="Z72" s="1745"/>
      <c r="AA72" s="1745"/>
      <c r="AB72" s="1745"/>
      <c r="AC72" s="1745"/>
      <c r="AD72" s="1745"/>
      <c r="AE72" s="1745"/>
      <c r="AF72" s="1745"/>
      <c r="AG72" s="1745"/>
      <c r="AH72" s="1745"/>
      <c r="AI72" s="1745"/>
      <c r="AJ72" s="1745"/>
      <c r="AK72" s="1745"/>
      <c r="AL72" s="1745"/>
      <c r="AM72" s="1745"/>
      <c r="AN72" s="1745"/>
      <c r="AO72" s="1745"/>
      <c r="AP72" s="1745"/>
      <c r="AQ72" s="1745"/>
      <c r="AR72" s="1745"/>
      <c r="AS72" s="1745"/>
      <c r="AT72" s="1745"/>
      <c r="AU72" s="20"/>
      <c r="AV72" s="20"/>
      <c r="AW72" s="20"/>
      <c r="AX72" s="20"/>
      <c r="AY72" s="20"/>
      <c r="AZ72" s="20"/>
    </row>
    <row r="73" spans="1:52" ht="12.95" customHeight="1">
      <c r="A73" s="1745"/>
      <c r="B73" s="1745"/>
      <c r="C73" s="1745"/>
      <c r="D73" s="1745"/>
      <c r="E73" s="1745"/>
      <c r="F73" s="1745"/>
      <c r="G73" s="1745"/>
      <c r="H73" s="1745"/>
      <c r="I73" s="1745"/>
      <c r="J73" s="1745"/>
      <c r="K73" s="1745"/>
      <c r="L73" s="1745"/>
      <c r="M73" s="1745"/>
      <c r="N73" s="1745"/>
      <c r="O73" s="1745"/>
      <c r="P73" s="1745"/>
      <c r="Q73" s="1745"/>
      <c r="R73" s="1745"/>
      <c r="S73" s="1745"/>
      <c r="T73" s="1745"/>
      <c r="U73" s="1745"/>
      <c r="V73" s="1745"/>
      <c r="W73" s="1745"/>
      <c r="X73" s="1745"/>
      <c r="Y73" s="1745"/>
      <c r="Z73" s="1745"/>
      <c r="AA73" s="1745"/>
      <c r="AB73" s="1745"/>
      <c r="AC73" s="1745"/>
      <c r="AD73" s="1745"/>
      <c r="AE73" s="1745"/>
      <c r="AF73" s="1745"/>
      <c r="AG73" s="1745"/>
      <c r="AH73" s="1745"/>
      <c r="AI73" s="1745"/>
      <c r="AJ73" s="1745"/>
      <c r="AK73" s="1745"/>
      <c r="AL73" s="1745"/>
      <c r="AM73" s="1745"/>
      <c r="AN73" s="1745"/>
      <c r="AO73" s="1745"/>
      <c r="AP73" s="1745"/>
      <c r="AQ73" s="1745"/>
      <c r="AR73" s="1745"/>
      <c r="AS73" s="1745"/>
      <c r="AT73" s="174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2" t="s">
        <v>2522</v>
      </c>
      <c r="B75" s="1532"/>
      <c r="C75" s="1532"/>
      <c r="D75" s="1532"/>
      <c r="E75" s="1532"/>
      <c r="F75" s="1532"/>
      <c r="G75" s="1532"/>
      <c r="H75" s="1532"/>
      <c r="I75" s="1532"/>
      <c r="J75" s="1532"/>
      <c r="K75" s="1532"/>
      <c r="L75" s="1532"/>
      <c r="M75" s="1532"/>
      <c r="N75" s="1532"/>
      <c r="O75" s="1532"/>
      <c r="P75" s="1532"/>
      <c r="Q75" s="1532"/>
      <c r="R75" s="1532"/>
      <c r="S75" s="1532"/>
      <c r="T75" s="1532"/>
      <c r="U75" s="1532"/>
      <c r="V75" s="1532"/>
      <c r="W75" s="1532"/>
      <c r="X75" s="1532"/>
      <c r="Y75" s="1532"/>
      <c r="Z75" s="1532"/>
      <c r="AA75" s="1532"/>
      <c r="AB75" s="1532"/>
      <c r="AC75" s="1532"/>
      <c r="AD75" s="1532"/>
      <c r="AE75" s="1532"/>
      <c r="AF75" s="1532"/>
      <c r="AG75" s="1532"/>
      <c r="AH75" s="1532"/>
      <c r="AI75" s="1532"/>
      <c r="AJ75" s="1532"/>
      <c r="AK75" s="1532"/>
      <c r="AL75" s="1532"/>
      <c r="AM75" s="1532"/>
      <c r="AN75" s="1532"/>
      <c r="AO75" s="1532"/>
      <c r="AP75" s="1532"/>
      <c r="AQ75" s="1532"/>
      <c r="AR75" s="1532"/>
      <c r="AS75" s="1532"/>
      <c r="AT75" s="1532"/>
      <c r="AU75" s="20"/>
      <c r="AV75" s="20"/>
      <c r="AW75" s="20"/>
      <c r="AX75" s="20"/>
      <c r="AY75" s="20"/>
      <c r="AZ75" s="20"/>
    </row>
    <row r="76" spans="1:52" ht="12.95" customHeight="1">
      <c r="A76" s="1532"/>
      <c r="B76" s="1532"/>
      <c r="C76" s="1532"/>
      <c r="D76" s="1532"/>
      <c r="E76" s="1532"/>
      <c r="F76" s="1532"/>
      <c r="G76" s="1532"/>
      <c r="H76" s="1532"/>
      <c r="I76" s="1532"/>
      <c r="J76" s="1532"/>
      <c r="K76" s="1532"/>
      <c r="L76" s="1532"/>
      <c r="M76" s="1532"/>
      <c r="N76" s="1532"/>
      <c r="O76" s="1532"/>
      <c r="P76" s="1532"/>
      <c r="Q76" s="1532"/>
      <c r="R76" s="1532"/>
      <c r="S76" s="1532"/>
      <c r="T76" s="1532"/>
      <c r="U76" s="1532"/>
      <c r="V76" s="1532"/>
      <c r="W76" s="1532"/>
      <c r="X76" s="1532"/>
      <c r="Y76" s="1532"/>
      <c r="Z76" s="1532"/>
      <c r="AA76" s="1532"/>
      <c r="AB76" s="1532"/>
      <c r="AC76" s="1532"/>
      <c r="AD76" s="1532"/>
      <c r="AE76" s="1532"/>
      <c r="AF76" s="1532"/>
      <c r="AG76" s="1532"/>
      <c r="AH76" s="1532"/>
      <c r="AI76" s="1532"/>
      <c r="AJ76" s="1532"/>
      <c r="AK76" s="1532"/>
      <c r="AL76" s="1532"/>
      <c r="AM76" s="1532"/>
      <c r="AN76" s="1532"/>
      <c r="AO76" s="1532"/>
      <c r="AP76" s="1532"/>
      <c r="AQ76" s="1532"/>
      <c r="AR76" s="1532"/>
      <c r="AS76" s="1532"/>
      <c r="AT76" s="1532"/>
      <c r="AU76" s="20"/>
      <c r="AV76" s="20"/>
      <c r="AW76" s="20"/>
      <c r="AX76" s="20"/>
      <c r="AY76" s="20"/>
      <c r="AZ76" s="17"/>
    </row>
    <row r="77" spans="1:52" ht="12.95" customHeight="1">
      <c r="A77" s="1532"/>
      <c r="B77" s="1532"/>
      <c r="C77" s="1532"/>
      <c r="D77" s="1532"/>
      <c r="E77" s="1532"/>
      <c r="F77" s="1532"/>
      <c r="G77" s="1532"/>
      <c r="H77" s="1532"/>
      <c r="I77" s="1532"/>
      <c r="J77" s="1532"/>
      <c r="K77" s="1532"/>
      <c r="L77" s="1532"/>
      <c r="M77" s="1532"/>
      <c r="N77" s="1532"/>
      <c r="O77" s="1532"/>
      <c r="P77" s="1532"/>
      <c r="Q77" s="1532"/>
      <c r="R77" s="1532"/>
      <c r="S77" s="1532"/>
      <c r="T77" s="1532"/>
      <c r="U77" s="1532"/>
      <c r="V77" s="1532"/>
      <c r="W77" s="1532"/>
      <c r="X77" s="1532"/>
      <c r="Y77" s="1532"/>
      <c r="Z77" s="1532"/>
      <c r="AA77" s="1532"/>
      <c r="AB77" s="1532"/>
      <c r="AC77" s="1532"/>
      <c r="AD77" s="1532"/>
      <c r="AE77" s="1532"/>
      <c r="AF77" s="1532"/>
      <c r="AG77" s="1532"/>
      <c r="AH77" s="1532"/>
      <c r="AI77" s="1532"/>
      <c r="AJ77" s="1532"/>
      <c r="AK77" s="1532"/>
      <c r="AL77" s="1532"/>
      <c r="AM77" s="1532"/>
      <c r="AN77" s="1532"/>
      <c r="AO77" s="1532"/>
      <c r="AP77" s="1532"/>
      <c r="AQ77" s="1532"/>
      <c r="AR77" s="1532"/>
      <c r="AS77" s="1532"/>
      <c r="AT77" s="153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33" t="s">
        <v>2523</v>
      </c>
      <c r="B79" s="1533"/>
      <c r="C79" s="1533"/>
      <c r="D79" s="1533"/>
      <c r="E79" s="1533"/>
      <c r="F79" s="1533"/>
      <c r="G79" s="1533"/>
      <c r="H79" s="1533"/>
      <c r="I79" s="1533"/>
      <c r="J79" s="1533"/>
      <c r="K79" s="1533"/>
      <c r="L79" s="1533"/>
      <c r="M79" s="1533"/>
      <c r="N79" s="1533"/>
      <c r="O79" s="1533"/>
      <c r="P79" s="1533"/>
      <c r="Q79" s="1533"/>
      <c r="R79" s="1533"/>
      <c r="S79" s="1533"/>
      <c r="T79" s="1533"/>
      <c r="U79" s="1533"/>
      <c r="V79" s="1533"/>
      <c r="W79" s="1533"/>
      <c r="X79" s="1533"/>
      <c r="Y79" s="1533"/>
      <c r="Z79" s="1533"/>
      <c r="AA79" s="1533"/>
      <c r="AB79" s="1533"/>
      <c r="AC79" s="1533"/>
      <c r="AD79" s="1533"/>
      <c r="AE79" s="1533"/>
      <c r="AF79" s="1533"/>
      <c r="AG79" s="1533"/>
      <c r="AH79" s="1533"/>
      <c r="AI79" s="1533"/>
      <c r="AJ79" s="1533"/>
      <c r="AK79" s="1533"/>
      <c r="AL79" s="1533"/>
      <c r="AM79" s="1533"/>
      <c r="AN79" s="1533"/>
      <c r="AO79" s="1533"/>
      <c r="AP79" s="1533"/>
      <c r="AQ79" s="1533"/>
      <c r="AR79" s="1533"/>
      <c r="AS79" s="1533"/>
      <c r="AT79" s="1533"/>
      <c r="AU79" s="20"/>
      <c r="AV79" s="20"/>
      <c r="AW79" s="20"/>
      <c r="AX79" s="20"/>
      <c r="AY79" s="20"/>
      <c r="AZ79" s="20"/>
    </row>
    <row r="80" spans="1:52" ht="12.95" customHeight="1">
      <c r="A80" s="1533"/>
      <c r="B80" s="1533"/>
      <c r="C80" s="1533"/>
      <c r="D80" s="1533"/>
      <c r="E80" s="1533"/>
      <c r="F80" s="1533"/>
      <c r="G80" s="1533"/>
      <c r="H80" s="1533"/>
      <c r="I80" s="1533"/>
      <c r="J80" s="1533"/>
      <c r="K80" s="1533"/>
      <c r="L80" s="1533"/>
      <c r="M80" s="1533"/>
      <c r="N80" s="1533"/>
      <c r="O80" s="1533"/>
      <c r="P80" s="1533"/>
      <c r="Q80" s="1533"/>
      <c r="R80" s="1533"/>
      <c r="S80" s="1533"/>
      <c r="T80" s="1533"/>
      <c r="U80" s="1533"/>
      <c r="V80" s="1533"/>
      <c r="W80" s="1533"/>
      <c r="X80" s="1533"/>
      <c r="Y80" s="1533"/>
      <c r="Z80" s="1533"/>
      <c r="AA80" s="1533"/>
      <c r="AB80" s="1533"/>
      <c r="AC80" s="1533"/>
      <c r="AD80" s="1533"/>
      <c r="AE80" s="1533"/>
      <c r="AF80" s="1533"/>
      <c r="AG80" s="1533"/>
      <c r="AH80" s="1533"/>
      <c r="AI80" s="1533"/>
      <c r="AJ80" s="1533"/>
      <c r="AK80" s="1533"/>
      <c r="AL80" s="1533"/>
      <c r="AM80" s="1533"/>
      <c r="AN80" s="1533"/>
      <c r="AO80" s="1533"/>
      <c r="AP80" s="1533"/>
      <c r="AQ80" s="1533"/>
      <c r="AR80" s="1533"/>
      <c r="AS80" s="1533"/>
      <c r="AT80" s="1533"/>
      <c r="AU80" s="20"/>
      <c r="AV80" s="20"/>
      <c r="AW80" s="20"/>
      <c r="AX80" s="20"/>
      <c r="AY80" s="20"/>
      <c r="AZ80" s="20"/>
    </row>
    <row r="81" spans="1:52" ht="12.95" customHeight="1">
      <c r="A81" s="1533"/>
      <c r="B81" s="1533"/>
      <c r="C81" s="1533"/>
      <c r="D81" s="1533"/>
      <c r="E81" s="1533"/>
      <c r="F81" s="1533"/>
      <c r="G81" s="1533"/>
      <c r="H81" s="1533"/>
      <c r="I81" s="1533"/>
      <c r="J81" s="1533"/>
      <c r="K81" s="1533"/>
      <c r="L81" s="1533"/>
      <c r="M81" s="1533"/>
      <c r="N81" s="1533"/>
      <c r="O81" s="1533"/>
      <c r="P81" s="1533"/>
      <c r="Q81" s="1533"/>
      <c r="R81" s="1533"/>
      <c r="S81" s="1533"/>
      <c r="T81" s="1533"/>
      <c r="U81" s="1533"/>
      <c r="V81" s="1533"/>
      <c r="W81" s="1533"/>
      <c r="X81" s="1533"/>
      <c r="Y81" s="1533"/>
      <c r="Z81" s="1533"/>
      <c r="AA81" s="1533"/>
      <c r="AB81" s="1533"/>
      <c r="AC81" s="1533"/>
      <c r="AD81" s="1533"/>
      <c r="AE81" s="1533"/>
      <c r="AF81" s="1533"/>
      <c r="AG81" s="1533"/>
      <c r="AH81" s="1533"/>
      <c r="AI81" s="1533"/>
      <c r="AJ81" s="1533"/>
      <c r="AK81" s="1533"/>
      <c r="AL81" s="1533"/>
      <c r="AM81" s="1533"/>
      <c r="AN81" s="1533"/>
      <c r="AO81" s="1533"/>
      <c r="AP81" s="1533"/>
      <c r="AQ81" s="1533"/>
      <c r="AR81" s="1533"/>
      <c r="AS81" s="1533"/>
      <c r="AT81" s="153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6" t="s">
        <v>2526</v>
      </c>
      <c r="B89" s="1546"/>
      <c r="C89" s="1546"/>
      <c r="D89" s="1546"/>
      <c r="E89" s="1546"/>
      <c r="F89" s="1546"/>
      <c r="G89" s="1546"/>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546"/>
      <c r="AM89" s="1546"/>
      <c r="AN89" s="1546"/>
      <c r="AO89" s="1546"/>
      <c r="AP89" s="1546"/>
      <c r="AQ89" s="1546"/>
      <c r="AR89" s="1546"/>
      <c r="AS89" s="1546"/>
      <c r="AT89" s="1546"/>
      <c r="AU89" s="17"/>
      <c r="AV89" s="17"/>
      <c r="AW89" s="17"/>
      <c r="AX89" s="17"/>
      <c r="AY89" s="17"/>
      <c r="AZ89" s="20"/>
    </row>
    <row r="90" spans="1:52" ht="12.95" customHeight="1">
      <c r="A90" s="1546"/>
      <c r="B90" s="1546"/>
      <c r="C90" s="1546"/>
      <c r="D90" s="1546"/>
      <c r="E90" s="1546"/>
      <c r="F90" s="1546"/>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546"/>
      <c r="AM90" s="1546"/>
      <c r="AN90" s="1546"/>
      <c r="AO90" s="1546"/>
      <c r="AP90" s="1546"/>
      <c r="AQ90" s="1546"/>
      <c r="AR90" s="1546"/>
      <c r="AS90" s="1546"/>
      <c r="AT90" s="154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2" t="s">
        <v>2527</v>
      </c>
      <c r="B92" s="1532"/>
      <c r="C92" s="1532"/>
      <c r="D92" s="1532"/>
      <c r="E92" s="1532"/>
      <c r="F92" s="1532"/>
      <c r="G92" s="1532"/>
      <c r="H92" s="1532"/>
      <c r="I92" s="1532"/>
      <c r="J92" s="1532"/>
      <c r="K92" s="1532"/>
      <c r="L92" s="1532"/>
      <c r="M92" s="1532"/>
      <c r="N92" s="1532"/>
      <c r="O92" s="1532"/>
      <c r="P92" s="1532"/>
      <c r="Q92" s="1532"/>
      <c r="R92" s="1532"/>
      <c r="S92" s="1532"/>
      <c r="T92" s="1532"/>
      <c r="U92" s="1532"/>
      <c r="V92" s="1532"/>
      <c r="W92" s="1532"/>
      <c r="X92" s="1532"/>
      <c r="Y92" s="1532"/>
      <c r="Z92" s="1532"/>
      <c r="AA92" s="1532"/>
      <c r="AB92" s="1532"/>
      <c r="AC92" s="1532"/>
      <c r="AD92" s="1532"/>
      <c r="AE92" s="1532"/>
      <c r="AF92" s="1532"/>
      <c r="AG92" s="1532"/>
      <c r="AH92" s="1532"/>
      <c r="AI92" s="1532"/>
      <c r="AJ92" s="1532"/>
      <c r="AK92" s="1532"/>
      <c r="AL92" s="1532"/>
      <c r="AM92" s="1532"/>
      <c r="AN92" s="1532"/>
      <c r="AO92" s="1532"/>
      <c r="AP92" s="1532"/>
      <c r="AQ92" s="1532"/>
      <c r="AR92" s="1532"/>
      <c r="AS92" s="1532"/>
      <c r="AT92" s="1532"/>
      <c r="AU92" s="20"/>
      <c r="AV92" s="20"/>
      <c r="AW92" s="20"/>
      <c r="AX92" s="20"/>
      <c r="AY92" s="20"/>
      <c r="AZ92" s="20"/>
    </row>
    <row r="93" spans="1:52" ht="12.95" customHeight="1">
      <c r="A93" s="1532"/>
      <c r="B93" s="1532"/>
      <c r="C93" s="1532"/>
      <c r="D93" s="1532"/>
      <c r="E93" s="1532"/>
      <c r="F93" s="1532"/>
      <c r="G93" s="1532"/>
      <c r="H93" s="1532"/>
      <c r="I93" s="1532"/>
      <c r="J93" s="1532"/>
      <c r="K93" s="1532"/>
      <c r="L93" s="1532"/>
      <c r="M93" s="1532"/>
      <c r="N93" s="1532"/>
      <c r="O93" s="1532"/>
      <c r="P93" s="1532"/>
      <c r="Q93" s="1532"/>
      <c r="R93" s="1532"/>
      <c r="S93" s="1532"/>
      <c r="T93" s="1532"/>
      <c r="U93" s="1532"/>
      <c r="V93" s="1532"/>
      <c r="W93" s="1532"/>
      <c r="X93" s="1532"/>
      <c r="Y93" s="1532"/>
      <c r="Z93" s="1532"/>
      <c r="AA93" s="1532"/>
      <c r="AB93" s="1532"/>
      <c r="AC93" s="1532"/>
      <c r="AD93" s="1532"/>
      <c r="AE93" s="1532"/>
      <c r="AF93" s="1532"/>
      <c r="AG93" s="1532"/>
      <c r="AH93" s="1532"/>
      <c r="AI93" s="1532"/>
      <c r="AJ93" s="1532"/>
      <c r="AK93" s="1532"/>
      <c r="AL93" s="1532"/>
      <c r="AM93" s="1532"/>
      <c r="AN93" s="1532"/>
      <c r="AO93" s="1532"/>
      <c r="AP93" s="1532"/>
      <c r="AQ93" s="1532"/>
      <c r="AR93" s="1532"/>
      <c r="AS93" s="1532"/>
      <c r="AT93" s="1532"/>
      <c r="AU93" s="20"/>
      <c r="AV93" s="20"/>
      <c r="AW93" s="20"/>
      <c r="AX93" s="20"/>
      <c r="AY93" s="20"/>
      <c r="AZ93" s="20"/>
    </row>
    <row r="94" spans="1:52" ht="12.95" customHeight="1">
      <c r="A94" s="1532"/>
      <c r="B94" s="1532"/>
      <c r="C94" s="1532"/>
      <c r="D94" s="1532"/>
      <c r="E94" s="1532"/>
      <c r="F94" s="1532"/>
      <c r="G94" s="1532"/>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532"/>
      <c r="AM94" s="1532"/>
      <c r="AN94" s="1532"/>
      <c r="AO94" s="1532"/>
      <c r="AP94" s="1532"/>
      <c r="AQ94" s="1532"/>
      <c r="AR94" s="1532"/>
      <c r="AS94" s="1532"/>
      <c r="AT94" s="1532"/>
      <c r="AU94" s="20"/>
      <c r="AV94" s="20"/>
      <c r="AW94" s="20"/>
      <c r="AX94" s="20"/>
      <c r="AY94" s="20"/>
      <c r="AZ94" s="20"/>
    </row>
    <row r="95" spans="1:52" ht="12.95" customHeight="1">
      <c r="A95" s="1532"/>
      <c r="B95" s="1532"/>
      <c r="C95" s="1532"/>
      <c r="D95" s="1532"/>
      <c r="E95" s="1532"/>
      <c r="F95" s="1532"/>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532"/>
      <c r="AM95" s="1532"/>
      <c r="AN95" s="1532"/>
      <c r="AO95" s="1532"/>
      <c r="AP95" s="1532"/>
      <c r="AQ95" s="1532"/>
      <c r="AR95" s="1532"/>
      <c r="AS95" s="1532"/>
      <c r="AT95" s="1532"/>
      <c r="AU95" s="20"/>
      <c r="AV95" s="20"/>
      <c r="AW95" s="20"/>
      <c r="AX95" s="20"/>
      <c r="AY95" s="20"/>
      <c r="AZ95" s="20"/>
    </row>
    <row r="96" spans="1:52" ht="12.95" customHeight="1">
      <c r="A96" s="1532"/>
      <c r="B96" s="1532"/>
      <c r="C96" s="1532"/>
      <c r="D96" s="1532"/>
      <c r="E96" s="1532"/>
      <c r="F96" s="1532"/>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532"/>
      <c r="AM96" s="1532"/>
      <c r="AN96" s="1532"/>
      <c r="AO96" s="1532"/>
      <c r="AP96" s="1532"/>
      <c r="AQ96" s="1532"/>
      <c r="AR96" s="1532"/>
      <c r="AS96" s="1532"/>
      <c r="AT96" s="1532"/>
      <c r="AU96" s="20"/>
      <c r="AV96" s="20"/>
      <c r="AW96" s="20"/>
      <c r="AX96" s="20"/>
      <c r="AY96" s="20"/>
      <c r="AZ96" s="20"/>
    </row>
    <row r="97" spans="1:52" ht="12.95" customHeight="1">
      <c r="A97" s="1532"/>
      <c r="B97" s="1532"/>
      <c r="C97" s="1532"/>
      <c r="D97" s="1532"/>
      <c r="E97" s="1532"/>
      <c r="F97" s="1532"/>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532"/>
      <c r="AM97" s="1532"/>
      <c r="AN97" s="1532"/>
      <c r="AO97" s="1532"/>
      <c r="AP97" s="1532"/>
      <c r="AQ97" s="1532"/>
      <c r="AR97" s="1532"/>
      <c r="AS97" s="1532"/>
      <c r="AT97" s="1532"/>
      <c r="AU97" s="20"/>
      <c r="AV97" s="20"/>
      <c r="AW97" s="20"/>
      <c r="AX97" s="20"/>
      <c r="AY97" s="20"/>
      <c r="AZ97" s="20"/>
    </row>
    <row r="98" spans="1:52" ht="12.95" customHeight="1">
      <c r="A98" s="1532"/>
      <c r="B98" s="1532"/>
      <c r="C98" s="1532"/>
      <c r="D98" s="1532"/>
      <c r="E98" s="1532"/>
      <c r="F98" s="1532"/>
      <c r="G98" s="1532"/>
      <c r="H98" s="1532"/>
      <c r="I98" s="1532"/>
      <c r="J98" s="1532"/>
      <c r="K98" s="1532"/>
      <c r="L98" s="1532"/>
      <c r="M98" s="1532"/>
      <c r="N98" s="1532"/>
      <c r="O98" s="1532"/>
      <c r="P98" s="1532"/>
      <c r="Q98" s="1532"/>
      <c r="R98" s="1532"/>
      <c r="S98" s="1532"/>
      <c r="T98" s="1532"/>
      <c r="U98" s="1532"/>
      <c r="V98" s="1532"/>
      <c r="W98" s="1532"/>
      <c r="X98" s="1532"/>
      <c r="Y98" s="1532"/>
      <c r="Z98" s="1532"/>
      <c r="AA98" s="1532"/>
      <c r="AB98" s="1532"/>
      <c r="AC98" s="1532"/>
      <c r="AD98" s="1532"/>
      <c r="AE98" s="1532"/>
      <c r="AF98" s="1532"/>
      <c r="AG98" s="1532"/>
      <c r="AH98" s="1532"/>
      <c r="AI98" s="1532"/>
      <c r="AJ98" s="1532"/>
      <c r="AK98" s="1532"/>
      <c r="AL98" s="1532"/>
      <c r="AM98" s="1532"/>
      <c r="AN98" s="1532"/>
      <c r="AO98" s="1532"/>
      <c r="AP98" s="1532"/>
      <c r="AQ98" s="1532"/>
      <c r="AR98" s="1532"/>
      <c r="AS98" s="1532"/>
      <c r="AT98" s="153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06"/>
      <c r="H113" s="1506"/>
      <c r="I113" s="3" t="s">
        <v>182</v>
      </c>
      <c r="L113" s="1506" t="s">
        <v>2666</v>
      </c>
      <c r="M113" s="1506"/>
      <c r="N113" s="1506"/>
      <c r="O113" s="1506"/>
      <c r="P113" s="1562" t="s">
        <v>2531</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8" t="s">
        <v>2652</v>
      </c>
      <c r="D115" s="1548"/>
      <c r="E115" s="1548"/>
      <c r="F115" s="1548"/>
      <c r="G115" s="1548"/>
      <c r="H115" s="1548"/>
      <c r="I115" s="1548"/>
      <c r="J115" s="1548"/>
      <c r="K115" s="1548"/>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06"/>
      <c r="Z117" s="1506"/>
      <c r="AA117" s="1506"/>
      <c r="AB117" s="1506"/>
      <c r="AC117" s="1506"/>
      <c r="AD117" s="1506"/>
      <c r="AE117" s="1506"/>
      <c r="AF117" s="1506"/>
      <c r="AG117" s="1506"/>
      <c r="AH117" s="1506"/>
      <c r="AI117" s="1506"/>
      <c r="AJ117" s="1506"/>
      <c r="AK117" s="1506"/>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06" t="s">
        <v>2670</v>
      </c>
      <c r="Z120" s="1506"/>
      <c r="AA120" s="1506"/>
      <c r="AB120" s="1506"/>
      <c r="AC120" s="1506"/>
      <c r="AD120" s="1506"/>
      <c r="AE120" s="1506"/>
      <c r="AF120" s="1506"/>
      <c r="AG120" s="1506"/>
      <c r="AH120" s="1506"/>
      <c r="AI120" s="1506"/>
      <c r="AJ120" s="1506"/>
      <c r="AK120" s="150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06" t="s">
        <v>2787</v>
      </c>
      <c r="Z123" s="1506"/>
      <c r="AA123" s="1506"/>
      <c r="AB123" s="1506"/>
      <c r="AC123" s="1506"/>
      <c r="AD123" s="1506"/>
      <c r="AE123" s="1506"/>
      <c r="AF123" s="1506"/>
      <c r="AG123" s="1506"/>
      <c r="AH123" s="1506"/>
      <c r="AI123" s="1506"/>
      <c r="AJ123" s="1506"/>
      <c r="AK123" s="150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91" t="s">
        <v>2639</v>
      </c>
      <c r="P153" s="1509"/>
      <c r="Q153" s="1509"/>
      <c r="R153" s="1509"/>
      <c r="S153" s="1509"/>
      <c r="T153" s="1509"/>
      <c r="U153" s="1509"/>
      <c r="V153" s="1509"/>
      <c r="W153" s="1509"/>
      <c r="X153" s="1509"/>
      <c r="Y153" s="1509"/>
      <c r="Z153" s="1509"/>
      <c r="AA153" s="1509"/>
      <c r="AB153" s="1509"/>
      <c r="AC153" s="1509"/>
      <c r="AD153" s="1509"/>
      <c r="AE153" s="1509"/>
      <c r="AF153" s="1509"/>
      <c r="AG153" s="1509"/>
      <c r="AH153" s="1509"/>
    </row>
    <row r="154" spans="1:72" ht="12.95" customHeight="1">
      <c r="D154" s="325" t="s">
        <v>442</v>
      </c>
      <c r="O154" s="1508" t="s">
        <v>2640</v>
      </c>
      <c r="P154" s="1358"/>
      <c r="Q154" s="1358"/>
      <c r="R154" s="1358"/>
      <c r="S154" s="1358"/>
      <c r="T154" s="1358"/>
      <c r="U154" s="1358"/>
      <c r="V154" s="1358"/>
      <c r="W154" s="1358"/>
      <c r="X154" s="1358"/>
      <c r="Y154" s="1358"/>
      <c r="Z154" s="1358"/>
      <c r="AA154" s="1358"/>
      <c r="AB154" s="1358"/>
      <c r="AC154" s="1358"/>
      <c r="AD154" s="1358"/>
      <c r="AE154" s="1358"/>
      <c r="AF154" s="1358"/>
      <c r="AG154" s="1358"/>
      <c r="AH154" s="1358"/>
    </row>
    <row r="155" spans="1:72" ht="12.95" customHeight="1">
      <c r="D155" s="8" t="s">
        <v>443</v>
      </c>
      <c r="F155" s="8"/>
      <c r="G155" s="8"/>
      <c r="H155" s="8"/>
      <c r="I155" s="8"/>
      <c r="J155" s="8"/>
      <c r="K155" s="8"/>
      <c r="L155" s="8"/>
      <c r="M155" s="8"/>
      <c r="N155" s="8"/>
      <c r="O155" s="1558" t="s">
        <v>2641</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2.95" customHeight="1">
      <c r="D156" t="s">
        <v>314</v>
      </c>
      <c r="O156" s="1356" t="s">
        <v>2642</v>
      </c>
      <c r="P156" s="1356"/>
      <c r="Q156" s="1356"/>
      <c r="R156" s="1356"/>
      <c r="S156" s="1356"/>
      <c r="T156" s="1356"/>
      <c r="U156" s="1356"/>
      <c r="V156" s="1356"/>
      <c r="W156" s="1356"/>
      <c r="X156" s="1356"/>
      <c r="Y156" s="1356"/>
      <c r="Z156" s="1356"/>
      <c r="AA156" s="1356"/>
      <c r="AB156" s="1356"/>
      <c r="AC156" s="1356"/>
      <c r="AD156" s="1356"/>
      <c r="AE156" s="1356"/>
      <c r="AF156" s="1356"/>
      <c r="AG156" s="1356"/>
      <c r="AH156" s="1356"/>
      <c r="BT156" t="s">
        <v>308</v>
      </c>
    </row>
    <row r="157" spans="1:72" ht="12.95" customHeight="1">
      <c r="D157" t="s">
        <v>315</v>
      </c>
      <c r="O157" s="1491" t="s">
        <v>2643</v>
      </c>
      <c r="P157" s="1509"/>
      <c r="Q157" s="1509"/>
      <c r="R157" s="1509"/>
      <c r="S157" s="1509"/>
      <c r="T157" s="1509"/>
      <c r="U157" s="1509"/>
      <c r="V157" s="1509"/>
      <c r="W157" s="1509"/>
      <c r="X157" s="1509"/>
      <c r="Y157" s="8"/>
      <c r="Z157" s="8"/>
      <c r="AA157" s="8"/>
      <c r="AB157" s="8"/>
      <c r="AC157" s="8"/>
      <c r="AD157" s="8"/>
      <c r="AE157" s="8"/>
      <c r="AF157" s="8"/>
      <c r="BN157" s="23" t="s">
        <v>644</v>
      </c>
      <c r="BT157" t="s">
        <v>484</v>
      </c>
    </row>
    <row r="158" spans="1:72" ht="12.95" customHeight="1">
      <c r="D158" t="s">
        <v>316</v>
      </c>
      <c r="O158" s="1560">
        <v>92626</v>
      </c>
      <c r="P158" s="1560"/>
      <c r="Q158" s="1560"/>
      <c r="R158" s="1560"/>
      <c r="S158" s="9"/>
      <c r="T158" s="9"/>
      <c r="U158" s="9"/>
      <c r="V158" s="9"/>
      <c r="W158" s="9"/>
      <c r="X158" s="9"/>
      <c r="Y158" s="9"/>
      <c r="Z158" s="9"/>
      <c r="AA158" s="9"/>
      <c r="AB158" s="9"/>
      <c r="AC158" s="9"/>
      <c r="AD158" s="9"/>
      <c r="AE158" s="9"/>
      <c r="AF158" s="9"/>
      <c r="BN158" s="23" t="s">
        <v>645</v>
      </c>
      <c r="BT158" t="s">
        <v>485</v>
      </c>
    </row>
    <row r="159" spans="1:72" ht="12.95" customHeight="1">
      <c r="D159" t="s">
        <v>317</v>
      </c>
      <c r="O159" s="1549" t="s">
        <v>2644</v>
      </c>
      <c r="P159" s="1549"/>
      <c r="Q159" s="1549"/>
      <c r="R159" s="1549"/>
      <c r="S159" s="1549"/>
      <c r="T159" s="1549"/>
      <c r="V159" s="97" t="s">
        <v>272</v>
      </c>
      <c r="W159" s="1561"/>
      <c r="X159" s="1561"/>
      <c r="Y159" s="10"/>
      <c r="Z159" s="10"/>
      <c r="AA159" s="10"/>
      <c r="AB159" s="10"/>
      <c r="AC159" s="10"/>
      <c r="AD159" s="10"/>
      <c r="AE159" s="10"/>
      <c r="AF159" s="10"/>
      <c r="BN159" s="23" t="s">
        <v>340</v>
      </c>
      <c r="BT159" t="s">
        <v>486</v>
      </c>
    </row>
    <row r="160" spans="1:72" ht="12.95" customHeight="1">
      <c r="D160" t="s">
        <v>318</v>
      </c>
      <c r="O160" s="1549"/>
      <c r="P160" s="1549"/>
      <c r="Q160" s="1549"/>
      <c r="R160" s="1549"/>
      <c r="S160" s="1549"/>
      <c r="T160" s="1549"/>
      <c r="U160" s="10"/>
      <c r="V160" s="10"/>
      <c r="W160" s="10"/>
      <c r="X160" s="10"/>
      <c r="Y160" s="10"/>
      <c r="Z160" s="10"/>
      <c r="AA160" s="10"/>
      <c r="AB160" s="10"/>
      <c r="AC160" s="10"/>
      <c r="AD160" s="10"/>
      <c r="AE160" s="10"/>
      <c r="AF160" s="10"/>
      <c r="BN160" s="23" t="s">
        <v>668</v>
      </c>
      <c r="BT160" t="s">
        <v>487</v>
      </c>
    </row>
    <row r="161" spans="1:72" ht="12.95" customHeight="1">
      <c r="D161" t="s">
        <v>319</v>
      </c>
      <c r="O161" s="1492" t="s">
        <v>2645</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0" t="s">
        <v>2626</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44" t="s">
        <v>547</v>
      </c>
      <c r="B169" s="1544"/>
      <c r="C169" s="1544"/>
      <c r="D169" s="1544"/>
      <c r="E169" s="1544"/>
      <c r="F169" s="1544"/>
      <c r="G169" s="1544"/>
      <c r="H169" s="1544"/>
      <c r="I169" s="1544"/>
      <c r="J169" s="1544"/>
      <c r="K169" s="1544"/>
      <c r="L169" s="1544"/>
      <c r="M169" s="1544"/>
      <c r="N169" s="1544"/>
      <c r="O169" s="1544"/>
      <c r="P169" s="1544"/>
      <c r="Q169" s="1544"/>
      <c r="R169" s="1544"/>
      <c r="S169" s="1544"/>
      <c r="T169" s="1544"/>
      <c r="U169" s="1544"/>
      <c r="V169" s="1544"/>
      <c r="W169" s="1544"/>
      <c r="X169" s="1544"/>
      <c r="Y169" s="1544"/>
      <c r="Z169" s="1544"/>
      <c r="AA169" s="1544"/>
      <c r="AB169" s="1544"/>
      <c r="AC169" s="1544"/>
      <c r="AD169" s="1544"/>
      <c r="AE169" s="1544"/>
      <c r="AF169" s="1544"/>
      <c r="AG169" s="1544"/>
      <c r="AH169" s="1544"/>
      <c r="AI169" s="1544"/>
      <c r="AJ169" s="1544"/>
      <c r="AK169" s="1544"/>
      <c r="AL169" s="1544"/>
      <c r="AM169" s="1544"/>
      <c r="AN169" s="1544"/>
      <c r="AO169" s="1544"/>
      <c r="AP169" s="1544"/>
      <c r="AQ169" s="1544"/>
      <c r="AR169" s="1544"/>
      <c r="AS169" s="1544"/>
      <c r="AT169" s="1544"/>
      <c r="AU169" s="95"/>
      <c r="AV169" s="95"/>
      <c r="AW169" s="95"/>
      <c r="AX169" s="95"/>
      <c r="AY169" s="95"/>
      <c r="BN169" s="23" t="s">
        <v>681</v>
      </c>
      <c r="BT169" t="s">
        <v>496</v>
      </c>
    </row>
    <row r="170" spans="1:72" ht="12.95" customHeight="1">
      <c r="A170" s="1544"/>
      <c r="B170" s="1544"/>
      <c r="C170" s="1544"/>
      <c r="D170" s="1544"/>
      <c r="E170" s="1544"/>
      <c r="F170" s="1544"/>
      <c r="G170" s="1544"/>
      <c r="H170" s="1544"/>
      <c r="I170" s="1544"/>
      <c r="J170" s="1544"/>
      <c r="K170" s="1544"/>
      <c r="L170" s="1544"/>
      <c r="M170" s="1544"/>
      <c r="N170" s="1544"/>
      <c r="O170" s="1544"/>
      <c r="P170" s="1544"/>
      <c r="Q170" s="1544"/>
      <c r="R170" s="1544"/>
      <c r="S170" s="1544"/>
      <c r="T170" s="1544"/>
      <c r="U170" s="1544"/>
      <c r="V170" s="1544"/>
      <c r="W170" s="1544"/>
      <c r="X170" s="1544"/>
      <c r="Y170" s="1544"/>
      <c r="Z170" s="1544"/>
      <c r="AA170" s="1544"/>
      <c r="AB170" s="1544"/>
      <c r="AC170" s="1544"/>
      <c r="AD170" s="1544"/>
      <c r="AE170" s="1544"/>
      <c r="AF170" s="1544"/>
      <c r="AG170" s="1544"/>
      <c r="AH170" s="1544"/>
      <c r="AI170" s="1544"/>
      <c r="AJ170" s="1544"/>
      <c r="AK170" s="1544"/>
      <c r="AL170" s="1544"/>
      <c r="AM170" s="1544"/>
      <c r="AN170" s="1544"/>
      <c r="AO170" s="1544"/>
      <c r="AP170" s="1544"/>
      <c r="AQ170" s="1544"/>
      <c r="AR170" s="1544"/>
      <c r="AS170" s="1544"/>
      <c r="AT170" s="1544"/>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57" t="s">
        <v>372</v>
      </c>
      <c r="K173" s="1557"/>
      <c r="L173" s="1557"/>
      <c r="M173" s="1557"/>
      <c r="N173" s="1557"/>
      <c r="O173" s="1557"/>
      <c r="P173" s="1557"/>
      <c r="Q173" s="1557"/>
      <c r="R173" s="1557"/>
      <c r="S173" s="1557"/>
      <c r="U173" s="25"/>
      <c r="X173" s="25"/>
      <c r="BB173" s="3" t="s">
        <v>308</v>
      </c>
      <c r="BN173" s="23" t="s">
        <v>215</v>
      </c>
      <c r="BT173" t="s">
        <v>500</v>
      </c>
    </row>
    <row r="174" spans="1:72" ht="12.95" customHeight="1">
      <c r="C174" s="24"/>
      <c r="D174" s="3" t="s">
        <v>1308</v>
      </c>
      <c r="J174" s="1356" t="s">
        <v>2421</v>
      </c>
      <c r="K174" s="1356"/>
      <c r="L174" s="1356"/>
      <c r="M174" s="1356"/>
      <c r="N174" s="1356"/>
      <c r="O174" s="1356"/>
      <c r="P174" s="1356"/>
      <c r="Q174" s="1356"/>
      <c r="R174" s="1356"/>
      <c r="S174" s="1356"/>
      <c r="T174" s="1356"/>
      <c r="U174" s="1356"/>
      <c r="V174" s="1356"/>
      <c r="W174" s="1356"/>
      <c r="X174" s="1356"/>
      <c r="Y174" s="1356"/>
      <c r="Z174" s="1356"/>
      <c r="AA174" s="1356"/>
      <c r="AB174" s="1356"/>
      <c r="BB174" t="s">
        <v>2274</v>
      </c>
      <c r="BN174" s="23" t="s">
        <v>217</v>
      </c>
      <c r="BT174" t="s">
        <v>501</v>
      </c>
    </row>
    <row r="175" spans="1:72" ht="12.95" customHeight="1">
      <c r="C175" s="8"/>
      <c r="D175" s="3" t="s">
        <v>323</v>
      </c>
      <c r="O175" s="27"/>
      <c r="U175" s="1357" t="s">
        <v>553</v>
      </c>
      <c r="V175" s="1357"/>
      <c r="BB175" t="s">
        <v>2238</v>
      </c>
      <c r="BN175" s="23" t="s">
        <v>218</v>
      </c>
      <c r="BT175" t="s">
        <v>502</v>
      </c>
    </row>
    <row r="176" spans="1:72" ht="12.95" customHeight="1">
      <c r="C176" s="8"/>
      <c r="D176" s="26"/>
      <c r="E176" t="s">
        <v>305</v>
      </c>
      <c r="O176" s="27"/>
      <c r="P176" t="s">
        <v>2396</v>
      </c>
      <c r="T176" s="27" t="s">
        <v>306</v>
      </c>
      <c r="U176" s="1421">
        <v>23</v>
      </c>
      <c r="V176" s="1421"/>
      <c r="W176" s="1" t="s">
        <v>307</v>
      </c>
      <c r="X176" s="1547">
        <v>617</v>
      </c>
      <c r="Y176" s="1547"/>
      <c r="BB176" t="s">
        <v>2275</v>
      </c>
      <c r="BN176" s="23" t="s">
        <v>220</v>
      </c>
      <c r="BT176" t="s">
        <v>503</v>
      </c>
    </row>
    <row r="177" spans="1:72" ht="12.95" customHeight="1">
      <c r="C177" s="24"/>
      <c r="D177" t="s">
        <v>250</v>
      </c>
      <c r="R177" s="1357" t="s">
        <v>677</v>
      </c>
      <c r="S177" s="1357"/>
      <c r="BB177" t="s">
        <v>2580</v>
      </c>
      <c r="BN177" s="23" t="s">
        <v>221</v>
      </c>
      <c r="BT177" t="s">
        <v>504</v>
      </c>
    </row>
    <row r="178" spans="1:72" ht="12.95" customHeight="1">
      <c r="C178" s="24"/>
      <c r="D178" s="3" t="s">
        <v>1309</v>
      </c>
      <c r="AA178" t="s">
        <v>2396</v>
      </c>
      <c r="AE178" s="27" t="s">
        <v>306</v>
      </c>
      <c r="AF178" s="1543"/>
      <c r="AG178" s="1543"/>
      <c r="AH178" s="1" t="s">
        <v>307</v>
      </c>
      <c r="AI178" s="1539"/>
      <c r="AJ178" s="1539"/>
      <c r="AK178" s="1539"/>
      <c r="BB178" t="s">
        <v>2581</v>
      </c>
      <c r="BN178" s="23" t="s">
        <v>222</v>
      </c>
      <c r="BT178" t="s">
        <v>53</v>
      </c>
    </row>
    <row r="179" spans="1:72" ht="12.95" customHeight="1">
      <c r="C179" s="24"/>
      <c r="BN179" s="23" t="s">
        <v>223</v>
      </c>
      <c r="BT179" t="s">
        <v>54</v>
      </c>
    </row>
    <row r="180" spans="1:72" ht="12.95" customHeight="1">
      <c r="C180" s="24"/>
      <c r="D180" t="s">
        <v>2397</v>
      </c>
      <c r="X180" s="1357"/>
      <c r="Y180" s="1357"/>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368" t="str">
        <f>H18</f>
        <v>Costa Mesa M6</v>
      </c>
      <c r="J184" s="1368"/>
      <c r="K184" s="1368"/>
      <c r="L184" s="1368"/>
      <c r="M184" s="1368"/>
      <c r="N184" s="1368"/>
      <c r="O184" s="1368"/>
      <c r="P184" s="1368"/>
      <c r="Q184" s="1368"/>
      <c r="R184" s="1368"/>
      <c r="S184" s="1368"/>
      <c r="T184" s="1368"/>
      <c r="U184" s="1368"/>
      <c r="V184" s="1368"/>
      <c r="W184" s="1368"/>
      <c r="X184" s="1368"/>
      <c r="Y184" s="1368"/>
      <c r="Z184" s="1368"/>
      <c r="AA184" s="1368"/>
      <c r="AB184" s="1368"/>
      <c r="AC184" s="1368"/>
      <c r="AD184" s="1368"/>
      <c r="AE184" s="1368"/>
      <c r="BC184" t="s">
        <v>595</v>
      </c>
      <c r="BN184" s="23" t="s">
        <v>231</v>
      </c>
      <c r="BT184" t="s">
        <v>62</v>
      </c>
    </row>
    <row r="185" spans="1:72" ht="12.95" customHeight="1">
      <c r="C185" s="21"/>
      <c r="D185" t="s">
        <v>587</v>
      </c>
      <c r="I185" s="1362" t="s">
        <v>2647</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596</v>
      </c>
      <c r="BN185" s="23" t="s">
        <v>232</v>
      </c>
      <c r="BT185" t="s">
        <v>63</v>
      </c>
    </row>
    <row r="186" spans="1:72" ht="12.95" customHeight="1">
      <c r="C186" s="21"/>
      <c r="E186" t="s">
        <v>168</v>
      </c>
      <c r="BN186" s="23" t="s">
        <v>233</v>
      </c>
      <c r="BT186" t="s">
        <v>64</v>
      </c>
    </row>
    <row r="187" spans="1:72" ht="12.95" customHeight="1">
      <c r="C187" s="21"/>
      <c r="E187" s="1519"/>
      <c r="F187" s="1519"/>
      <c r="G187" s="1519"/>
      <c r="H187" s="1519"/>
      <c r="I187" s="1519"/>
      <c r="J187" s="1519"/>
      <c r="K187" s="1519"/>
      <c r="L187" s="1519"/>
      <c r="M187" s="1519"/>
      <c r="N187" s="1519"/>
      <c r="O187" s="1519"/>
      <c r="P187" s="1519"/>
      <c r="Q187" s="1519"/>
      <c r="R187" s="1519"/>
      <c r="S187" s="1519"/>
      <c r="T187" s="1519"/>
      <c r="U187" s="1519"/>
      <c r="V187" s="1519"/>
      <c r="W187" s="1519"/>
      <c r="X187" s="1519"/>
      <c r="Y187" s="1519"/>
      <c r="Z187" s="1519"/>
      <c r="AA187" s="1519"/>
      <c r="AB187" s="1519"/>
      <c r="AC187" s="1519"/>
      <c r="AD187" s="1519"/>
      <c r="AE187" s="1519"/>
      <c r="BN187" s="23" t="s">
        <v>234</v>
      </c>
      <c r="BT187" t="s">
        <v>65</v>
      </c>
    </row>
    <row r="188" spans="1:72" ht="12.95" customHeight="1">
      <c r="C188" s="21"/>
      <c r="E188" s="1520"/>
      <c r="F188" s="1520"/>
      <c r="G188" s="1520"/>
      <c r="H188" s="1520"/>
      <c r="I188" s="1520"/>
      <c r="J188" s="1520"/>
      <c r="K188" s="1520"/>
      <c r="L188" s="1520"/>
      <c r="M188" s="1520"/>
      <c r="N188" s="1520"/>
      <c r="O188" s="1520"/>
      <c r="P188" s="1520"/>
      <c r="Q188" s="1520"/>
      <c r="R188" s="1520"/>
      <c r="S188" s="1520"/>
      <c r="T188" s="1520"/>
      <c r="U188" s="1520"/>
      <c r="V188" s="1520"/>
      <c r="W188" s="1520"/>
      <c r="X188" s="1520"/>
      <c r="Y188" s="1520"/>
      <c r="Z188" s="1520"/>
      <c r="AA188" s="1520"/>
      <c r="AB188" s="1520"/>
      <c r="AC188" s="1520"/>
      <c r="AD188" s="1520"/>
      <c r="AE188" s="1520"/>
      <c r="BN188" s="23" t="s">
        <v>236</v>
      </c>
      <c r="BT188" t="s">
        <v>66</v>
      </c>
    </row>
    <row r="189" spans="1:72" ht="12.95" customHeight="1">
      <c r="C189" s="21"/>
      <c r="D189" t="s">
        <v>588</v>
      </c>
      <c r="I189" s="1356" t="s">
        <v>2648</v>
      </c>
      <c r="J189" s="1356"/>
      <c r="K189" s="1356"/>
      <c r="L189" s="1356"/>
      <c r="M189" s="1356"/>
      <c r="N189" s="1356"/>
      <c r="O189" s="1356"/>
      <c r="P189" s="1356"/>
      <c r="Q189" t="s">
        <v>590</v>
      </c>
      <c r="T189" s="1356" t="s">
        <v>64</v>
      </c>
      <c r="U189" s="1356"/>
      <c r="V189" s="1356"/>
      <c r="W189" s="1356"/>
      <c r="X189" s="1356"/>
      <c r="Y189" s="1356"/>
      <c r="Z189" s="1356"/>
      <c r="AA189" s="1356"/>
      <c r="AB189" s="1356"/>
      <c r="AC189" s="1356"/>
      <c r="AD189" s="1356"/>
      <c r="AE189" s="1356"/>
      <c r="BC189" t="s">
        <v>308</v>
      </c>
      <c r="BH189" s="3" t="s">
        <v>599</v>
      </c>
      <c r="BN189" s="23" t="s">
        <v>237</v>
      </c>
      <c r="BT189" t="s">
        <v>67</v>
      </c>
    </row>
    <row r="190" spans="1:72" ht="12.95" customHeight="1">
      <c r="C190" s="21"/>
      <c r="D190" t="s">
        <v>591</v>
      </c>
      <c r="I190" s="1362">
        <v>92627</v>
      </c>
      <c r="J190" s="1362"/>
      <c r="K190" s="1362"/>
      <c r="L190" s="1362"/>
      <c r="M190" s="1362"/>
      <c r="N190" s="1362"/>
      <c r="O190" t="s">
        <v>593</v>
      </c>
      <c r="T190" s="1553">
        <v>632.01</v>
      </c>
      <c r="U190" s="1553"/>
      <c r="V190" s="1553"/>
      <c r="W190" s="1553"/>
      <c r="X190" s="1553"/>
      <c r="Y190" s="1553"/>
      <c r="Z190" s="1553"/>
      <c r="AA190" s="1553"/>
      <c r="AB190" s="1553"/>
      <c r="AC190" s="1553"/>
      <c r="AD190" s="1553"/>
      <c r="AE190" s="1553"/>
      <c r="BC190" t="s">
        <v>1065</v>
      </c>
      <c r="BH190" t="s">
        <v>1065</v>
      </c>
      <c r="BN190" s="23" t="s">
        <v>643</v>
      </c>
      <c r="BT190" t="s">
        <v>68</v>
      </c>
    </row>
    <row r="191" spans="1:72" ht="12.95" customHeight="1">
      <c r="C191" s="21"/>
      <c r="D191" t="s">
        <v>470</v>
      </c>
      <c r="N191" s="1519" t="s">
        <v>2649</v>
      </c>
      <c r="O191" s="1519"/>
      <c r="P191" s="1519"/>
      <c r="Q191" s="1519"/>
      <c r="R191" s="1519"/>
      <c r="S191" s="1519"/>
      <c r="T191" s="1519"/>
      <c r="U191" s="1519"/>
      <c r="V191" s="1519"/>
      <c r="W191" s="1519"/>
      <c r="X191" s="1519"/>
      <c r="Y191" s="1519"/>
      <c r="Z191" s="1519"/>
      <c r="AA191" s="1519"/>
      <c r="AB191" s="1519"/>
      <c r="AC191" s="1519"/>
      <c r="AD191" s="1519"/>
      <c r="AE191" s="1519"/>
      <c r="BC191" t="s">
        <v>1064</v>
      </c>
      <c r="BH191" t="s">
        <v>1064</v>
      </c>
      <c r="BN191" s="23" t="s">
        <v>697</v>
      </c>
      <c r="BT191" t="s">
        <v>736</v>
      </c>
    </row>
    <row r="192" spans="1:72" ht="12.95" customHeight="1">
      <c r="C192" s="21"/>
      <c r="M192" s="40"/>
      <c r="N192" s="1520"/>
      <c r="O192" s="1520"/>
      <c r="P192" s="1520"/>
      <c r="Q192" s="1520"/>
      <c r="R192" s="1520"/>
      <c r="S192" s="1520"/>
      <c r="T192" s="1520"/>
      <c r="U192" s="1520"/>
      <c r="V192" s="1520"/>
      <c r="W192" s="1520"/>
      <c r="X192" s="1520"/>
      <c r="Y192" s="1520"/>
      <c r="Z192" s="1520"/>
      <c r="AA192" s="1520"/>
      <c r="AB192" s="1520"/>
      <c r="AC192" s="1520"/>
      <c r="AD192" s="1520"/>
      <c r="AE192" s="1520"/>
      <c r="BC192" t="s">
        <v>1067</v>
      </c>
      <c r="BH192" s="3" t="s">
        <v>1475</v>
      </c>
      <c r="BN192" s="23" t="s">
        <v>698</v>
      </c>
      <c r="BT192" t="s">
        <v>737</v>
      </c>
    </row>
    <row r="193" spans="1:74" ht="12.95" customHeight="1">
      <c r="C193" s="21"/>
      <c r="D193" t="s">
        <v>2398</v>
      </c>
      <c r="M193" s="40"/>
      <c r="N193" s="928"/>
      <c r="O193" s="928"/>
      <c r="P193" s="928"/>
      <c r="Q193" s="928"/>
      <c r="R193" s="928"/>
      <c r="S193" s="928"/>
      <c r="T193" s="1542" t="s">
        <v>2238</v>
      </c>
      <c r="U193" s="1542"/>
      <c r="V193" s="1542"/>
      <c r="W193" s="1542"/>
      <c r="X193" s="1542"/>
      <c r="Y193" s="1542"/>
      <c r="Z193" s="1542"/>
      <c r="AA193" s="1542"/>
      <c r="AB193" s="1542"/>
      <c r="AC193" s="1542"/>
      <c r="AD193" s="1542"/>
      <c r="AE193" s="1542"/>
      <c r="AF193" s="1542"/>
      <c r="AG193" s="1542"/>
      <c r="AH193" s="1542"/>
      <c r="AI193" s="1542"/>
      <c r="BC193" t="s">
        <v>1066</v>
      </c>
      <c r="BH193" s="3" t="s">
        <v>1742</v>
      </c>
      <c r="BN193" s="23" t="s">
        <v>699</v>
      </c>
      <c r="BT193" t="s">
        <v>738</v>
      </c>
    </row>
    <row r="194" spans="1:74" ht="12.95" customHeight="1">
      <c r="C194" s="21"/>
      <c r="D194" s="3" t="s">
        <v>2582</v>
      </c>
      <c r="M194" s="40"/>
      <c r="N194" s="928"/>
      <c r="O194" s="928"/>
      <c r="P194" s="928"/>
      <c r="Q194" s="928"/>
      <c r="R194" s="928"/>
      <c r="S194" s="928"/>
      <c r="AH194" s="1357" t="s">
        <v>677</v>
      </c>
      <c r="AI194" s="1357"/>
      <c r="BC194" t="s">
        <v>1475</v>
      </c>
      <c r="BN194" s="23" t="s">
        <v>700</v>
      </c>
      <c r="BT194" t="s">
        <v>739</v>
      </c>
    </row>
    <row r="195" spans="1:74" ht="12.95" customHeight="1">
      <c r="C195" s="21"/>
      <c r="D195" t="s">
        <v>332</v>
      </c>
      <c r="T195" s="1357" t="s">
        <v>553</v>
      </c>
      <c r="U195" s="1357"/>
      <c r="W195" t="s">
        <v>693</v>
      </c>
      <c r="AH195" s="1357">
        <v>47</v>
      </c>
      <c r="AI195" s="1357"/>
      <c r="BC195" t="s">
        <v>2048</v>
      </c>
      <c r="BN195" s="23" t="s">
        <v>243</v>
      </c>
      <c r="BT195" t="s">
        <v>740</v>
      </c>
    </row>
    <row r="196" spans="1:74" ht="12.95" customHeight="1">
      <c r="C196" s="21"/>
      <c r="D196" t="s">
        <v>387</v>
      </c>
      <c r="T196" s="1379" t="s">
        <v>677</v>
      </c>
      <c r="U196" s="1379"/>
      <c r="W196" t="s">
        <v>694</v>
      </c>
      <c r="AH196" s="1357">
        <v>73</v>
      </c>
      <c r="AI196" s="1357"/>
      <c r="BN196" s="23" t="s">
        <v>244</v>
      </c>
      <c r="BT196" t="s">
        <v>69</v>
      </c>
    </row>
    <row r="197" spans="1:74" ht="12.95" customHeight="1">
      <c r="C197" s="21"/>
      <c r="D197" s="3" t="s">
        <v>169</v>
      </c>
      <c r="T197" s="1379" t="s">
        <v>677</v>
      </c>
      <c r="U197" s="1379"/>
      <c r="W197" t="s">
        <v>695</v>
      </c>
      <c r="AH197" s="1357">
        <v>37</v>
      </c>
      <c r="AI197" s="1357"/>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379"/>
      <c r="U198" s="137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57"/>
      <c r="AA199" s="1357"/>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368" t="s">
        <v>386</v>
      </c>
      <c r="E204" s="1368"/>
      <c r="F204" s="1368"/>
      <c r="G204" s="1368"/>
      <c r="H204" s="1368"/>
      <c r="I204" s="1368"/>
      <c r="J204" s="1368"/>
      <c r="K204" s="1368"/>
      <c r="L204" s="1368"/>
      <c r="M204" s="1368"/>
      <c r="P204" s="1551">
        <f>M26</f>
        <v>1904478.5</v>
      </c>
      <c r="Q204" s="1552"/>
      <c r="R204" s="1552"/>
      <c r="S204" s="1552"/>
      <c r="T204" s="1552"/>
      <c r="U204" s="1552"/>
      <c r="Z204" s="1564" t="s">
        <v>2630</v>
      </c>
      <c r="AA204" s="1564"/>
      <c r="AB204" s="1564"/>
      <c r="AC204" s="1564"/>
      <c r="AD204" s="1564"/>
      <c r="AE204" s="1564"/>
      <c r="AF204" s="1564"/>
      <c r="BC204" t="s">
        <v>618</v>
      </c>
      <c r="BN204" s="23" t="s">
        <v>712</v>
      </c>
      <c r="BT204" s="32" t="s">
        <v>198</v>
      </c>
      <c r="BU204" s="14"/>
    </row>
    <row r="205" spans="1:74" ht="12.95" customHeight="1">
      <c r="C205" s="21"/>
      <c r="D205" s="1563" t="s">
        <v>1355</v>
      </c>
      <c r="E205" s="1368"/>
      <c r="F205" s="1368"/>
      <c r="G205" s="1368"/>
      <c r="H205" s="1368"/>
      <c r="I205" s="1368"/>
      <c r="J205" s="1368"/>
      <c r="K205" s="1368"/>
      <c r="L205" s="1368"/>
      <c r="M205" s="1368"/>
      <c r="P205" s="1552">
        <f>M27</f>
        <v>0</v>
      </c>
      <c r="Q205" s="1552"/>
      <c r="R205" s="1552"/>
      <c r="S205" s="1552"/>
      <c r="T205" s="1552"/>
      <c r="U205" s="1552"/>
      <c r="V205" s="28"/>
      <c r="W205" s="3" t="s">
        <v>1910</v>
      </c>
      <c r="Z205" s="1564"/>
      <c r="AA205" s="1564"/>
      <c r="AB205" s="1564"/>
      <c r="AC205" s="1564"/>
      <c r="AD205" s="1564"/>
      <c r="AE205" s="1564"/>
      <c r="AF205" s="1564"/>
      <c r="AG205" t="s">
        <v>1356</v>
      </c>
      <c r="AP205" s="1357" t="s">
        <v>677</v>
      </c>
      <c r="AQ205" s="1357"/>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65"/>
      <c r="AA206" s="1565"/>
      <c r="AB206" s="1565"/>
      <c r="AC206" s="1565"/>
      <c r="AD206" s="1565"/>
      <c r="AE206" s="1565"/>
      <c r="AF206" s="1565"/>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91" t="s">
        <v>2650</v>
      </c>
      <c r="E208" s="1509"/>
      <c r="F208" s="1509"/>
      <c r="G208" s="1509"/>
      <c r="H208" s="1509"/>
      <c r="I208" s="1509"/>
      <c r="J208" s="1509"/>
      <c r="K208" s="1509"/>
      <c r="L208" s="1509"/>
      <c r="M208" s="1509"/>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509" t="s">
        <v>2048</v>
      </c>
      <c r="E211" s="1509"/>
      <c r="F211" s="1509"/>
      <c r="G211" s="1509"/>
      <c r="H211" s="1509"/>
      <c r="I211" s="1509"/>
      <c r="J211" s="1509"/>
      <c r="K211" s="1509"/>
      <c r="L211" s="1509"/>
      <c r="M211" s="1509"/>
      <c r="BN211" s="23" t="s">
        <v>129</v>
      </c>
      <c r="BT211" s="32" t="s">
        <v>130</v>
      </c>
    </row>
    <row r="212" spans="1:72" ht="12.95" customHeight="1">
      <c r="C212" s="21"/>
      <c r="D212" t="s">
        <v>1352</v>
      </c>
      <c r="Y212" s="1357"/>
      <c r="Z212" s="1357"/>
      <c r="AB212" s="1540">
        <f>IFERROR(Y212/AG440,"")</f>
        <v>0</v>
      </c>
      <c r="AC212" s="1541"/>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545" t="s">
        <v>599</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538</v>
      </c>
      <c r="BI214" t="s">
        <v>2636</v>
      </c>
      <c r="BN214" s="23" t="s">
        <v>327</v>
      </c>
      <c r="BT214" s="32" t="s">
        <v>206</v>
      </c>
    </row>
    <row r="215" spans="1:72" ht="12.95" customHeight="1">
      <c r="D215" s="3" t="s">
        <v>1766</v>
      </c>
      <c r="Z215" s="40"/>
      <c r="AB215" s="1510"/>
      <c r="AC215" s="1510"/>
      <c r="AD215" s="1510"/>
      <c r="AE215" s="1510"/>
      <c r="AF215" s="1510"/>
      <c r="AG215" s="1510"/>
      <c r="AH215" s="1510"/>
      <c r="AI215" s="1510"/>
      <c r="AJ215" s="1510"/>
      <c r="AK215" s="1510"/>
      <c r="AL215" s="1510"/>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510"/>
      <c r="AC216" s="1510"/>
      <c r="AD216" s="1510"/>
      <c r="AE216" s="1510"/>
      <c r="AF216" s="1510"/>
      <c r="AG216" s="1510"/>
      <c r="AH216" s="1510"/>
      <c r="AI216" s="1510"/>
      <c r="AJ216" s="1510"/>
      <c r="AK216" s="1510"/>
      <c r="AL216" s="1510"/>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509" t="s">
        <v>618</v>
      </c>
      <c r="E220" s="1509"/>
      <c r="F220" s="1509"/>
      <c r="G220" s="1509"/>
      <c r="H220" s="1509"/>
      <c r="I220" s="1509"/>
      <c r="J220" s="1509"/>
      <c r="K220" s="1509"/>
      <c r="L220" s="1509"/>
      <c r="M220" s="1509"/>
      <c r="N220" s="1509"/>
      <c r="O220" s="1509"/>
      <c r="P220" s="1509"/>
      <c r="Q220" s="1509"/>
      <c r="R220" s="1509"/>
      <c r="S220" s="1509"/>
      <c r="T220" s="1509"/>
      <c r="U220" s="1509"/>
      <c r="V220" s="1509"/>
      <c r="W220" s="1509"/>
      <c r="X220" s="1509"/>
      <c r="Y220" s="1509"/>
      <c r="Z220" s="1509"/>
      <c r="BA220" s="3"/>
      <c r="BC220" t="s">
        <v>301</v>
      </c>
    </row>
    <row r="221" spans="1:72" ht="12.95" customHeight="1">
      <c r="A221" s="2"/>
      <c r="B221" s="14"/>
      <c r="C221" s="2"/>
      <c r="AU221" s="95"/>
      <c r="AV221" s="95"/>
      <c r="AW221" s="95"/>
      <c r="AX221" s="95"/>
      <c r="AY221" s="95"/>
      <c r="BA221" s="3"/>
    </row>
    <row r="222" spans="1:72" ht="12.95" customHeight="1">
      <c r="A222" s="1544" t="s">
        <v>548</v>
      </c>
      <c r="B222" s="1544"/>
      <c r="C222" s="1544"/>
      <c r="D222" s="1544"/>
      <c r="E222" s="1544"/>
      <c r="F222" s="1544"/>
      <c r="G222" s="1544"/>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544"/>
      <c r="AM222" s="1544"/>
      <c r="AN222" s="1544"/>
      <c r="AO222" s="1544"/>
      <c r="AP222" s="1544"/>
      <c r="AQ222" s="1544"/>
      <c r="AR222" s="1544"/>
      <c r="AS222" s="1544"/>
      <c r="AT222" s="1544"/>
      <c r="AU222" s="95"/>
      <c r="AV222" s="95"/>
      <c r="AW222" s="95"/>
      <c r="AX222" s="95"/>
      <c r="AY222" s="95"/>
      <c r="AZ222" s="3"/>
      <c r="BA222" s="3"/>
      <c r="BP222" s="34"/>
    </row>
    <row r="223" spans="1:72" ht="12.95" customHeight="1">
      <c r="A223" s="1544"/>
      <c r="B223" s="1544"/>
      <c r="C223" s="1544"/>
      <c r="D223" s="1544"/>
      <c r="E223" s="1544"/>
      <c r="F223" s="1544"/>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544"/>
      <c r="AM223" s="1544"/>
      <c r="AN223" s="1544"/>
      <c r="AO223" s="1544"/>
      <c r="AP223" s="1544"/>
      <c r="AQ223" s="1544"/>
      <c r="AR223" s="1544"/>
      <c r="AS223" s="1544"/>
      <c r="AT223" s="1544"/>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7" t="s">
        <v>553</v>
      </c>
      <c r="AJ226" s="1357"/>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7" t="s">
        <v>599</v>
      </c>
      <c r="AJ227" s="1357"/>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7" t="s">
        <v>599</v>
      </c>
      <c r="AJ228" s="1357"/>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7" t="s">
        <v>599</v>
      </c>
      <c r="AJ229" s="1357"/>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4" t="str">
        <f>H16</f>
        <v>Costa Mesa M6 LP</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91" t="s">
        <v>2651</v>
      </c>
      <c r="N233" s="1491"/>
      <c r="O233" s="1491"/>
      <c r="P233" s="1491"/>
      <c r="Q233" s="1491"/>
      <c r="R233" s="1491"/>
      <c r="S233" s="1491"/>
      <c r="T233" s="1491"/>
      <c r="U233" s="1491"/>
      <c r="V233" s="1491"/>
      <c r="W233" s="1491"/>
      <c r="X233" s="1491"/>
      <c r="Y233" s="1491"/>
      <c r="Z233" s="1491"/>
      <c r="AA233" s="1491"/>
      <c r="AB233" s="1491"/>
      <c r="AC233" s="1491"/>
      <c r="AD233" s="1491"/>
      <c r="AE233" s="1491"/>
      <c r="BB233" s="219" t="s">
        <v>546</v>
      </c>
      <c r="BG233" s="259">
        <f>IF(AND(AND($M$249="nonprofit",$M$257="for profit",$M$265="nonprofit")),2,0)</f>
        <v>0</v>
      </c>
    </row>
    <row r="234" spans="1:69" ht="12.95" customHeight="1">
      <c r="D234" s="4" t="s">
        <v>588</v>
      </c>
      <c r="E234" s="4"/>
      <c r="M234" s="1491" t="s">
        <v>2652</v>
      </c>
      <c r="N234" s="1491"/>
      <c r="O234" s="1491"/>
      <c r="P234" s="1491"/>
      <c r="Q234" s="1491"/>
      <c r="R234" s="1491"/>
      <c r="S234" s="1491"/>
      <c r="T234" s="1491"/>
      <c r="V234" s="33" t="s">
        <v>86</v>
      </c>
      <c r="W234" s="1508" t="s">
        <v>2654</v>
      </c>
      <c r="X234" s="1508"/>
      <c r="Y234" s="4" t="s">
        <v>591</v>
      </c>
      <c r="AC234" s="1491">
        <v>92663</v>
      </c>
      <c r="AD234" s="1491"/>
      <c r="AE234" s="1491"/>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09"/>
      <c r="N235" s="1509"/>
      <c r="O235" s="1509"/>
      <c r="P235" s="1509"/>
      <c r="Q235" s="1509"/>
      <c r="R235" s="1509"/>
      <c r="S235" s="1509"/>
      <c r="T235" s="1509"/>
      <c r="U235" s="1509"/>
      <c r="V235" s="1509"/>
      <c r="W235" s="1509"/>
      <c r="X235" s="1509"/>
      <c r="Y235" s="1509"/>
      <c r="Z235" s="1509"/>
      <c r="AA235" s="1509"/>
      <c r="AB235" s="1509"/>
      <c r="AC235" s="1509"/>
      <c r="AD235" s="1509"/>
      <c r="AE235" s="1509"/>
      <c r="AI235" s="4"/>
      <c r="AJ235" s="4"/>
      <c r="AK235" s="4"/>
      <c r="AL235" s="4"/>
      <c r="AM235" s="4"/>
      <c r="AN235" s="4"/>
      <c r="AO235" s="4"/>
      <c r="AP235" s="4"/>
      <c r="AQ235" s="4"/>
      <c r="AR235" s="4"/>
      <c r="AS235" s="4"/>
      <c r="AT235" s="4"/>
      <c r="BB235" s="219"/>
      <c r="BG235" s="218"/>
    </row>
    <row r="236" spans="1:69" ht="12.95" customHeight="1">
      <c r="D236" s="4" t="s">
        <v>88</v>
      </c>
      <c r="E236" s="4"/>
      <c r="F236" s="4"/>
      <c r="M236" s="1361"/>
      <c r="N236" s="1361"/>
      <c r="O236" s="1361"/>
      <c r="P236" s="1361"/>
      <c r="Q236" s="1361"/>
      <c r="R236" s="1361"/>
      <c r="S236" s="4" t="s">
        <v>207</v>
      </c>
      <c r="T236" s="4"/>
      <c r="U236" s="1358"/>
      <c r="V236" s="1358"/>
      <c r="W236" s="1358"/>
      <c r="X236" s="4" t="s">
        <v>89</v>
      </c>
      <c r="Z236" s="1361"/>
      <c r="AA236" s="1361"/>
      <c r="AB236" s="1361"/>
      <c r="AC236" s="1361"/>
      <c r="AD236" s="1361"/>
      <c r="AE236" s="1361"/>
      <c r="AU236" s="4"/>
      <c r="AV236" s="4"/>
      <c r="AW236" s="4"/>
      <c r="AX236" s="4"/>
      <c r="AY236" s="4"/>
      <c r="AZ236" s="4"/>
      <c r="BB236" s="218" t="s">
        <v>545</v>
      </c>
      <c r="BG236" s="259">
        <f>IF(AND(AND($M$249="nonprofit",$M$257="nonprofit",$M$265="(select one)")),1,0)</f>
        <v>0</v>
      </c>
    </row>
    <row r="237" spans="1:69" ht="12.95" customHeight="1">
      <c r="D237" s="4" t="s">
        <v>90</v>
      </c>
      <c r="E237" s="4"/>
      <c r="F237" s="4"/>
      <c r="M237" s="1492"/>
      <c r="N237" s="1492"/>
      <c r="O237" s="1492"/>
      <c r="P237" s="1492"/>
      <c r="Q237" s="1492"/>
      <c r="R237" s="1492"/>
      <c r="S237" s="1492"/>
      <c r="T237" s="1492"/>
      <c r="U237" s="1492"/>
      <c r="V237" s="1492"/>
      <c r="W237" s="1492"/>
      <c r="X237" s="1492"/>
      <c r="Y237" s="1492"/>
      <c r="Z237" s="1492"/>
      <c r="AA237" s="1492"/>
      <c r="AB237" s="1492"/>
      <c r="AC237" s="1492"/>
      <c r="AD237" s="1492"/>
      <c r="AE237" s="149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62" t="s">
        <v>536</v>
      </c>
      <c r="N238" s="1362"/>
      <c r="O238" s="1362"/>
      <c r="P238" s="1362"/>
      <c r="Q238" s="1362"/>
      <c r="R238" s="1362"/>
      <c r="S238" s="1362"/>
      <c r="T238" s="1362"/>
      <c r="U238" s="218" t="s">
        <v>921</v>
      </c>
      <c r="V238" s="218"/>
      <c r="W238" s="218"/>
      <c r="X238" s="218"/>
      <c r="Y238" s="218"/>
      <c r="Z238" s="218"/>
      <c r="AA238" s="1535"/>
      <c r="AB238" s="1535"/>
      <c r="AC238" s="1535"/>
      <c r="AD238" s="1535"/>
      <c r="AE238" s="1535"/>
      <c r="AF238" s="1535"/>
      <c r="AG238" s="1535"/>
      <c r="AH238" s="1535"/>
      <c r="AI238" s="1535"/>
      <c r="AJ238" s="1535"/>
      <c r="AK238" s="153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56"/>
      <c r="N239" s="1356"/>
      <c r="O239" s="1356"/>
      <c r="P239" s="1356"/>
      <c r="Q239" s="1356"/>
      <c r="R239" s="1356"/>
      <c r="S239" s="1356"/>
      <c r="T239" s="1356"/>
      <c r="U239" s="1356"/>
      <c r="V239" s="1356"/>
      <c r="W239" s="1356"/>
      <c r="X239" s="1356"/>
      <c r="Y239" s="1356"/>
      <c r="Z239" s="1356"/>
      <c r="AA239" s="1356"/>
      <c r="AB239" s="1356"/>
      <c r="AC239" s="1356"/>
      <c r="AD239" s="1356"/>
      <c r="AE239" s="135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0" t="s">
        <v>2653</v>
      </c>
      <c r="N243" s="1530"/>
      <c r="O243" s="1530"/>
      <c r="P243" s="1530"/>
      <c r="Q243" s="1530"/>
      <c r="R243" s="1530"/>
      <c r="S243" s="1530"/>
      <c r="T243" s="1530"/>
      <c r="U243" s="1530"/>
      <c r="V243" s="1530"/>
      <c r="W243" s="1530"/>
      <c r="X243" s="1530"/>
      <c r="Y243" s="1530"/>
      <c r="Z243" s="1530"/>
      <c r="AA243" s="1530"/>
      <c r="AB243" s="1530"/>
      <c r="AC243" s="1530"/>
      <c r="AD243" s="1530"/>
      <c r="AE243" s="1530"/>
      <c r="AF243" s="1531" t="s">
        <v>2657</v>
      </c>
      <c r="AG243" s="1531"/>
      <c r="AH243" s="1531"/>
      <c r="AI243" s="1531"/>
      <c r="AJ243" s="1531"/>
      <c r="AK243" s="153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91" t="s">
        <v>2651</v>
      </c>
      <c r="N244" s="1491"/>
      <c r="O244" s="1491"/>
      <c r="P244" s="1491"/>
      <c r="Q244" s="1491"/>
      <c r="R244" s="1491"/>
      <c r="S244" s="1491"/>
      <c r="T244" s="1491"/>
      <c r="U244" s="1491"/>
      <c r="V244" s="1491"/>
      <c r="W244" s="1491"/>
      <c r="X244" s="1491"/>
      <c r="Y244" s="1491"/>
      <c r="Z244" s="1491"/>
      <c r="AA244" s="1491"/>
      <c r="AB244" s="1491"/>
      <c r="AC244" s="1491"/>
      <c r="AD244" s="1491"/>
      <c r="AE244" s="1491"/>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91" t="s">
        <v>2652</v>
      </c>
      <c r="N245" s="1491"/>
      <c r="O245" s="1491"/>
      <c r="P245" s="1491"/>
      <c r="Q245" s="1491"/>
      <c r="R245" s="1491"/>
      <c r="S245" s="1491"/>
      <c r="T245" s="1491"/>
      <c r="V245" s="33" t="s">
        <v>86</v>
      </c>
      <c r="W245" s="1508" t="s">
        <v>2654</v>
      </c>
      <c r="X245" s="1508"/>
      <c r="Y245" s="4" t="s">
        <v>591</v>
      </c>
      <c r="AC245" s="1491" t="s">
        <v>2655</v>
      </c>
      <c r="AD245" s="1509"/>
      <c r="AE245" s="1509"/>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91" t="s">
        <v>2679</v>
      </c>
      <c r="N246" s="1509"/>
      <c r="O246" s="1509"/>
      <c r="P246" s="1509"/>
      <c r="Q246" s="1509"/>
      <c r="R246" s="1509"/>
      <c r="S246" s="1509"/>
      <c r="T246" s="1509"/>
      <c r="U246" s="1509"/>
      <c r="V246" s="1509"/>
      <c r="W246" s="1509"/>
      <c r="X246" s="1509"/>
      <c r="Y246" s="1509"/>
      <c r="Z246" s="1509"/>
      <c r="AA246" s="1509"/>
      <c r="AB246" s="1509"/>
      <c r="AC246" s="1509"/>
      <c r="AD246" s="1509"/>
      <c r="AE246" s="1509"/>
      <c r="AH246" s="1499">
        <v>5.1000000000000004E-3</v>
      </c>
      <c r="AI246" s="1499"/>
      <c r="AJ246" s="1499"/>
      <c r="AK246" s="1499"/>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36" t="s">
        <v>2671</v>
      </c>
      <c r="N247" s="1361"/>
      <c r="O247" s="1361"/>
      <c r="P247" s="1361"/>
      <c r="Q247" s="1361"/>
      <c r="R247" s="1361"/>
      <c r="S247" s="4" t="s">
        <v>207</v>
      </c>
      <c r="T247" s="4"/>
      <c r="U247" s="1358"/>
      <c r="V247" s="1358"/>
      <c r="W247" s="1358"/>
      <c r="X247" s="4" t="s">
        <v>89</v>
      </c>
      <c r="Z247" s="1361"/>
      <c r="AA247" s="1361"/>
      <c r="AB247" s="1361"/>
      <c r="AC247" s="1361"/>
      <c r="AD247" s="1361"/>
      <c r="AE247" s="1361"/>
      <c r="AU247" s="4"/>
      <c r="AV247" s="4"/>
      <c r="AW247" s="4"/>
      <c r="AX247" s="4"/>
      <c r="AY247" s="4"/>
      <c r="BG247">
        <v>0</v>
      </c>
      <c r="BH247" s="3"/>
      <c r="BN247" s="34"/>
    </row>
    <row r="248" spans="1:71" ht="12.95" customHeight="1">
      <c r="A248" s="19"/>
      <c r="B248" s="4"/>
      <c r="C248" s="4"/>
      <c r="D248" s="4" t="s">
        <v>90</v>
      </c>
      <c r="E248" s="4"/>
      <c r="F248" s="4"/>
      <c r="M248" s="1492" t="s">
        <v>2672</v>
      </c>
      <c r="N248" s="1492"/>
      <c r="O248" s="1492"/>
      <c r="P248" s="1492"/>
      <c r="Q248" s="1492"/>
      <c r="R248" s="1492"/>
      <c r="S248" s="1492"/>
      <c r="T248" s="1492"/>
      <c r="U248" s="1492"/>
      <c r="V248" s="1492"/>
      <c r="W248" s="1492"/>
      <c r="X248" s="1492"/>
      <c r="Y248" s="1492"/>
      <c r="Z248" s="1492"/>
      <c r="AA248" s="1492"/>
      <c r="AB248" s="1492"/>
      <c r="AC248" s="1492"/>
      <c r="AD248" s="1492"/>
      <c r="AE248" s="149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62" t="s">
        <v>544</v>
      </c>
      <c r="N249" s="1362"/>
      <c r="O249" s="1362"/>
      <c r="P249" s="1362"/>
      <c r="Q249" s="1362"/>
      <c r="R249" s="1362"/>
      <c r="S249" s="1362"/>
      <c r="T249" s="1362"/>
      <c r="U249" s="218" t="s">
        <v>921</v>
      </c>
      <c r="V249" s="218"/>
      <c r="W249" s="218"/>
      <c r="X249" s="218"/>
      <c r="Y249" s="218"/>
      <c r="Z249" s="218"/>
      <c r="AA249" s="1534" t="s">
        <v>2656</v>
      </c>
      <c r="AB249" s="1535"/>
      <c r="AC249" s="1535"/>
      <c r="AD249" s="1535"/>
      <c r="AE249" s="1535"/>
      <c r="AF249" s="1535"/>
      <c r="AG249" s="1535"/>
      <c r="AH249" s="1535"/>
      <c r="AI249" s="1535"/>
      <c r="AJ249" s="1535"/>
      <c r="AK249" s="153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0" t="s">
        <v>2658</v>
      </c>
      <c r="N251" s="1530"/>
      <c r="O251" s="1530"/>
      <c r="P251" s="1530"/>
      <c r="Q251" s="1530"/>
      <c r="R251" s="1530"/>
      <c r="S251" s="1530"/>
      <c r="T251" s="1530"/>
      <c r="U251" s="1530"/>
      <c r="V251" s="1530"/>
      <c r="W251" s="1530"/>
      <c r="X251" s="1530"/>
      <c r="Y251" s="1530"/>
      <c r="Z251" s="1530"/>
      <c r="AA251" s="1530"/>
      <c r="AB251" s="1530"/>
      <c r="AC251" s="1530"/>
      <c r="AD251" s="1530"/>
      <c r="AE251" s="1530"/>
      <c r="AF251" s="1531" t="s">
        <v>2664</v>
      </c>
      <c r="AG251" s="1531"/>
      <c r="AH251" s="1531"/>
      <c r="AI251" s="1531"/>
      <c r="AJ251" s="1531"/>
      <c r="AK251" s="1531"/>
      <c r="AU251" s="4"/>
      <c r="AV251" s="4"/>
      <c r="AW251" s="4"/>
      <c r="AX251" s="4"/>
      <c r="AY251" s="4"/>
      <c r="BN251" s="34"/>
    </row>
    <row r="252" spans="1:71" ht="12.95" customHeight="1">
      <c r="A252" s="19"/>
      <c r="B252" s="4"/>
      <c r="C252" s="4"/>
      <c r="D252" s="4" t="s">
        <v>85</v>
      </c>
      <c r="E252" s="4"/>
      <c r="F252" s="4"/>
      <c r="G252" s="4"/>
      <c r="H252" s="4"/>
      <c r="I252" s="4"/>
      <c r="J252" s="4"/>
      <c r="K252" s="4"/>
      <c r="L252" s="4"/>
      <c r="M252" s="1491" t="s">
        <v>2659</v>
      </c>
      <c r="N252" s="1491"/>
      <c r="O252" s="1491"/>
      <c r="P252" s="1491"/>
      <c r="Q252" s="1491"/>
      <c r="R252" s="1491"/>
      <c r="S252" s="1491"/>
      <c r="T252" s="1491"/>
      <c r="U252" s="1491"/>
      <c r="V252" s="1491"/>
      <c r="W252" s="1491"/>
      <c r="X252" s="1491"/>
      <c r="Y252" s="1491"/>
      <c r="Z252" s="1491"/>
      <c r="AA252" s="1491"/>
      <c r="AB252" s="1491"/>
      <c r="AC252" s="1491"/>
      <c r="AD252" s="1491"/>
      <c r="AE252" s="1491"/>
      <c r="AF252" s="3" t="s">
        <v>1285</v>
      </c>
      <c r="AL252" s="4"/>
      <c r="AM252" s="4"/>
      <c r="AN252" s="4"/>
      <c r="AO252" s="4"/>
      <c r="AP252" s="4"/>
      <c r="AQ252" s="4"/>
      <c r="AR252" s="4"/>
      <c r="AS252" s="4"/>
      <c r="AT252" s="4"/>
      <c r="BN252" s="34"/>
    </row>
    <row r="253" spans="1:71" ht="12.95" customHeight="1">
      <c r="A253" s="19"/>
      <c r="B253" s="4"/>
      <c r="C253" s="4"/>
      <c r="D253" s="4" t="s">
        <v>588</v>
      </c>
      <c r="E253" s="4"/>
      <c r="M253" s="1491" t="s">
        <v>2660</v>
      </c>
      <c r="N253" s="1491"/>
      <c r="O253" s="1491"/>
      <c r="P253" s="1491"/>
      <c r="Q253" s="1491"/>
      <c r="R253" s="1491"/>
      <c r="S253" s="1491"/>
      <c r="T253" s="1491"/>
      <c r="V253" s="33" t="s">
        <v>86</v>
      </c>
      <c r="W253" s="1508" t="s">
        <v>2654</v>
      </c>
      <c r="X253" s="1508"/>
      <c r="Y253" s="4" t="s">
        <v>591</v>
      </c>
      <c r="AC253" s="1509"/>
      <c r="AD253" s="1509"/>
      <c r="AE253" s="1509"/>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91" t="s">
        <v>2661</v>
      </c>
      <c r="N254" s="1509"/>
      <c r="O254" s="1509"/>
      <c r="P254" s="1509"/>
      <c r="Q254" s="1509"/>
      <c r="R254" s="1509"/>
      <c r="S254" s="1509"/>
      <c r="T254" s="1509"/>
      <c r="U254" s="1509"/>
      <c r="V254" s="1509"/>
      <c r="W254" s="1509"/>
      <c r="X254" s="1509"/>
      <c r="Y254" s="1509"/>
      <c r="Z254" s="1509"/>
      <c r="AA254" s="1509"/>
      <c r="AB254" s="1509"/>
      <c r="AC254" s="1509"/>
      <c r="AD254" s="1509"/>
      <c r="AE254" s="1509"/>
      <c r="AH254" s="1499">
        <v>4.8999999999999998E-3</v>
      </c>
      <c r="AI254" s="1499"/>
      <c r="AJ254" s="1499"/>
      <c r="AK254" s="1499"/>
      <c r="AL254" s="4"/>
      <c r="AM254" s="4"/>
      <c r="AN254" s="4"/>
      <c r="AO254" s="4"/>
      <c r="AP254" s="4"/>
      <c r="AQ254" s="4"/>
      <c r="AR254" s="4"/>
      <c r="AS254" s="4"/>
      <c r="AT254" s="4"/>
    </row>
    <row r="255" spans="1:71" ht="12.95" customHeight="1">
      <c r="A255" s="19"/>
      <c r="B255" s="4"/>
      <c r="C255" s="4"/>
      <c r="D255" s="4" t="s">
        <v>88</v>
      </c>
      <c r="E255" s="4"/>
      <c r="F255" s="4"/>
      <c r="M255" s="1536" t="s">
        <v>2662</v>
      </c>
      <c r="N255" s="1361"/>
      <c r="O255" s="1361"/>
      <c r="P255" s="1361"/>
      <c r="Q255" s="1361"/>
      <c r="R255" s="1361"/>
      <c r="S255" s="4" t="s">
        <v>207</v>
      </c>
      <c r="T255" s="4"/>
      <c r="U255" s="1358"/>
      <c r="V255" s="1358"/>
      <c r="W255" s="1358"/>
      <c r="X255" s="4" t="s">
        <v>89</v>
      </c>
      <c r="Z255" s="1361"/>
      <c r="AA255" s="1361"/>
      <c r="AB255" s="1361"/>
      <c r="AC255" s="1361"/>
      <c r="AD255" s="1361"/>
      <c r="AE255" s="1361"/>
      <c r="AU255" s="4"/>
      <c r="AV255" s="4"/>
      <c r="AW255" s="4"/>
      <c r="AX255" s="4"/>
      <c r="AY255" s="4"/>
      <c r="BN255" s="34"/>
    </row>
    <row r="256" spans="1:71" ht="12.95" customHeight="1">
      <c r="A256" s="19"/>
      <c r="B256" s="4"/>
      <c r="C256" s="4"/>
      <c r="D256" s="4" t="s">
        <v>90</v>
      </c>
      <c r="E256" s="4"/>
      <c r="F256" s="4"/>
      <c r="M256" s="1492" t="s">
        <v>2663</v>
      </c>
      <c r="N256" s="1492"/>
      <c r="O256" s="1492"/>
      <c r="P256" s="1492"/>
      <c r="Q256" s="1492"/>
      <c r="R256" s="1492"/>
      <c r="S256" s="1492"/>
      <c r="T256" s="1492"/>
      <c r="U256" s="1492"/>
      <c r="V256" s="1492"/>
      <c r="W256" s="1492"/>
      <c r="X256" s="1492"/>
      <c r="Y256" s="1492"/>
      <c r="Z256" s="1492"/>
      <c r="AA256" s="1492"/>
      <c r="AB256" s="1492"/>
      <c r="AC256" s="1492"/>
      <c r="AD256" s="1492"/>
      <c r="AE256" s="149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62" t="s">
        <v>542</v>
      </c>
      <c r="N257" s="1362"/>
      <c r="O257" s="1362"/>
      <c r="P257" s="1362"/>
      <c r="Q257" s="1362"/>
      <c r="R257" s="1362"/>
      <c r="S257" s="1362"/>
      <c r="T257" s="1362"/>
      <c r="U257" s="218" t="s">
        <v>921</v>
      </c>
      <c r="V257" s="218"/>
      <c r="W257" s="218"/>
      <c r="X257" s="218"/>
      <c r="Y257" s="218"/>
      <c r="Z257" s="218"/>
      <c r="AA257" s="1535"/>
      <c r="AB257" s="1535"/>
      <c r="AC257" s="1535"/>
      <c r="AD257" s="1535"/>
      <c r="AE257" s="1535"/>
      <c r="AF257" s="1535"/>
      <c r="AG257" s="1535"/>
      <c r="AH257" s="1535"/>
      <c r="AI257" s="1535"/>
      <c r="AJ257" s="1535"/>
      <c r="AK257" s="153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1"/>
      <c r="N259" s="1531"/>
      <c r="O259" s="1531"/>
      <c r="P259" s="1531"/>
      <c r="Q259" s="1531"/>
      <c r="R259" s="1531"/>
      <c r="S259" s="1531"/>
      <c r="T259" s="1531"/>
      <c r="U259" s="1531"/>
      <c r="V259" s="1531"/>
      <c r="W259" s="1531"/>
      <c r="X259" s="1531"/>
      <c r="Y259" s="1531"/>
      <c r="Z259" s="1531"/>
      <c r="AA259" s="1531"/>
      <c r="AB259" s="1531"/>
      <c r="AC259" s="1531"/>
      <c r="AD259" s="1531"/>
      <c r="AE259" s="1531"/>
      <c r="AF259" s="1531" t="s">
        <v>308</v>
      </c>
      <c r="AG259" s="1531"/>
      <c r="AH259" s="1531"/>
      <c r="AI259" s="1531"/>
      <c r="AJ259" s="1531"/>
      <c r="AK259" s="153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9"/>
      <c r="N260" s="1509"/>
      <c r="O260" s="1509"/>
      <c r="P260" s="1509"/>
      <c r="Q260" s="1509"/>
      <c r="R260" s="1509"/>
      <c r="S260" s="1509"/>
      <c r="T260" s="1509"/>
      <c r="U260" s="1509"/>
      <c r="V260" s="1509"/>
      <c r="W260" s="1509"/>
      <c r="X260" s="1509"/>
      <c r="Y260" s="1509"/>
      <c r="Z260" s="1509"/>
      <c r="AA260" s="1509"/>
      <c r="AB260" s="1509"/>
      <c r="AC260" s="1509"/>
      <c r="AD260" s="1509"/>
      <c r="AE260" s="1509"/>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09"/>
      <c r="N261" s="1509"/>
      <c r="O261" s="1509"/>
      <c r="P261" s="1509"/>
      <c r="Q261" s="1509"/>
      <c r="R261" s="1509"/>
      <c r="S261" s="1509"/>
      <c r="T261" s="1509"/>
      <c r="V261" s="33" t="s">
        <v>86</v>
      </c>
      <c r="W261" s="1358"/>
      <c r="X261" s="1358"/>
      <c r="Y261" s="4" t="s">
        <v>591</v>
      </c>
      <c r="AC261" s="1509"/>
      <c r="AD261" s="1509"/>
      <c r="AE261" s="1509"/>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9"/>
      <c r="N262" s="1509"/>
      <c r="O262" s="1509"/>
      <c r="P262" s="1509"/>
      <c r="Q262" s="1509"/>
      <c r="R262" s="1509"/>
      <c r="S262" s="1509"/>
      <c r="T262" s="1509"/>
      <c r="U262" s="1509"/>
      <c r="V262" s="1509"/>
      <c r="W262" s="1509"/>
      <c r="X262" s="1509"/>
      <c r="Y262" s="1509"/>
      <c r="Z262" s="1509"/>
      <c r="AA262" s="1509"/>
      <c r="AB262" s="1509"/>
      <c r="AC262" s="1509"/>
      <c r="AD262" s="1509"/>
      <c r="AE262" s="1509"/>
      <c r="AH262" s="1499"/>
      <c r="AI262" s="1499"/>
      <c r="AJ262" s="1499"/>
      <c r="AK262" s="149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61"/>
      <c r="N263" s="1361"/>
      <c r="O263" s="1361"/>
      <c r="P263" s="1361"/>
      <c r="Q263" s="1361"/>
      <c r="R263" s="1361"/>
      <c r="S263" s="4" t="s">
        <v>207</v>
      </c>
      <c r="T263" s="4"/>
      <c r="U263" s="1358"/>
      <c r="V263" s="1358"/>
      <c r="W263" s="1358"/>
      <c r="X263" s="4" t="s">
        <v>89</v>
      </c>
      <c r="Z263" s="1361"/>
      <c r="AA263" s="1361"/>
      <c r="AB263" s="1361"/>
      <c r="AC263" s="1361"/>
      <c r="AD263" s="1361"/>
      <c r="AE263" s="136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492"/>
      <c r="N264" s="1492"/>
      <c r="O264" s="1492"/>
      <c r="P264" s="1492"/>
      <c r="Q264" s="1492"/>
      <c r="R264" s="1492"/>
      <c r="S264" s="1492"/>
      <c r="T264" s="1492"/>
      <c r="U264" s="1492"/>
      <c r="V264" s="1492"/>
      <c r="W264" s="1492"/>
      <c r="X264" s="1492"/>
      <c r="Y264" s="1492"/>
      <c r="Z264" s="1492"/>
      <c r="AA264" s="1566"/>
      <c r="AB264" s="1566"/>
      <c r="AC264" s="1566"/>
      <c r="AD264" s="1566"/>
      <c r="AE264" s="156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62" t="s">
        <v>308</v>
      </c>
      <c r="N265" s="1362"/>
      <c r="O265" s="1362"/>
      <c r="P265" s="1362"/>
      <c r="Q265" s="1362"/>
      <c r="R265" s="1362"/>
      <c r="S265" s="1362"/>
      <c r="T265" s="1362"/>
      <c r="U265" s="218" t="s">
        <v>921</v>
      </c>
      <c r="V265" s="218"/>
      <c r="W265" s="218"/>
      <c r="X265" s="218"/>
      <c r="Y265" s="218"/>
      <c r="Z265" s="218"/>
      <c r="AA265" s="1538"/>
      <c r="AB265" s="1538"/>
      <c r="AC265" s="1538"/>
      <c r="AD265" s="1538"/>
      <c r="AE265" s="1538"/>
      <c r="AF265" s="1538"/>
      <c r="AG265" s="1538"/>
      <c r="AH265" s="1538"/>
      <c r="AI265" s="1538"/>
      <c r="AJ265" s="1538"/>
      <c r="AK265" s="153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37" t="str">
        <f>IFERROR(BO245,"")</f>
        <v>Joint Venture</v>
      </c>
      <c r="U267" s="1537"/>
      <c r="V267" s="1537"/>
      <c r="W267" s="1537"/>
      <c r="X267" s="1537"/>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09" t="s">
        <v>281</v>
      </c>
      <c r="E270" s="1509"/>
      <c r="F270" s="1509"/>
      <c r="G270" s="1509"/>
      <c r="H270" s="1509"/>
      <c r="J270" t="s">
        <v>280</v>
      </c>
      <c r="X270" s="1529"/>
      <c r="Y270" s="1529"/>
      <c r="Z270" s="1529"/>
      <c r="AA270" s="1529"/>
      <c r="AB270" s="1529"/>
      <c r="AC270" s="152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0" t="s">
        <v>2673</v>
      </c>
      <c r="M274" s="1531"/>
      <c r="N274" s="1531"/>
      <c r="O274" s="1531"/>
      <c r="P274" s="1531"/>
      <c r="Q274" s="1531"/>
      <c r="R274" s="1531"/>
      <c r="S274" s="1531"/>
      <c r="T274" s="1531"/>
      <c r="U274" s="1531"/>
      <c r="V274" s="1531"/>
      <c r="W274" s="1531"/>
      <c r="X274" s="1531"/>
      <c r="Y274" s="1531"/>
      <c r="Z274" s="1531"/>
      <c r="AA274" s="1531"/>
      <c r="AB274" s="1531"/>
      <c r="AC274" s="1531"/>
      <c r="AD274" s="1531"/>
      <c r="AE274" s="1531"/>
      <c r="AF274" s="1531"/>
      <c r="AG274" s="1531"/>
      <c r="AH274" s="1531"/>
      <c r="AI274" s="1531"/>
      <c r="AJ274" s="153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91" t="s">
        <v>2674</v>
      </c>
      <c r="M275" s="1509"/>
      <c r="N275" s="1509"/>
      <c r="O275" s="1509"/>
      <c r="P275" s="1509"/>
      <c r="Q275" s="1509"/>
      <c r="R275" s="1509"/>
      <c r="S275" s="1509"/>
      <c r="T275" s="1509"/>
      <c r="U275" s="1509"/>
      <c r="V275" s="1509"/>
      <c r="W275" s="1509"/>
      <c r="X275" s="1509"/>
      <c r="Y275" s="1509"/>
      <c r="Z275" s="1509"/>
      <c r="AA275" s="1509"/>
      <c r="AB275" s="1509"/>
      <c r="AC275" s="1509"/>
      <c r="AD275" s="150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91" t="s">
        <v>68</v>
      </c>
      <c r="M276" s="1509"/>
      <c r="N276" s="1509"/>
      <c r="O276" s="1509"/>
      <c r="P276" s="1509"/>
      <c r="Q276" s="1509"/>
      <c r="R276" s="1509"/>
      <c r="S276" s="1509"/>
      <c r="U276" s="33" t="s">
        <v>86</v>
      </c>
      <c r="V276" s="1508" t="s">
        <v>2654</v>
      </c>
      <c r="W276" s="1358"/>
      <c r="X276" s="4" t="s">
        <v>591</v>
      </c>
      <c r="AB276" s="1509">
        <v>95811</v>
      </c>
      <c r="AC276" s="1509"/>
      <c r="AD276" s="150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91" t="s">
        <v>2675</v>
      </c>
      <c r="M277" s="1509"/>
      <c r="N277" s="1509"/>
      <c r="O277" s="1509"/>
      <c r="P277" s="1509"/>
      <c r="Q277" s="1509"/>
      <c r="R277" s="1509"/>
      <c r="S277" s="1509"/>
      <c r="T277" s="1509"/>
      <c r="U277" s="1509"/>
      <c r="V277" s="1509"/>
      <c r="W277" s="1509"/>
      <c r="X277" s="1509"/>
      <c r="Y277" s="1509"/>
      <c r="Z277" s="1509"/>
      <c r="AA277" s="1509"/>
      <c r="AB277" s="1509"/>
      <c r="AC277" s="1509"/>
      <c r="AD277" s="1509"/>
      <c r="AI277" s="4"/>
      <c r="AJ277" s="4"/>
      <c r="AK277" s="3"/>
      <c r="AL277" s="3"/>
      <c r="AM277" s="3"/>
      <c r="AN277" s="3"/>
      <c r="AO277" s="3"/>
      <c r="AP277" s="3"/>
      <c r="AQ277" s="3"/>
      <c r="AR277" s="3"/>
      <c r="AS277" s="3"/>
      <c r="AT277" s="3"/>
      <c r="BN277" s="34"/>
    </row>
    <row r="278" spans="1:66" ht="12.95" customHeight="1">
      <c r="D278" s="4" t="s">
        <v>88</v>
      </c>
      <c r="E278" s="4"/>
      <c r="F278" s="4"/>
      <c r="L278" s="1536" t="s">
        <v>2676</v>
      </c>
      <c r="M278" s="1361"/>
      <c r="N278" s="1361"/>
      <c r="O278" s="1361"/>
      <c r="P278" s="1361"/>
      <c r="Q278" s="1361"/>
      <c r="R278" s="4" t="s">
        <v>207</v>
      </c>
      <c r="S278" s="4"/>
      <c r="T278" s="1358"/>
      <c r="U278" s="1358"/>
      <c r="V278" s="1358"/>
      <c r="W278" s="4" t="s">
        <v>89</v>
      </c>
      <c r="Y278" s="1361"/>
      <c r="Z278" s="1361"/>
      <c r="AA278" s="1361"/>
      <c r="AB278" s="1361"/>
      <c r="AC278" s="1361"/>
      <c r="AD278" s="1361"/>
      <c r="BN278" s="34"/>
    </row>
    <row r="279" spans="1:66" ht="12.95" customHeight="1">
      <c r="D279" s="4" t="s">
        <v>90</v>
      </c>
      <c r="E279" s="4"/>
      <c r="F279" s="4"/>
      <c r="L279" s="1492" t="s">
        <v>2677</v>
      </c>
      <c r="M279" s="1492"/>
      <c r="N279" s="1492"/>
      <c r="O279" s="1492"/>
      <c r="P279" s="1492"/>
      <c r="Q279" s="1492"/>
      <c r="R279" s="1492"/>
      <c r="S279" s="1492"/>
      <c r="T279" s="1492"/>
      <c r="U279" s="1492"/>
      <c r="V279" s="1492"/>
      <c r="W279" s="1492"/>
      <c r="X279" s="1492"/>
      <c r="Y279" s="1492"/>
      <c r="Z279" s="1492"/>
      <c r="AA279" s="1492"/>
      <c r="AB279" s="1492"/>
      <c r="AC279" s="1492"/>
      <c r="AD279" s="1492"/>
      <c r="AF279" s="4"/>
      <c r="AG279" s="4"/>
      <c r="AH279" s="4"/>
      <c r="AI279" s="4"/>
      <c r="AJ279" s="4"/>
      <c r="AU279" s="3"/>
      <c r="AV279" s="3"/>
      <c r="AW279" s="3"/>
      <c r="AX279" s="3"/>
      <c r="AY279" s="3"/>
      <c r="BN279" s="34"/>
    </row>
    <row r="280" spans="1:66" ht="12.95" customHeight="1">
      <c r="D280" s="3" t="s">
        <v>631</v>
      </c>
      <c r="E280" s="3"/>
      <c r="F280" s="3"/>
      <c r="G280" s="3"/>
      <c r="H280" s="3"/>
      <c r="I280" s="3"/>
      <c r="L280" s="1508" t="s">
        <v>2678</v>
      </c>
      <c r="M280" s="1508"/>
      <c r="N280" s="1508"/>
      <c r="O280" s="1508"/>
      <c r="P280" s="1508"/>
      <c r="Q280" s="1508"/>
      <c r="R280" s="1508"/>
      <c r="S280" s="1508"/>
      <c r="T280" s="1508"/>
      <c r="U280" s="1508"/>
      <c r="V280" s="1508"/>
      <c r="W280" s="1508"/>
      <c r="X280" s="1508"/>
      <c r="Y280" s="1508"/>
      <c r="Z280" s="1508"/>
      <c r="AA280" s="1508"/>
      <c r="AB280" s="1508"/>
      <c r="AC280" s="1508"/>
      <c r="AD280" s="1508"/>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4" t="s">
        <v>549</v>
      </c>
      <c r="B282" s="1544"/>
      <c r="C282" s="1544"/>
      <c r="D282" s="1544"/>
      <c r="E282" s="1544"/>
      <c r="F282" s="1544"/>
      <c r="G282" s="1544"/>
      <c r="H282" s="1544"/>
      <c r="I282" s="1544"/>
      <c r="J282" s="1544"/>
      <c r="K282" s="1544"/>
      <c r="L282" s="1544"/>
      <c r="M282" s="1544"/>
      <c r="N282" s="1544"/>
      <c r="O282" s="1544"/>
      <c r="P282" s="1544"/>
      <c r="Q282" s="1544"/>
      <c r="R282" s="1544"/>
      <c r="S282" s="1544"/>
      <c r="T282" s="1544"/>
      <c r="U282" s="1544"/>
      <c r="V282" s="1544"/>
      <c r="W282" s="1544"/>
      <c r="X282" s="1544"/>
      <c r="Y282" s="1544"/>
      <c r="Z282" s="1544"/>
      <c r="AA282" s="1544"/>
      <c r="AB282" s="1544"/>
      <c r="AC282" s="1544"/>
      <c r="AD282" s="1544"/>
      <c r="AE282" s="1544"/>
      <c r="AF282" s="1544"/>
      <c r="AG282" s="1544"/>
      <c r="AH282" s="1544"/>
      <c r="AI282" s="1544"/>
      <c r="AJ282" s="1544"/>
      <c r="AK282" s="1544"/>
      <c r="AL282" s="1544"/>
      <c r="AM282" s="1544"/>
      <c r="AN282" s="1544"/>
      <c r="AO282" s="1544"/>
      <c r="AP282" s="1544"/>
      <c r="AQ282" s="1544"/>
      <c r="AR282" s="1544"/>
      <c r="AS282" s="1544"/>
      <c r="AT282" s="1544"/>
      <c r="AU282" s="95"/>
      <c r="AV282" s="95"/>
      <c r="AW282" s="95"/>
      <c r="AX282" s="95"/>
      <c r="AY282" s="95"/>
      <c r="BN282" s="34"/>
    </row>
    <row r="283" spans="1:66" ht="12.95" customHeight="1">
      <c r="A283" s="1544"/>
      <c r="B283" s="1544"/>
      <c r="C283" s="1544"/>
      <c r="D283" s="1544"/>
      <c r="E283" s="1544"/>
      <c r="F283" s="1544"/>
      <c r="G283" s="1544"/>
      <c r="H283" s="1544"/>
      <c r="I283" s="1544"/>
      <c r="J283" s="1544"/>
      <c r="K283" s="1544"/>
      <c r="L283" s="1544"/>
      <c r="M283" s="1544"/>
      <c r="N283" s="1544"/>
      <c r="O283" s="1544"/>
      <c r="P283" s="1544"/>
      <c r="Q283" s="1544"/>
      <c r="R283" s="1544"/>
      <c r="S283" s="1544"/>
      <c r="T283" s="1544"/>
      <c r="U283" s="1544"/>
      <c r="V283" s="1544"/>
      <c r="W283" s="1544"/>
      <c r="X283" s="1544"/>
      <c r="Y283" s="1544"/>
      <c r="Z283" s="1544"/>
      <c r="AA283" s="1544"/>
      <c r="AB283" s="1544"/>
      <c r="AC283" s="1544"/>
      <c r="AD283" s="1544"/>
      <c r="AE283" s="1544"/>
      <c r="AF283" s="1544"/>
      <c r="AG283" s="1544"/>
      <c r="AH283" s="1544"/>
      <c r="AI283" s="1544"/>
      <c r="AJ283" s="1544"/>
      <c r="AK283" s="1544"/>
      <c r="AL283" s="1544"/>
      <c r="AM283" s="1544"/>
      <c r="AN283" s="1544"/>
      <c r="AO283" s="1544"/>
      <c r="AP283" s="1544"/>
      <c r="AQ283" s="1544"/>
      <c r="AR283" s="1544"/>
      <c r="AS283" s="1544"/>
      <c r="AT283" s="154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56" t="s">
        <v>2656</v>
      </c>
      <c r="I287" s="1356"/>
      <c r="J287" s="1356"/>
      <c r="K287" s="1356"/>
      <c r="L287" s="1356"/>
      <c r="M287" s="1356"/>
      <c r="N287" s="1356"/>
      <c r="O287" s="1356"/>
      <c r="P287" s="1356"/>
      <c r="Q287" s="1356"/>
      <c r="R287" s="1356"/>
      <c r="T287" s="3" t="s">
        <v>575</v>
      </c>
      <c r="V287" s="3"/>
      <c r="W287" s="3"/>
      <c r="X287" s="3"/>
      <c r="Y287" s="3"/>
      <c r="AA287" s="1356" t="s">
        <v>2713</v>
      </c>
      <c r="AB287" s="1356"/>
      <c r="AC287" s="1356"/>
      <c r="AD287" s="1356"/>
      <c r="AE287" s="1356"/>
      <c r="AF287" s="1356"/>
      <c r="AG287" s="1356"/>
      <c r="AH287" s="1356"/>
      <c r="AI287" s="1356"/>
      <c r="AJ287" s="1356"/>
      <c r="AK287" s="1356"/>
      <c r="BN287" s="34"/>
    </row>
    <row r="288" spans="1:66" ht="12.95" customHeight="1">
      <c r="B288" s="3" t="s">
        <v>479</v>
      </c>
      <c r="C288" s="3"/>
      <c r="D288" s="3"/>
      <c r="E288" s="3"/>
      <c r="F288" s="3"/>
      <c r="H288" s="1362" t="s">
        <v>2668</v>
      </c>
      <c r="I288" s="1362"/>
      <c r="J288" s="1362"/>
      <c r="K288" s="1362"/>
      <c r="L288" s="1362"/>
      <c r="M288" s="1362"/>
      <c r="N288" s="1362"/>
      <c r="O288" s="1362"/>
      <c r="P288" s="1362"/>
      <c r="Q288" s="1362"/>
      <c r="R288" s="1362"/>
      <c r="T288" s="3" t="s">
        <v>479</v>
      </c>
      <c r="V288" s="3"/>
      <c r="W288" s="3"/>
      <c r="X288" s="3"/>
      <c r="Y288" s="3"/>
      <c r="AA288" s="1362" t="s">
        <v>2714</v>
      </c>
      <c r="AB288" s="1362"/>
      <c r="AC288" s="1362"/>
      <c r="AD288" s="1362"/>
      <c r="AE288" s="1362"/>
      <c r="AF288" s="1362"/>
      <c r="AG288" s="1362"/>
      <c r="AH288" s="1362"/>
      <c r="AI288" s="1362"/>
      <c r="AJ288" s="1362"/>
      <c r="AK288" s="1362"/>
      <c r="BN288" s="34"/>
    </row>
    <row r="289" spans="2:66" ht="12.95" customHeight="1">
      <c r="B289" s="3" t="s">
        <v>480</v>
      </c>
      <c r="C289" s="3"/>
      <c r="D289" s="3"/>
      <c r="E289" s="3"/>
      <c r="F289" s="3"/>
      <c r="H289" s="1362" t="s">
        <v>2669</v>
      </c>
      <c r="I289" s="1362"/>
      <c r="J289" s="1362"/>
      <c r="K289" s="1362"/>
      <c r="L289" s="1362"/>
      <c r="M289" s="1362"/>
      <c r="N289" s="1362"/>
      <c r="O289" s="1362"/>
      <c r="P289" s="1362"/>
      <c r="Q289" s="1362"/>
      <c r="R289" s="1362"/>
      <c r="T289" s="3" t="s">
        <v>75</v>
      </c>
      <c r="V289" s="3"/>
      <c r="W289" s="3"/>
      <c r="X289" s="3"/>
      <c r="Y289" s="3"/>
      <c r="AA289" s="1362" t="s">
        <v>2689</v>
      </c>
      <c r="AB289" s="1362"/>
      <c r="AC289" s="1362"/>
      <c r="AD289" s="1362"/>
      <c r="AE289" s="1362"/>
      <c r="AF289" s="1362"/>
      <c r="AG289" s="1362"/>
      <c r="AH289" s="1362"/>
      <c r="AI289" s="1362"/>
      <c r="AJ289" s="1362"/>
      <c r="AK289" s="1362"/>
      <c r="BN289" s="34"/>
    </row>
    <row r="290" spans="2:66" ht="12.95" customHeight="1">
      <c r="B290" s="3" t="s">
        <v>87</v>
      </c>
      <c r="C290" s="3"/>
      <c r="D290" s="3"/>
      <c r="E290" s="3"/>
      <c r="F290" s="3"/>
      <c r="H290" s="1362" t="s">
        <v>2670</v>
      </c>
      <c r="I290" s="1362"/>
      <c r="J290" s="1362"/>
      <c r="K290" s="1362"/>
      <c r="L290" s="1362"/>
      <c r="M290" s="1362"/>
      <c r="N290" s="1362"/>
      <c r="O290" s="1362"/>
      <c r="P290" s="1362"/>
      <c r="Q290" s="1362"/>
      <c r="R290" s="1362"/>
      <c r="T290" s="3" t="s">
        <v>87</v>
      </c>
      <c r="V290" s="3"/>
      <c r="W290" s="3"/>
      <c r="X290" s="3"/>
      <c r="Y290" s="3"/>
      <c r="AA290" s="1362" t="s">
        <v>2715</v>
      </c>
      <c r="AB290" s="1362"/>
      <c r="AC290" s="1362"/>
      <c r="AD290" s="1362"/>
      <c r="AE290" s="1362"/>
      <c r="AF290" s="1362"/>
      <c r="AG290" s="1362"/>
      <c r="AH290" s="1362"/>
      <c r="AI290" s="1362"/>
      <c r="AJ290" s="1362"/>
      <c r="AK290" s="1362"/>
      <c r="BN290" s="34"/>
    </row>
    <row r="291" spans="2:66" ht="12.95" customHeight="1">
      <c r="B291" s="3" t="s">
        <v>88</v>
      </c>
      <c r="C291" s="3"/>
      <c r="D291" s="3"/>
      <c r="E291" s="3"/>
      <c r="F291" s="3"/>
      <c r="G291" s="3"/>
      <c r="H291" s="1513" t="s">
        <v>2671</v>
      </c>
      <c r="I291" s="1513"/>
      <c r="J291" s="1513"/>
      <c r="K291" s="1513"/>
      <c r="L291" s="1513"/>
      <c r="M291" s="1513"/>
      <c r="N291" s="4" t="s">
        <v>207</v>
      </c>
      <c r="O291" s="4"/>
      <c r="P291" s="1509"/>
      <c r="Q291" s="1509"/>
      <c r="R291" s="1509"/>
      <c r="S291" s="3"/>
      <c r="T291" s="3" t="s">
        <v>88</v>
      </c>
      <c r="V291" s="3"/>
      <c r="W291" s="3"/>
      <c r="X291" s="3"/>
      <c r="Y291" s="3"/>
      <c r="AA291" s="1507">
        <v>3104064942</v>
      </c>
      <c r="AB291" s="1507"/>
      <c r="AC291" s="1507"/>
      <c r="AD291" s="1507"/>
      <c r="AE291" s="1507"/>
      <c r="AF291" s="1507"/>
      <c r="AG291" s="4" t="s">
        <v>207</v>
      </c>
      <c r="AH291" s="4"/>
      <c r="AI291" s="1509"/>
      <c r="AJ291" s="1509"/>
      <c r="AK291" s="1509"/>
      <c r="BN291" s="34"/>
    </row>
    <row r="292" spans="2:66" ht="12.95" customHeight="1">
      <c r="B292" s="3" t="s">
        <v>89</v>
      </c>
      <c r="C292" s="3"/>
      <c r="D292" s="3"/>
      <c r="E292" s="3"/>
      <c r="F292" s="3"/>
      <c r="G292" s="3"/>
      <c r="H292" s="1361"/>
      <c r="I292" s="1361"/>
      <c r="J292" s="1361"/>
      <c r="K292" s="1361"/>
      <c r="L292" s="1361"/>
      <c r="M292" s="1361"/>
      <c r="N292" s="4"/>
      <c r="O292" s="4"/>
      <c r="P292" s="35"/>
      <c r="Q292" s="35"/>
      <c r="R292" s="35"/>
      <c r="S292" s="3"/>
      <c r="T292" s="3" t="s">
        <v>89</v>
      </c>
      <c r="V292" s="3"/>
      <c r="W292" s="3"/>
      <c r="X292" s="3"/>
      <c r="Y292" s="3"/>
      <c r="AA292" s="1361"/>
      <c r="AB292" s="1361"/>
      <c r="AC292" s="1361"/>
      <c r="AD292" s="1361"/>
      <c r="AE292" s="1361"/>
      <c r="AF292" s="1361"/>
      <c r="AG292" s="4"/>
      <c r="AH292" s="4"/>
      <c r="AI292" s="35"/>
      <c r="AJ292" s="35"/>
      <c r="AK292" s="35"/>
      <c r="BN292" s="34"/>
    </row>
    <row r="293" spans="2:66" ht="12.95" customHeight="1">
      <c r="B293" s="3" t="s">
        <v>76</v>
      </c>
      <c r="C293" s="3"/>
      <c r="D293" s="3"/>
      <c r="E293" s="3"/>
      <c r="F293" s="3"/>
      <c r="G293" s="3"/>
      <c r="H293" s="1362" t="s">
        <v>2672</v>
      </c>
      <c r="I293" s="1362"/>
      <c r="J293" s="1362"/>
      <c r="K293" s="1362"/>
      <c r="L293" s="1362"/>
      <c r="M293" s="1362"/>
      <c r="N293" s="1356"/>
      <c r="O293" s="1356"/>
      <c r="P293" s="1356"/>
      <c r="Q293" s="1356"/>
      <c r="R293" s="1356"/>
      <c r="S293" s="3"/>
      <c r="T293" s="3" t="s">
        <v>76</v>
      </c>
      <c r="V293" s="3"/>
      <c r="W293" s="3"/>
      <c r="X293" s="3"/>
      <c r="Y293" s="3"/>
      <c r="AA293" s="1362" t="s">
        <v>2716</v>
      </c>
      <c r="AB293" s="1362"/>
      <c r="AC293" s="1362"/>
      <c r="AD293" s="1362"/>
      <c r="AE293" s="1362"/>
      <c r="AF293" s="1362"/>
      <c r="AG293" s="1356"/>
      <c r="AH293" s="1356"/>
      <c r="AI293" s="1356"/>
      <c r="AJ293" s="1356"/>
      <c r="AK293" s="135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56" t="s">
        <v>2682</v>
      </c>
      <c r="I295" s="1356"/>
      <c r="J295" s="1356"/>
      <c r="K295" s="1356"/>
      <c r="L295" s="1356"/>
      <c r="M295" s="1356"/>
      <c r="N295" s="1356"/>
      <c r="O295" s="1356"/>
      <c r="P295" s="1356"/>
      <c r="Q295" s="1356"/>
      <c r="R295" s="1356"/>
      <c r="T295" s="3" t="s">
        <v>365</v>
      </c>
      <c r="V295" s="3"/>
      <c r="W295" s="3"/>
      <c r="X295" s="3"/>
      <c r="Y295" s="3"/>
      <c r="AA295" s="1356"/>
      <c r="AB295" s="1356"/>
      <c r="AC295" s="1356"/>
      <c r="AD295" s="1356"/>
      <c r="AE295" s="1356"/>
      <c r="AF295" s="1356"/>
      <c r="AG295" s="1356"/>
      <c r="AH295" s="1356"/>
      <c r="AI295" s="1356"/>
      <c r="AJ295" s="1356"/>
      <c r="AK295" s="1356"/>
      <c r="BN295" s="34"/>
    </row>
    <row r="296" spans="2:66" ht="12.95" customHeight="1">
      <c r="B296" s="3" t="s">
        <v>479</v>
      </c>
      <c r="C296" s="3"/>
      <c r="D296" s="3"/>
      <c r="E296" s="3"/>
      <c r="F296" s="3"/>
      <c r="H296" s="1362" t="s">
        <v>2683</v>
      </c>
      <c r="I296" s="1362"/>
      <c r="J296" s="1362"/>
      <c r="K296" s="1362"/>
      <c r="L296" s="1362"/>
      <c r="M296" s="1362"/>
      <c r="N296" s="1362"/>
      <c r="O296" s="1362"/>
      <c r="P296" s="1362"/>
      <c r="Q296" s="1362"/>
      <c r="R296" s="1362"/>
      <c r="T296" s="3" t="s">
        <v>479</v>
      </c>
      <c r="V296" s="3"/>
      <c r="W296" s="3"/>
      <c r="X296" s="3"/>
      <c r="Y296" s="3"/>
      <c r="AA296" s="1362"/>
      <c r="AB296" s="1362"/>
      <c r="AC296" s="1362"/>
      <c r="AD296" s="1362"/>
      <c r="AE296" s="1362"/>
      <c r="AF296" s="1362"/>
      <c r="AG296" s="1362"/>
      <c r="AH296" s="1362"/>
      <c r="AI296" s="1362"/>
      <c r="AJ296" s="1362"/>
      <c r="AK296" s="1362"/>
      <c r="BN296" s="34"/>
    </row>
    <row r="297" spans="2:66" ht="12.95" customHeight="1">
      <c r="B297" s="3" t="s">
        <v>480</v>
      </c>
      <c r="C297" s="3"/>
      <c r="D297" s="3"/>
      <c r="E297" s="3"/>
      <c r="F297" s="3"/>
      <c r="H297" s="1362" t="s">
        <v>2684</v>
      </c>
      <c r="I297" s="1362"/>
      <c r="J297" s="1362"/>
      <c r="K297" s="1362"/>
      <c r="L297" s="1362"/>
      <c r="M297" s="1362"/>
      <c r="N297" s="1362"/>
      <c r="O297" s="1362"/>
      <c r="P297" s="1362"/>
      <c r="Q297" s="1362"/>
      <c r="R297" s="1362"/>
      <c r="T297" s="3" t="s">
        <v>75</v>
      </c>
      <c r="V297" s="3"/>
      <c r="W297" s="3"/>
      <c r="X297" s="3"/>
      <c r="Y297" s="3"/>
      <c r="AA297" s="1362"/>
      <c r="AB297" s="1362"/>
      <c r="AC297" s="1362"/>
      <c r="AD297" s="1362"/>
      <c r="AE297" s="1362"/>
      <c r="AF297" s="1362"/>
      <c r="AG297" s="1362"/>
      <c r="AH297" s="1362"/>
      <c r="AI297" s="1362"/>
      <c r="AJ297" s="1362"/>
      <c r="AK297" s="1362"/>
      <c r="BN297" s="34"/>
    </row>
    <row r="298" spans="2:66" ht="12.95" customHeight="1">
      <c r="B298" s="3" t="s">
        <v>87</v>
      </c>
      <c r="C298" s="3"/>
      <c r="D298" s="3"/>
      <c r="E298" s="3"/>
      <c r="F298" s="3"/>
      <c r="H298" s="1362" t="s">
        <v>2685</v>
      </c>
      <c r="I298" s="1362"/>
      <c r="J298" s="1362"/>
      <c r="K298" s="1362"/>
      <c r="L298" s="1362"/>
      <c r="M298" s="1362"/>
      <c r="N298" s="1362"/>
      <c r="O298" s="1362"/>
      <c r="P298" s="1362"/>
      <c r="Q298" s="1362"/>
      <c r="R298" s="1362"/>
      <c r="T298" s="3" t="s">
        <v>87</v>
      </c>
      <c r="V298" s="3"/>
      <c r="W298" s="3"/>
      <c r="X298" s="3"/>
      <c r="Y298" s="3"/>
      <c r="AA298" s="1362"/>
      <c r="AB298" s="1362"/>
      <c r="AC298" s="1362"/>
      <c r="AD298" s="1362"/>
      <c r="AE298" s="1362"/>
      <c r="AF298" s="1362"/>
      <c r="AG298" s="1362"/>
      <c r="AH298" s="1362"/>
      <c r="AI298" s="1362"/>
      <c r="AJ298" s="1362"/>
      <c r="AK298" s="1362"/>
      <c r="BN298" s="34"/>
    </row>
    <row r="299" spans="2:66" ht="12.95" customHeight="1">
      <c r="B299" s="3" t="s">
        <v>88</v>
      </c>
      <c r="C299" s="3"/>
      <c r="D299" s="3"/>
      <c r="E299" s="3"/>
      <c r="F299" s="3"/>
      <c r="G299" s="3"/>
      <c r="H299" s="1507">
        <v>4152625165</v>
      </c>
      <c r="I299" s="1507"/>
      <c r="J299" s="1507"/>
      <c r="K299" s="1507"/>
      <c r="L299" s="1507"/>
      <c r="M299" s="1507"/>
      <c r="N299" s="4" t="s">
        <v>207</v>
      </c>
      <c r="O299" s="4"/>
      <c r="P299" s="1509"/>
      <c r="Q299" s="1509"/>
      <c r="R299" s="1509"/>
      <c r="S299" s="3"/>
      <c r="T299" s="3" t="s">
        <v>88</v>
      </c>
      <c r="V299" s="3"/>
      <c r="W299" s="3"/>
      <c r="X299" s="3"/>
      <c r="Y299" s="3"/>
      <c r="AA299" s="1507"/>
      <c r="AB299" s="1507"/>
      <c r="AC299" s="1507"/>
      <c r="AD299" s="1507"/>
      <c r="AE299" s="1507"/>
      <c r="AF299" s="1507"/>
      <c r="AG299" s="4" t="s">
        <v>207</v>
      </c>
      <c r="AH299" s="4"/>
      <c r="AI299" s="1509"/>
      <c r="AJ299" s="1509"/>
      <c r="AK299" s="1509"/>
      <c r="BN299" s="34"/>
    </row>
    <row r="300" spans="2:66" ht="12.95" customHeight="1">
      <c r="B300" s="3" t="s">
        <v>89</v>
      </c>
      <c r="C300" s="3"/>
      <c r="D300" s="3"/>
      <c r="E300" s="3"/>
      <c r="F300" s="3"/>
      <c r="G300" s="3"/>
      <c r="H300" s="1361"/>
      <c r="I300" s="1361"/>
      <c r="J300" s="1361"/>
      <c r="K300" s="1361"/>
      <c r="L300" s="1361"/>
      <c r="M300" s="1361"/>
      <c r="N300" s="4"/>
      <c r="O300" s="4"/>
      <c r="P300" s="35"/>
      <c r="Q300" s="35"/>
      <c r="R300" s="35"/>
      <c r="S300" s="3"/>
      <c r="T300" s="3" t="s">
        <v>89</v>
      </c>
      <c r="V300" s="3"/>
      <c r="W300" s="3"/>
      <c r="X300" s="3"/>
      <c r="Y300" s="3"/>
      <c r="AA300" s="1361"/>
      <c r="AB300" s="1361"/>
      <c r="AC300" s="1361"/>
      <c r="AD300" s="1361"/>
      <c r="AE300" s="1361"/>
      <c r="AF300" s="1361"/>
      <c r="AG300" s="4"/>
      <c r="AH300" s="4"/>
      <c r="AI300" s="35"/>
      <c r="AJ300" s="35"/>
      <c r="AK300" s="35"/>
      <c r="BN300" s="34"/>
    </row>
    <row r="301" spans="2:66" ht="12.95" customHeight="1">
      <c r="B301" s="3" t="s">
        <v>76</v>
      </c>
      <c r="C301" s="3"/>
      <c r="D301" s="3"/>
      <c r="E301" s="3"/>
      <c r="F301" s="3"/>
      <c r="G301" s="3"/>
      <c r="H301" s="1362" t="s">
        <v>2686</v>
      </c>
      <c r="I301" s="1362"/>
      <c r="J301" s="1362"/>
      <c r="K301" s="1362"/>
      <c r="L301" s="1362"/>
      <c r="M301" s="1362"/>
      <c r="N301" s="1356"/>
      <c r="O301" s="1356"/>
      <c r="P301" s="1356"/>
      <c r="Q301" s="1356"/>
      <c r="R301" s="1356"/>
      <c r="S301" s="3"/>
      <c r="T301" s="3" t="s">
        <v>76</v>
      </c>
      <c r="V301" s="3"/>
      <c r="W301" s="3"/>
      <c r="X301" s="3"/>
      <c r="Y301" s="3"/>
      <c r="AA301" s="1362"/>
      <c r="AB301" s="1362"/>
      <c r="AC301" s="1362"/>
      <c r="AD301" s="1362"/>
      <c r="AE301" s="1362"/>
      <c r="AF301" s="1362"/>
      <c r="AG301" s="1356"/>
      <c r="AH301" s="1356"/>
      <c r="AI301" s="1356"/>
      <c r="AJ301" s="1356"/>
      <c r="AK301" s="1356"/>
      <c r="BN301" s="34"/>
    </row>
    <row r="302" spans="2:66" ht="12.95" customHeight="1">
      <c r="BN302" s="34"/>
    </row>
    <row r="303" spans="2:66" ht="12.95" customHeight="1">
      <c r="B303" s="3" t="s">
        <v>77</v>
      </c>
      <c r="C303" s="3"/>
      <c r="D303" s="3"/>
      <c r="E303" s="3"/>
      <c r="F303" s="3"/>
      <c r="H303" s="1356" t="s">
        <v>2687</v>
      </c>
      <c r="I303" s="1356"/>
      <c r="J303" s="1356"/>
      <c r="K303" s="1356"/>
      <c r="L303" s="1356"/>
      <c r="M303" s="1356"/>
      <c r="N303" s="1356"/>
      <c r="O303" s="1356"/>
      <c r="P303" s="1356"/>
      <c r="Q303" s="1356"/>
      <c r="R303" s="1356"/>
      <c r="T303" s="4" t="s">
        <v>890</v>
      </c>
      <c r="V303" s="3"/>
      <c r="W303" s="3"/>
      <c r="X303" s="3"/>
      <c r="Y303" s="3"/>
      <c r="AA303" s="1356" t="s">
        <v>2717</v>
      </c>
      <c r="AB303" s="1356"/>
      <c r="AC303" s="1356"/>
      <c r="AD303" s="1356"/>
      <c r="AE303" s="1356"/>
      <c r="AF303" s="1356"/>
      <c r="AG303" s="1356"/>
      <c r="AH303" s="1356"/>
      <c r="AI303" s="1356"/>
      <c r="AJ303" s="1356"/>
      <c r="AK303" s="1356"/>
      <c r="BN303" s="34"/>
    </row>
    <row r="304" spans="2:66" ht="12.95" customHeight="1">
      <c r="B304" s="3" t="s">
        <v>479</v>
      </c>
      <c r="C304" s="3"/>
      <c r="D304" s="3"/>
      <c r="E304" s="3"/>
      <c r="F304" s="3"/>
      <c r="H304" s="1362" t="s">
        <v>2688</v>
      </c>
      <c r="I304" s="1362"/>
      <c r="J304" s="1362"/>
      <c r="K304" s="1362"/>
      <c r="L304" s="1362"/>
      <c r="M304" s="1362"/>
      <c r="N304" s="1362"/>
      <c r="O304" s="1362"/>
      <c r="P304" s="1362"/>
      <c r="Q304" s="1362"/>
      <c r="R304" s="1362"/>
      <c r="T304" s="3" t="s">
        <v>479</v>
      </c>
      <c r="V304" s="3"/>
      <c r="W304" s="3"/>
      <c r="X304" s="3"/>
      <c r="Y304" s="3"/>
      <c r="AA304" s="1362" t="s">
        <v>2718</v>
      </c>
      <c r="AB304" s="1362"/>
      <c r="AC304" s="1362"/>
      <c r="AD304" s="1362"/>
      <c r="AE304" s="1362"/>
      <c r="AF304" s="1362"/>
      <c r="AG304" s="1362"/>
      <c r="AH304" s="1362"/>
      <c r="AI304" s="1362"/>
      <c r="AJ304" s="1362"/>
      <c r="AK304" s="1362"/>
      <c r="BN304" s="34"/>
    </row>
    <row r="305" spans="2:66" ht="12.95" customHeight="1">
      <c r="B305" s="3" t="s">
        <v>480</v>
      </c>
      <c r="C305" s="3"/>
      <c r="D305" s="3"/>
      <c r="E305" s="3"/>
      <c r="F305" s="3"/>
      <c r="H305" s="1362" t="s">
        <v>2689</v>
      </c>
      <c r="I305" s="1362"/>
      <c r="J305" s="1362"/>
      <c r="K305" s="1362"/>
      <c r="L305" s="1362"/>
      <c r="M305" s="1362"/>
      <c r="N305" s="1362"/>
      <c r="O305" s="1362"/>
      <c r="P305" s="1362"/>
      <c r="Q305" s="1362"/>
      <c r="R305" s="1362"/>
      <c r="T305" s="3" t="s">
        <v>75</v>
      </c>
      <c r="V305" s="3"/>
      <c r="W305" s="3"/>
      <c r="X305" s="3"/>
      <c r="Y305" s="3"/>
      <c r="AA305" s="1362" t="s">
        <v>2719</v>
      </c>
      <c r="AB305" s="1362"/>
      <c r="AC305" s="1362"/>
      <c r="AD305" s="1362"/>
      <c r="AE305" s="1362"/>
      <c r="AF305" s="1362"/>
      <c r="AG305" s="1362"/>
      <c r="AH305" s="1362"/>
      <c r="AI305" s="1362"/>
      <c r="AJ305" s="1362"/>
      <c r="AK305" s="1362"/>
      <c r="BN305" s="34"/>
    </row>
    <row r="306" spans="2:66" ht="12.95" customHeight="1">
      <c r="B306" s="3" t="s">
        <v>87</v>
      </c>
      <c r="C306" s="3"/>
      <c r="D306" s="3"/>
      <c r="E306" s="3"/>
      <c r="F306" s="3"/>
      <c r="H306" s="1362" t="s">
        <v>2690</v>
      </c>
      <c r="I306" s="1362"/>
      <c r="J306" s="1362"/>
      <c r="K306" s="1362"/>
      <c r="L306" s="1362"/>
      <c r="M306" s="1362"/>
      <c r="N306" s="1362"/>
      <c r="O306" s="1362"/>
      <c r="P306" s="1362"/>
      <c r="Q306" s="1362"/>
      <c r="R306" s="1362"/>
      <c r="T306" s="3" t="s">
        <v>87</v>
      </c>
      <c r="V306" s="3"/>
      <c r="W306" s="3"/>
      <c r="X306" s="3"/>
      <c r="Y306" s="3"/>
      <c r="AA306" s="1362" t="s">
        <v>2720</v>
      </c>
      <c r="AB306" s="1362"/>
      <c r="AC306" s="1362"/>
      <c r="AD306" s="1362"/>
      <c r="AE306" s="1362"/>
      <c r="AF306" s="1362"/>
      <c r="AG306" s="1362"/>
      <c r="AH306" s="1362"/>
      <c r="AI306" s="1362"/>
      <c r="AJ306" s="1362"/>
      <c r="AK306" s="1362"/>
      <c r="BN306" s="34"/>
    </row>
    <row r="307" spans="2:66" ht="12.95" customHeight="1">
      <c r="B307" s="3" t="s">
        <v>88</v>
      </c>
      <c r="C307" s="3"/>
      <c r="D307" s="3"/>
      <c r="E307" s="3"/>
      <c r="F307" s="3"/>
      <c r="G307" s="3"/>
      <c r="H307" s="1507">
        <v>5622562337</v>
      </c>
      <c r="I307" s="1507"/>
      <c r="J307" s="1507"/>
      <c r="K307" s="1507"/>
      <c r="L307" s="1507"/>
      <c r="M307" s="1507"/>
      <c r="N307" s="4" t="s">
        <v>207</v>
      </c>
      <c r="O307" s="4"/>
      <c r="P307" s="1509"/>
      <c r="Q307" s="1509"/>
      <c r="R307" s="1509"/>
      <c r="S307" s="3"/>
      <c r="T307" s="3" t="s">
        <v>88</v>
      </c>
      <c r="V307" s="3"/>
      <c r="W307" s="3"/>
      <c r="X307" s="3"/>
      <c r="Y307" s="3"/>
      <c r="AA307" s="1507">
        <v>3102206171</v>
      </c>
      <c r="AB307" s="1507"/>
      <c r="AC307" s="1507"/>
      <c r="AD307" s="1507"/>
      <c r="AE307" s="1507"/>
      <c r="AF307" s="1507"/>
      <c r="AG307" s="4" t="s">
        <v>207</v>
      </c>
      <c r="AH307" s="4"/>
      <c r="AI307" s="1509"/>
      <c r="AJ307" s="1509"/>
      <c r="AK307" s="1509"/>
      <c r="BN307" s="34"/>
    </row>
    <row r="308" spans="2:66" ht="12.95" customHeight="1">
      <c r="B308" s="3" t="s">
        <v>89</v>
      </c>
      <c r="C308" s="3"/>
      <c r="D308" s="3"/>
      <c r="E308" s="3"/>
      <c r="F308" s="3"/>
      <c r="G308" s="3"/>
      <c r="H308" s="1361"/>
      <c r="I308" s="1361"/>
      <c r="J308" s="1361"/>
      <c r="K308" s="1361"/>
      <c r="L308" s="1361"/>
      <c r="M308" s="1361"/>
      <c r="N308" s="4"/>
      <c r="O308" s="4"/>
      <c r="P308" s="35"/>
      <c r="Q308" s="35"/>
      <c r="R308" s="35"/>
      <c r="S308" s="3"/>
      <c r="T308" s="3" t="s">
        <v>89</v>
      </c>
      <c r="V308" s="3"/>
      <c r="W308" s="3"/>
      <c r="X308" s="3"/>
      <c r="Y308" s="3"/>
      <c r="AA308" s="1361"/>
      <c r="AB308" s="1361"/>
      <c r="AC308" s="1361"/>
      <c r="AD308" s="1361"/>
      <c r="AE308" s="1361"/>
      <c r="AF308" s="1361"/>
      <c r="AG308" s="4"/>
      <c r="AH308" s="4"/>
      <c r="AI308" s="35"/>
      <c r="AJ308" s="35"/>
      <c r="AK308" s="35"/>
      <c r="BN308" s="34"/>
    </row>
    <row r="309" spans="2:66" ht="12.95" customHeight="1">
      <c r="B309" s="3" t="s">
        <v>76</v>
      </c>
      <c r="C309" s="3"/>
      <c r="D309" s="3"/>
      <c r="E309" s="3"/>
      <c r="F309" s="3"/>
      <c r="G309" s="3"/>
      <c r="H309" s="1362" t="s">
        <v>2691</v>
      </c>
      <c r="I309" s="1362"/>
      <c r="J309" s="1362"/>
      <c r="K309" s="1362"/>
      <c r="L309" s="1362"/>
      <c r="M309" s="1362"/>
      <c r="N309" s="1356"/>
      <c r="O309" s="1356"/>
      <c r="P309" s="1356"/>
      <c r="Q309" s="1356"/>
      <c r="R309" s="1356"/>
      <c r="S309" s="3"/>
      <c r="T309" s="3" t="s">
        <v>76</v>
      </c>
      <c r="V309" s="3"/>
      <c r="W309" s="3"/>
      <c r="X309" s="3"/>
      <c r="Y309" s="3"/>
      <c r="AA309" s="1362" t="s">
        <v>2721</v>
      </c>
      <c r="AB309" s="1362"/>
      <c r="AC309" s="1362"/>
      <c r="AD309" s="1362"/>
      <c r="AE309" s="1362"/>
      <c r="AF309" s="1362"/>
      <c r="AG309" s="1356"/>
      <c r="AH309" s="1356"/>
      <c r="AI309" s="1356"/>
      <c r="AJ309" s="1356"/>
      <c r="AK309" s="135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56" t="s">
        <v>2692</v>
      </c>
      <c r="I311" s="1356"/>
      <c r="J311" s="1356"/>
      <c r="K311" s="1356"/>
      <c r="L311" s="1356"/>
      <c r="M311" s="1356"/>
      <c r="N311" s="1356"/>
      <c r="O311" s="1356"/>
      <c r="P311" s="1356"/>
      <c r="Q311" s="1356"/>
      <c r="R311" s="1356"/>
      <c r="S311" s="3"/>
      <c r="T311" s="3" t="s">
        <v>366</v>
      </c>
      <c r="V311" s="3"/>
      <c r="W311" s="3"/>
      <c r="X311" s="3"/>
      <c r="Y311" s="3"/>
      <c r="AA311" s="1356" t="s">
        <v>2722</v>
      </c>
      <c r="AB311" s="1356"/>
      <c r="AC311" s="1356"/>
      <c r="AD311" s="1356"/>
      <c r="AE311" s="1356"/>
      <c r="AF311" s="1356"/>
      <c r="AG311" s="1356"/>
      <c r="AH311" s="1356"/>
      <c r="AI311" s="1356"/>
      <c r="AJ311" s="1356"/>
      <c r="AK311" s="1356"/>
      <c r="BN311" s="34"/>
    </row>
    <row r="312" spans="2:66" ht="12.95" customHeight="1">
      <c r="B312" s="3" t="s">
        <v>479</v>
      </c>
      <c r="C312" s="3"/>
      <c r="D312" s="3"/>
      <c r="E312" s="3"/>
      <c r="F312" s="3"/>
      <c r="H312" s="1362" t="s">
        <v>2693</v>
      </c>
      <c r="I312" s="1362"/>
      <c r="J312" s="1362"/>
      <c r="K312" s="1362"/>
      <c r="L312" s="1362"/>
      <c r="M312" s="1362"/>
      <c r="N312" s="1362"/>
      <c r="O312" s="1362"/>
      <c r="P312" s="1362"/>
      <c r="Q312" s="1362"/>
      <c r="R312" s="1362"/>
      <c r="S312" s="3"/>
      <c r="T312" s="3" t="s">
        <v>479</v>
      </c>
      <c r="V312" s="3"/>
      <c r="W312" s="3"/>
      <c r="X312" s="3"/>
      <c r="Y312" s="3"/>
      <c r="AA312" s="1362" t="s">
        <v>2723</v>
      </c>
      <c r="AB312" s="1362"/>
      <c r="AC312" s="1362"/>
      <c r="AD312" s="1362"/>
      <c r="AE312" s="1362"/>
      <c r="AF312" s="1362"/>
      <c r="AG312" s="1362"/>
      <c r="AH312" s="1362"/>
      <c r="AI312" s="1362"/>
      <c r="AJ312" s="1362"/>
      <c r="AK312" s="1362"/>
      <c r="BN312" s="34"/>
    </row>
    <row r="313" spans="2:66" ht="12.95" customHeight="1">
      <c r="B313" s="3" t="s">
        <v>480</v>
      </c>
      <c r="C313" s="3"/>
      <c r="D313" s="3"/>
      <c r="E313" s="3"/>
      <c r="F313" s="3"/>
      <c r="H313" s="1362" t="s">
        <v>2694</v>
      </c>
      <c r="I313" s="1362"/>
      <c r="J313" s="1362"/>
      <c r="K313" s="1362"/>
      <c r="L313" s="1362"/>
      <c r="M313" s="1362"/>
      <c r="N313" s="1362"/>
      <c r="O313" s="1362"/>
      <c r="P313" s="1362"/>
      <c r="Q313" s="1362"/>
      <c r="R313" s="1362"/>
      <c r="S313" s="3"/>
      <c r="T313" s="3" t="s">
        <v>75</v>
      </c>
      <c r="V313" s="3"/>
      <c r="W313" s="3"/>
      <c r="X313" s="3"/>
      <c r="Y313" s="3"/>
      <c r="AA313" s="1362" t="s">
        <v>2724</v>
      </c>
      <c r="AB313" s="1362"/>
      <c r="AC313" s="1362"/>
      <c r="AD313" s="1362"/>
      <c r="AE313" s="1362"/>
      <c r="AF313" s="1362"/>
      <c r="AG313" s="1362"/>
      <c r="AH313" s="1362"/>
      <c r="AI313" s="1362"/>
      <c r="AJ313" s="1362"/>
      <c r="AK313" s="1362"/>
      <c r="BN313" s="34"/>
    </row>
    <row r="314" spans="2:66" ht="12.95" customHeight="1">
      <c r="B314" s="3" t="s">
        <v>87</v>
      </c>
      <c r="C314" s="3"/>
      <c r="D314" s="3"/>
      <c r="E314" s="3"/>
      <c r="F314" s="3"/>
      <c r="H314" s="1362" t="s">
        <v>2695</v>
      </c>
      <c r="I314" s="1362"/>
      <c r="J314" s="1362"/>
      <c r="K314" s="1362"/>
      <c r="L314" s="1362"/>
      <c r="M314" s="1362"/>
      <c r="N314" s="1362"/>
      <c r="O314" s="1362"/>
      <c r="P314" s="1362"/>
      <c r="Q314" s="1362"/>
      <c r="R314" s="1362"/>
      <c r="S314" s="3"/>
      <c r="T314" s="3" t="s">
        <v>87</v>
      </c>
      <c r="V314" s="3"/>
      <c r="W314" s="3"/>
      <c r="X314" s="3"/>
      <c r="Y314" s="3"/>
      <c r="AA314" s="1362" t="s">
        <v>2725</v>
      </c>
      <c r="AB314" s="1362"/>
      <c r="AC314" s="1362"/>
      <c r="AD314" s="1362"/>
      <c r="AE314" s="1362"/>
      <c r="AF314" s="1362"/>
      <c r="AG314" s="1362"/>
      <c r="AH314" s="1362"/>
      <c r="AI314" s="1362"/>
      <c r="AJ314" s="1362"/>
      <c r="AK314" s="1362"/>
      <c r="BN314" s="34"/>
    </row>
    <row r="315" spans="2:66" ht="12.95" customHeight="1">
      <c r="B315" s="3" t="s">
        <v>88</v>
      </c>
      <c r="C315" s="3"/>
      <c r="D315" s="3"/>
      <c r="E315" s="3"/>
      <c r="F315" s="3"/>
      <c r="G315" s="3"/>
      <c r="H315" s="1507">
        <v>2099339113</v>
      </c>
      <c r="I315" s="1507"/>
      <c r="J315" s="1507"/>
      <c r="K315" s="1507"/>
      <c r="L315" s="1507"/>
      <c r="M315" s="1507"/>
      <c r="N315" s="4" t="s">
        <v>207</v>
      </c>
      <c r="O315" s="4"/>
      <c r="P315" s="1509"/>
      <c r="Q315" s="1509"/>
      <c r="R315" s="1509"/>
      <c r="S315" s="3"/>
      <c r="T315" s="3" t="s">
        <v>88</v>
      </c>
      <c r="V315" s="3"/>
      <c r="W315" s="3"/>
      <c r="X315" s="3"/>
      <c r="Y315" s="3"/>
      <c r="AA315" s="1507">
        <v>9494381054</v>
      </c>
      <c r="AB315" s="1507"/>
      <c r="AC315" s="1507"/>
      <c r="AD315" s="1507"/>
      <c r="AE315" s="1507"/>
      <c r="AF315" s="1507"/>
      <c r="AG315" s="4" t="s">
        <v>207</v>
      </c>
      <c r="AH315" s="4"/>
      <c r="AI315" s="1509"/>
      <c r="AJ315" s="1509"/>
      <c r="AK315" s="1509"/>
      <c r="BN315" s="34"/>
    </row>
    <row r="316" spans="2:66" ht="12.95" customHeight="1">
      <c r="B316" s="3" t="s">
        <v>89</v>
      </c>
      <c r="C316" s="3"/>
      <c r="D316" s="3"/>
      <c r="E316" s="3"/>
      <c r="F316" s="3"/>
      <c r="G316" s="3"/>
      <c r="H316" s="1361">
        <v>2099339115</v>
      </c>
      <c r="I316" s="1361"/>
      <c r="J316" s="1361"/>
      <c r="K316" s="1361"/>
      <c r="L316" s="1361"/>
      <c r="M316" s="1361"/>
      <c r="N316" s="4"/>
      <c r="O316" s="4"/>
      <c r="P316" s="35"/>
      <c r="Q316" s="35"/>
      <c r="R316" s="35"/>
      <c r="S316" s="3"/>
      <c r="T316" s="3" t="s">
        <v>89</v>
      </c>
      <c r="V316" s="3"/>
      <c r="W316" s="3"/>
      <c r="X316" s="3"/>
      <c r="Y316" s="3"/>
      <c r="AA316" s="1361"/>
      <c r="AB316" s="1361"/>
      <c r="AC316" s="1361"/>
      <c r="AD316" s="1361"/>
      <c r="AE316" s="1361"/>
      <c r="AF316" s="1361"/>
      <c r="AG316" s="4"/>
      <c r="AH316" s="4"/>
      <c r="AI316" s="35"/>
      <c r="AJ316" s="35"/>
      <c r="AK316" s="35"/>
      <c r="BN316" s="34"/>
    </row>
    <row r="317" spans="2:66" ht="12.95" customHeight="1">
      <c r="B317" s="3" t="s">
        <v>76</v>
      </c>
      <c r="C317" s="3"/>
      <c r="D317" s="3"/>
      <c r="E317" s="3"/>
      <c r="F317" s="3"/>
      <c r="G317" s="3"/>
      <c r="H317" s="1362" t="s">
        <v>2696</v>
      </c>
      <c r="I317" s="1362"/>
      <c r="J317" s="1362"/>
      <c r="K317" s="1362"/>
      <c r="L317" s="1362"/>
      <c r="M317" s="1362"/>
      <c r="N317" s="1356"/>
      <c r="O317" s="1356"/>
      <c r="P317" s="1356"/>
      <c r="Q317" s="1356"/>
      <c r="R317" s="1356"/>
      <c r="S317" s="3"/>
      <c r="T317" s="3" t="s">
        <v>76</v>
      </c>
      <c r="V317" s="3"/>
      <c r="W317" s="3"/>
      <c r="X317" s="3"/>
      <c r="Y317" s="3"/>
      <c r="AA317" s="1362" t="s">
        <v>2726</v>
      </c>
      <c r="AB317" s="1362"/>
      <c r="AC317" s="1362"/>
      <c r="AD317" s="1362"/>
      <c r="AE317" s="1362"/>
      <c r="AF317" s="1362"/>
      <c r="AG317" s="1356"/>
      <c r="AH317" s="1356"/>
      <c r="AI317" s="1356"/>
      <c r="AJ317" s="1356"/>
      <c r="AK317" s="1356"/>
      <c r="BN317" s="34"/>
    </row>
    <row r="318" spans="2:66" ht="12.95" customHeight="1">
      <c r="BN318" s="34"/>
    </row>
    <row r="319" spans="2:66" ht="12.95" customHeight="1">
      <c r="B319" s="4" t="s">
        <v>923</v>
      </c>
      <c r="C319" s="3"/>
      <c r="D319" s="3"/>
      <c r="E319" s="3"/>
      <c r="F319" s="3"/>
      <c r="H319" s="1356" t="s">
        <v>2673</v>
      </c>
      <c r="I319" s="1356"/>
      <c r="J319" s="1356"/>
      <c r="K319" s="1356"/>
      <c r="L319" s="1356"/>
      <c r="M319" s="1356"/>
      <c r="N319" s="1356"/>
      <c r="O319" s="1356"/>
      <c r="P319" s="1356"/>
      <c r="Q319" s="1356"/>
      <c r="R319" s="1356"/>
      <c r="T319" s="3" t="s">
        <v>367</v>
      </c>
      <c r="V319" s="3"/>
      <c r="W319" s="3"/>
      <c r="X319" s="3"/>
      <c r="Y319" s="3"/>
      <c r="AA319" s="1356" t="s">
        <v>2727</v>
      </c>
      <c r="AB319" s="1356"/>
      <c r="AC319" s="1356"/>
      <c r="AD319" s="1356"/>
      <c r="AE319" s="1356"/>
      <c r="AF319" s="1356"/>
      <c r="AG319" s="1356"/>
      <c r="AH319" s="1356"/>
      <c r="AI319" s="1356"/>
      <c r="AJ319" s="1356"/>
      <c r="AK319" s="1356"/>
      <c r="BN319" s="34"/>
    </row>
    <row r="320" spans="2:66" ht="12.95" customHeight="1">
      <c r="B320" s="3" t="s">
        <v>479</v>
      </c>
      <c r="C320" s="3"/>
      <c r="D320" s="3"/>
      <c r="E320" s="3"/>
      <c r="F320" s="3"/>
      <c r="H320" s="1362" t="s">
        <v>2674</v>
      </c>
      <c r="I320" s="1362"/>
      <c r="J320" s="1362"/>
      <c r="K320" s="1362"/>
      <c r="L320" s="1362"/>
      <c r="M320" s="1362"/>
      <c r="N320" s="1362"/>
      <c r="O320" s="1362"/>
      <c r="P320" s="1362"/>
      <c r="Q320" s="1362"/>
      <c r="R320" s="1362"/>
      <c r="T320" s="3" t="s">
        <v>479</v>
      </c>
      <c r="V320" s="3"/>
      <c r="W320" s="3"/>
      <c r="X320" s="3"/>
      <c r="Y320" s="3"/>
      <c r="AA320" s="1362" t="s">
        <v>2674</v>
      </c>
      <c r="AB320" s="1362"/>
      <c r="AC320" s="1362"/>
      <c r="AD320" s="1362"/>
      <c r="AE320" s="1362"/>
      <c r="AF320" s="1362"/>
      <c r="AG320" s="1362"/>
      <c r="AH320" s="1362"/>
      <c r="AI320" s="1362"/>
      <c r="AJ320" s="1362"/>
      <c r="AK320" s="1362"/>
      <c r="BN320" s="34"/>
    </row>
    <row r="321" spans="2:66" ht="12.95" customHeight="1">
      <c r="B321" s="3" t="s">
        <v>480</v>
      </c>
      <c r="C321" s="3"/>
      <c r="D321" s="3"/>
      <c r="E321" s="3"/>
      <c r="F321" s="3"/>
      <c r="H321" s="1362" t="s">
        <v>2697</v>
      </c>
      <c r="I321" s="1362"/>
      <c r="J321" s="1362"/>
      <c r="K321" s="1362"/>
      <c r="L321" s="1362"/>
      <c r="M321" s="1362"/>
      <c r="N321" s="1362"/>
      <c r="O321" s="1362"/>
      <c r="P321" s="1362"/>
      <c r="Q321" s="1362"/>
      <c r="R321" s="1362"/>
      <c r="T321" s="3" t="s">
        <v>75</v>
      </c>
      <c r="V321" s="3"/>
      <c r="W321" s="3"/>
      <c r="X321" s="3"/>
      <c r="Y321" s="3"/>
      <c r="AA321" s="1362" t="s">
        <v>2697</v>
      </c>
      <c r="AB321" s="1362"/>
      <c r="AC321" s="1362"/>
      <c r="AD321" s="1362"/>
      <c r="AE321" s="1362"/>
      <c r="AF321" s="1362"/>
      <c r="AG321" s="1362"/>
      <c r="AH321" s="1362"/>
      <c r="AI321" s="1362"/>
      <c r="AJ321" s="1362"/>
      <c r="AK321" s="1362"/>
      <c r="BN321" s="34"/>
    </row>
    <row r="322" spans="2:66" ht="12.95" customHeight="1">
      <c r="B322" s="3" t="s">
        <v>87</v>
      </c>
      <c r="C322" s="3"/>
      <c r="D322" s="3"/>
      <c r="E322" s="3"/>
      <c r="F322" s="3"/>
      <c r="H322" s="1362" t="s">
        <v>2698</v>
      </c>
      <c r="I322" s="1362"/>
      <c r="J322" s="1362"/>
      <c r="K322" s="1362"/>
      <c r="L322" s="1362"/>
      <c r="M322" s="1362"/>
      <c r="N322" s="1362"/>
      <c r="O322" s="1362"/>
      <c r="P322" s="1362"/>
      <c r="Q322" s="1362"/>
      <c r="R322" s="1362"/>
      <c r="T322" s="3" t="s">
        <v>87</v>
      </c>
      <c r="V322" s="3"/>
      <c r="W322" s="3"/>
      <c r="X322" s="3"/>
      <c r="Y322" s="3"/>
      <c r="AA322" s="1362" t="s">
        <v>2728</v>
      </c>
      <c r="AB322" s="1362"/>
      <c r="AC322" s="1362"/>
      <c r="AD322" s="1362"/>
      <c r="AE322" s="1362"/>
      <c r="AF322" s="1362"/>
      <c r="AG322" s="1362"/>
      <c r="AH322" s="1362"/>
      <c r="AI322" s="1362"/>
      <c r="AJ322" s="1362"/>
      <c r="AK322" s="1362"/>
      <c r="BN322" s="34"/>
    </row>
    <row r="323" spans="2:66" ht="12.95" customHeight="1">
      <c r="B323" s="3" t="s">
        <v>88</v>
      </c>
      <c r="C323" s="3"/>
      <c r="D323" s="3"/>
      <c r="E323" s="3"/>
      <c r="F323" s="3"/>
      <c r="G323" s="3"/>
      <c r="H323" s="1507">
        <v>9164440286</v>
      </c>
      <c r="I323" s="1507"/>
      <c r="J323" s="1507"/>
      <c r="K323" s="1507"/>
      <c r="L323" s="1507"/>
      <c r="M323" s="1507"/>
      <c r="N323" s="4" t="s">
        <v>207</v>
      </c>
      <c r="O323" s="4"/>
      <c r="P323" s="1509"/>
      <c r="Q323" s="1509"/>
      <c r="R323" s="1509"/>
      <c r="S323" s="3"/>
      <c r="T323" s="3" t="s">
        <v>88</v>
      </c>
      <c r="V323" s="3"/>
      <c r="W323" s="3"/>
      <c r="X323" s="3"/>
      <c r="Y323" s="3"/>
      <c r="AA323" s="1507">
        <v>9164440288</v>
      </c>
      <c r="AB323" s="1507"/>
      <c r="AC323" s="1507"/>
      <c r="AD323" s="1507"/>
      <c r="AE323" s="1507"/>
      <c r="AF323" s="1507"/>
      <c r="AG323" s="4" t="s">
        <v>207</v>
      </c>
      <c r="AH323" s="4"/>
      <c r="AI323" s="1509"/>
      <c r="AJ323" s="1509"/>
      <c r="AK323" s="1509"/>
    </row>
    <row r="324" spans="2:66" ht="12.95" customHeight="1">
      <c r="B324" s="3" t="s">
        <v>89</v>
      </c>
      <c r="C324" s="3"/>
      <c r="D324" s="3"/>
      <c r="E324" s="3"/>
      <c r="F324" s="3"/>
      <c r="G324" s="3"/>
      <c r="H324" s="1361">
        <v>9164443408</v>
      </c>
      <c r="I324" s="1361"/>
      <c r="J324" s="1361"/>
      <c r="K324" s="1361"/>
      <c r="L324" s="1361"/>
      <c r="M324" s="1361"/>
      <c r="N324" s="4"/>
      <c r="O324" s="4"/>
      <c r="P324" s="35"/>
      <c r="Q324" s="35"/>
      <c r="R324" s="35"/>
      <c r="S324" s="3"/>
      <c r="T324" s="3" t="s">
        <v>89</v>
      </c>
      <c r="V324" s="3"/>
      <c r="W324" s="3"/>
      <c r="X324" s="3"/>
      <c r="Y324" s="3"/>
      <c r="AA324" s="1361">
        <v>9164443408</v>
      </c>
      <c r="AB324" s="1361"/>
      <c r="AC324" s="1361"/>
      <c r="AD324" s="1361"/>
      <c r="AE324" s="1361"/>
      <c r="AF324" s="1361"/>
      <c r="AG324" s="4"/>
      <c r="AH324" s="4"/>
      <c r="AI324" s="35"/>
      <c r="AJ324" s="35"/>
      <c r="AK324" s="35"/>
    </row>
    <row r="325" spans="2:66" ht="12.95" customHeight="1">
      <c r="B325" s="3" t="s">
        <v>76</v>
      </c>
      <c r="C325" s="3"/>
      <c r="D325" s="3"/>
      <c r="E325" s="3"/>
      <c r="F325" s="3"/>
      <c r="G325" s="3"/>
      <c r="H325" s="1362" t="s">
        <v>2677</v>
      </c>
      <c r="I325" s="1362"/>
      <c r="J325" s="1362"/>
      <c r="K325" s="1362"/>
      <c r="L325" s="1362"/>
      <c r="M325" s="1362"/>
      <c r="N325" s="1356"/>
      <c r="O325" s="1356"/>
      <c r="P325" s="1356"/>
      <c r="Q325" s="1356"/>
      <c r="R325" s="1356"/>
      <c r="S325" s="3"/>
      <c r="T325" s="3" t="s">
        <v>76</v>
      </c>
      <c r="V325" s="3"/>
      <c r="W325" s="3"/>
      <c r="X325" s="3"/>
      <c r="Y325" s="3"/>
      <c r="AA325" s="1362" t="s">
        <v>2729</v>
      </c>
      <c r="AB325" s="1362"/>
      <c r="AC325" s="1362"/>
      <c r="AD325" s="1362"/>
      <c r="AE325" s="1362"/>
      <c r="AF325" s="1362"/>
      <c r="AG325" s="1356"/>
      <c r="AH325" s="1356"/>
      <c r="AI325" s="1356"/>
      <c r="AJ325" s="1356"/>
      <c r="AK325" s="135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56" t="s">
        <v>2699</v>
      </c>
      <c r="I327" s="1356"/>
      <c r="J327" s="1356"/>
      <c r="K327" s="1356"/>
      <c r="L327" s="1356"/>
      <c r="M327" s="1356"/>
      <c r="N327" s="1356"/>
      <c r="O327" s="1356"/>
      <c r="P327" s="1356"/>
      <c r="Q327" s="1356"/>
      <c r="R327" s="1356"/>
      <c r="T327" s="3" t="s">
        <v>369</v>
      </c>
      <c r="V327" s="3"/>
      <c r="W327" s="3"/>
      <c r="X327" s="3"/>
      <c r="Y327" s="3"/>
      <c r="AA327" s="1356"/>
      <c r="AB327" s="1356"/>
      <c r="AC327" s="1356"/>
      <c r="AD327" s="1356"/>
      <c r="AE327" s="1356"/>
      <c r="AF327" s="1356"/>
      <c r="AG327" s="1356"/>
      <c r="AH327" s="1356"/>
      <c r="AI327" s="1356"/>
      <c r="AJ327" s="1356"/>
      <c r="AK327" s="1356"/>
    </row>
    <row r="328" spans="2:66" ht="12.95" customHeight="1">
      <c r="B328" s="3" t="s">
        <v>479</v>
      </c>
      <c r="C328" s="3"/>
      <c r="D328" s="3"/>
      <c r="E328" s="3"/>
      <c r="F328" s="3"/>
      <c r="H328" s="1362" t="s">
        <v>2700</v>
      </c>
      <c r="I328" s="1362"/>
      <c r="J328" s="1362"/>
      <c r="K328" s="1362"/>
      <c r="L328" s="1362"/>
      <c r="M328" s="1362"/>
      <c r="N328" s="1362"/>
      <c r="O328" s="1362"/>
      <c r="P328" s="1362"/>
      <c r="Q328" s="1362"/>
      <c r="R328" s="1362"/>
      <c r="T328" s="3" t="s">
        <v>479</v>
      </c>
      <c r="V328" s="3"/>
      <c r="W328" s="3"/>
      <c r="X328" s="3"/>
      <c r="Y328" s="3"/>
      <c r="AA328" s="1362"/>
      <c r="AB328" s="1362"/>
      <c r="AC328" s="1362"/>
      <c r="AD328" s="1362"/>
      <c r="AE328" s="1362"/>
      <c r="AF328" s="1362"/>
      <c r="AG328" s="1362"/>
      <c r="AH328" s="1362"/>
      <c r="AI328" s="1362"/>
      <c r="AJ328" s="1362"/>
      <c r="AK328" s="1362"/>
    </row>
    <row r="329" spans="2:66" ht="12.95" customHeight="1">
      <c r="B329" s="3" t="s">
        <v>480</v>
      </c>
      <c r="C329" s="3"/>
      <c r="D329" s="3"/>
      <c r="E329" s="3"/>
      <c r="F329" s="3"/>
      <c r="H329" s="1362" t="s">
        <v>2701</v>
      </c>
      <c r="I329" s="1362"/>
      <c r="J329" s="1362"/>
      <c r="K329" s="1362"/>
      <c r="L329" s="1362"/>
      <c r="M329" s="1362"/>
      <c r="N329" s="1362"/>
      <c r="O329" s="1362"/>
      <c r="P329" s="1362"/>
      <c r="Q329" s="1362"/>
      <c r="R329" s="1362"/>
      <c r="T329" s="3" t="s">
        <v>75</v>
      </c>
      <c r="V329" s="3"/>
      <c r="W329" s="3"/>
      <c r="X329" s="3"/>
      <c r="Y329" s="3"/>
      <c r="AA329" s="1362"/>
      <c r="AB329" s="1362"/>
      <c r="AC329" s="1362"/>
      <c r="AD329" s="1362"/>
      <c r="AE329" s="1362"/>
      <c r="AF329" s="1362"/>
      <c r="AG329" s="1362"/>
      <c r="AH329" s="1362"/>
      <c r="AI329" s="1362"/>
      <c r="AJ329" s="1362"/>
      <c r="AK329" s="1362"/>
    </row>
    <row r="330" spans="2:66" ht="12.95" customHeight="1">
      <c r="B330" s="3" t="s">
        <v>87</v>
      </c>
      <c r="C330" s="3"/>
      <c r="D330" s="3"/>
      <c r="E330" s="3"/>
      <c r="F330" s="3"/>
      <c r="H330" s="1362" t="s">
        <v>2702</v>
      </c>
      <c r="I330" s="1362"/>
      <c r="J330" s="1362"/>
      <c r="K330" s="1362"/>
      <c r="L330" s="1362"/>
      <c r="M330" s="1362"/>
      <c r="N330" s="1362"/>
      <c r="O330" s="1362"/>
      <c r="P330" s="1362"/>
      <c r="Q330" s="1362"/>
      <c r="R330" s="1362"/>
      <c r="T330" s="3" t="s">
        <v>87</v>
      </c>
      <c r="V330" s="3"/>
      <c r="W330" s="3"/>
      <c r="X330" s="3"/>
      <c r="Y330" s="3"/>
      <c r="AA330" s="1362"/>
      <c r="AB330" s="1362"/>
      <c r="AC330" s="1362"/>
      <c r="AD330" s="1362"/>
      <c r="AE330" s="1362"/>
      <c r="AF330" s="1362"/>
      <c r="AG330" s="1362"/>
      <c r="AH330" s="1362"/>
      <c r="AI330" s="1362"/>
      <c r="AJ330" s="1362"/>
      <c r="AK330" s="1362"/>
    </row>
    <row r="331" spans="2:66" ht="12.95" customHeight="1">
      <c r="B331" s="3" t="s">
        <v>88</v>
      </c>
      <c r="C331" s="3"/>
      <c r="D331" s="3"/>
      <c r="E331" s="3"/>
      <c r="F331" s="3"/>
      <c r="G331" s="3"/>
      <c r="H331" s="1507">
        <v>5592265020</v>
      </c>
      <c r="I331" s="1507"/>
      <c r="J331" s="1507"/>
      <c r="K331" s="1507"/>
      <c r="L331" s="1507"/>
      <c r="M331" s="1507"/>
      <c r="N331" s="4" t="s">
        <v>207</v>
      </c>
      <c r="O331" s="4"/>
      <c r="P331" s="1509"/>
      <c r="Q331" s="1509"/>
      <c r="R331" s="1509"/>
      <c r="S331" s="3"/>
      <c r="T331" s="3" t="s">
        <v>88</v>
      </c>
      <c r="V331" s="3"/>
      <c r="W331" s="3"/>
      <c r="X331" s="3"/>
      <c r="Y331" s="3"/>
      <c r="AA331" s="1507"/>
      <c r="AB331" s="1507"/>
      <c r="AC331" s="1507"/>
      <c r="AD331" s="1507"/>
      <c r="AE331" s="1507"/>
      <c r="AF331" s="1507"/>
      <c r="AG331" s="4" t="s">
        <v>207</v>
      </c>
      <c r="AH331" s="4"/>
      <c r="AI331" s="1509"/>
      <c r="AJ331" s="1509"/>
      <c r="AK331" s="1509"/>
    </row>
    <row r="332" spans="2:66" ht="12.95" customHeight="1">
      <c r="B332" s="3" t="s">
        <v>89</v>
      </c>
      <c r="C332" s="3"/>
      <c r="D332" s="3"/>
      <c r="E332" s="3"/>
      <c r="F332" s="3"/>
      <c r="G332" s="3"/>
      <c r="H332" s="1361">
        <v>5592265063</v>
      </c>
      <c r="I332" s="1361"/>
      <c r="J332" s="1361"/>
      <c r="K332" s="1361"/>
      <c r="L332" s="1361"/>
      <c r="M332" s="1361"/>
      <c r="N332" s="4"/>
      <c r="O332" s="4"/>
      <c r="P332" s="35"/>
      <c r="Q332" s="35"/>
      <c r="R332" s="35"/>
      <c r="S332" s="3"/>
      <c r="T332" s="3" t="s">
        <v>89</v>
      </c>
      <c r="V332" s="3"/>
      <c r="W332" s="3"/>
      <c r="X332" s="3"/>
      <c r="Y332" s="3"/>
      <c r="AA332" s="1361"/>
      <c r="AB332" s="1361"/>
      <c r="AC332" s="1361"/>
      <c r="AD332" s="1361"/>
      <c r="AE332" s="1361"/>
      <c r="AF332" s="1361"/>
      <c r="AG332" s="4"/>
      <c r="AH332" s="4"/>
      <c r="AI332" s="35"/>
      <c r="AJ332" s="35"/>
      <c r="AK332" s="35"/>
    </row>
    <row r="333" spans="2:66" ht="12.95" customHeight="1">
      <c r="B333" s="3" t="s">
        <v>76</v>
      </c>
      <c r="C333" s="3"/>
      <c r="D333" s="3"/>
      <c r="E333" s="3"/>
      <c r="F333" s="3"/>
      <c r="G333" s="3"/>
      <c r="H333" s="1362" t="s">
        <v>2703</v>
      </c>
      <c r="I333" s="1362"/>
      <c r="J333" s="1362"/>
      <c r="K333" s="1362"/>
      <c r="L333" s="1362"/>
      <c r="M333" s="1362"/>
      <c r="N333" s="1356"/>
      <c r="O333" s="1356"/>
      <c r="P333" s="1356"/>
      <c r="Q333" s="1356"/>
      <c r="R333" s="1356"/>
      <c r="S333" s="3"/>
      <c r="T333" s="3" t="s">
        <v>76</v>
      </c>
      <c r="V333" s="3"/>
      <c r="W333" s="3"/>
      <c r="X333" s="3"/>
      <c r="Y333" s="3"/>
      <c r="AA333" s="1362"/>
      <c r="AB333" s="1362"/>
      <c r="AC333" s="1362"/>
      <c r="AD333" s="1362"/>
      <c r="AE333" s="1362"/>
      <c r="AF333" s="1362"/>
      <c r="AG333" s="1356"/>
      <c r="AH333" s="1356"/>
      <c r="AI333" s="1356"/>
      <c r="AJ333" s="1356"/>
      <c r="AK333" s="135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56" t="s">
        <v>2704</v>
      </c>
      <c r="I335" s="1356"/>
      <c r="J335" s="1356"/>
      <c r="K335" s="1356"/>
      <c r="L335" s="1356"/>
      <c r="M335" s="1356"/>
      <c r="N335" s="1356"/>
      <c r="O335" s="1356"/>
      <c r="P335" s="1356"/>
      <c r="Q335" s="1356"/>
      <c r="R335" s="1356"/>
      <c r="T335" s="218" t="s">
        <v>899</v>
      </c>
      <c r="V335" s="3"/>
      <c r="W335" s="3"/>
      <c r="X335" s="3"/>
      <c r="Y335" s="3"/>
      <c r="AA335" s="1356" t="s">
        <v>2665</v>
      </c>
      <c r="AB335" s="1356"/>
      <c r="AC335" s="1356"/>
      <c r="AD335" s="1356"/>
      <c r="AE335" s="1356"/>
      <c r="AF335" s="1356"/>
      <c r="AG335" s="1356"/>
      <c r="AH335" s="1356"/>
      <c r="AI335" s="1356"/>
      <c r="AJ335" s="1356"/>
      <c r="AK335" s="1356"/>
    </row>
    <row r="336" spans="2:66" ht="12.95" customHeight="1">
      <c r="B336" s="3" t="s">
        <v>479</v>
      </c>
      <c r="C336" s="3"/>
      <c r="D336" s="3"/>
      <c r="E336" s="3"/>
      <c r="F336" s="3"/>
      <c r="H336" s="1362" t="s">
        <v>2705</v>
      </c>
      <c r="I336" s="1362"/>
      <c r="J336" s="1362"/>
      <c r="K336" s="1362"/>
      <c r="L336" s="1362"/>
      <c r="M336" s="1362"/>
      <c r="N336" s="1362"/>
      <c r="O336" s="1362"/>
      <c r="P336" s="1362"/>
      <c r="Q336" s="1362"/>
      <c r="R336" s="1362"/>
      <c r="T336" s="3" t="s">
        <v>479</v>
      </c>
      <c r="V336" s="3"/>
      <c r="W336" s="3"/>
      <c r="X336" s="3"/>
      <c r="Y336" s="3"/>
      <c r="AA336" s="1362" t="s">
        <v>2709</v>
      </c>
      <c r="AB336" s="1362"/>
      <c r="AC336" s="1362"/>
      <c r="AD336" s="1362"/>
      <c r="AE336" s="1362"/>
      <c r="AF336" s="1362"/>
      <c r="AG336" s="1362"/>
      <c r="AH336" s="1362"/>
      <c r="AI336" s="1362"/>
      <c r="AJ336" s="1362"/>
      <c r="AK336" s="1362"/>
    </row>
    <row r="337" spans="1:66" ht="12.95" customHeight="1">
      <c r="B337" s="3" t="s">
        <v>75</v>
      </c>
      <c r="C337" s="3"/>
      <c r="D337" s="3"/>
      <c r="E337" s="3"/>
      <c r="F337" s="3"/>
      <c r="H337" s="1362" t="s">
        <v>2706</v>
      </c>
      <c r="I337" s="1362"/>
      <c r="J337" s="1362"/>
      <c r="K337" s="1362"/>
      <c r="L337" s="1362"/>
      <c r="M337" s="1362"/>
      <c r="N337" s="1362"/>
      <c r="O337" s="1362"/>
      <c r="P337" s="1362"/>
      <c r="Q337" s="1362"/>
      <c r="R337" s="1362"/>
      <c r="T337" s="3" t="s">
        <v>75</v>
      </c>
      <c r="V337" s="3"/>
      <c r="W337" s="3"/>
      <c r="X337" s="3"/>
      <c r="Y337" s="3"/>
      <c r="AA337" s="1362" t="s">
        <v>2710</v>
      </c>
      <c r="AB337" s="1362"/>
      <c r="AC337" s="1362"/>
      <c r="AD337" s="1362"/>
      <c r="AE337" s="1362"/>
      <c r="AF337" s="1362"/>
      <c r="AG337" s="1362"/>
      <c r="AH337" s="1362"/>
      <c r="AI337" s="1362"/>
      <c r="AJ337" s="1362"/>
      <c r="AK337" s="1362"/>
    </row>
    <row r="338" spans="1:66" ht="12.95" customHeight="1">
      <c r="B338" s="3" t="s">
        <v>87</v>
      </c>
      <c r="C338" s="3"/>
      <c r="D338" s="3"/>
      <c r="E338" s="3"/>
      <c r="F338" s="3"/>
      <c r="G338" s="3"/>
      <c r="H338" s="1362" t="s">
        <v>2707</v>
      </c>
      <c r="I338" s="1362"/>
      <c r="J338" s="1362"/>
      <c r="K338" s="1362"/>
      <c r="L338" s="1362"/>
      <c r="M338" s="1362"/>
      <c r="N338" s="1362"/>
      <c r="O338" s="1362"/>
      <c r="P338" s="1362"/>
      <c r="Q338" s="1362"/>
      <c r="R338" s="1362"/>
      <c r="T338" s="3" t="s">
        <v>87</v>
      </c>
      <c r="V338" s="3"/>
      <c r="W338" s="3"/>
      <c r="X338" s="3"/>
      <c r="Y338" s="3"/>
      <c r="AA338" s="1362" t="s">
        <v>2711</v>
      </c>
      <c r="AB338" s="1362"/>
      <c r="AC338" s="1362"/>
      <c r="AD338" s="1362"/>
      <c r="AE338" s="1362"/>
      <c r="AF338" s="1362"/>
      <c r="AG338" s="1362"/>
      <c r="AH338" s="1362"/>
      <c r="AI338" s="1362"/>
      <c r="AJ338" s="1362"/>
      <c r="AK338" s="1362"/>
    </row>
    <row r="339" spans="1:66" ht="12.95" customHeight="1">
      <c r="B339" s="3" t="s">
        <v>88</v>
      </c>
      <c r="C339" s="3"/>
      <c r="D339" s="3"/>
      <c r="E339" s="3"/>
      <c r="F339" s="3"/>
      <c r="G339" s="3"/>
      <c r="H339" s="1507">
        <v>9254765887</v>
      </c>
      <c r="I339" s="1507"/>
      <c r="J339" s="1507"/>
      <c r="K339" s="1507"/>
      <c r="L339" s="1507"/>
      <c r="M339" s="1507"/>
      <c r="N339" s="4" t="s">
        <v>207</v>
      </c>
      <c r="O339" s="4"/>
      <c r="P339" s="1509"/>
      <c r="Q339" s="1509"/>
      <c r="R339" s="1509"/>
      <c r="S339" s="3"/>
      <c r="T339" s="3" t="s">
        <v>88</v>
      </c>
      <c r="V339" s="3"/>
      <c r="W339" s="3"/>
      <c r="X339" s="3"/>
      <c r="Y339" s="3"/>
      <c r="AA339" s="1507">
        <v>9163575300</v>
      </c>
      <c r="AB339" s="1507"/>
      <c r="AC339" s="1507"/>
      <c r="AD339" s="1507"/>
      <c r="AE339" s="1507"/>
      <c r="AF339" s="1507"/>
      <c r="AG339" s="4" t="s">
        <v>207</v>
      </c>
      <c r="AH339" s="4"/>
      <c r="AI339" s="1509"/>
      <c r="AJ339" s="1509"/>
      <c r="AK339" s="1509"/>
    </row>
    <row r="340" spans="1:66" ht="12.95" customHeight="1">
      <c r="B340" s="3" t="s">
        <v>89</v>
      </c>
      <c r="C340" s="3"/>
      <c r="D340" s="3"/>
      <c r="E340" s="3"/>
      <c r="F340" s="3"/>
      <c r="G340" s="3"/>
      <c r="H340" s="1361"/>
      <c r="I340" s="1361"/>
      <c r="J340" s="1361"/>
      <c r="K340" s="1361"/>
      <c r="L340" s="1361"/>
      <c r="M340" s="1361"/>
      <c r="N340" s="4"/>
      <c r="O340" s="4"/>
      <c r="P340" s="35"/>
      <c r="Q340" s="35"/>
      <c r="R340" s="35"/>
      <c r="S340" s="3"/>
      <c r="T340" s="3" t="s">
        <v>89</v>
      </c>
      <c r="V340" s="3"/>
      <c r="W340" s="3"/>
      <c r="X340" s="3"/>
      <c r="Y340" s="3"/>
      <c r="AA340" s="1361"/>
      <c r="AB340" s="1361"/>
      <c r="AC340" s="1361"/>
      <c r="AD340" s="1361"/>
      <c r="AE340" s="1361"/>
      <c r="AF340" s="1361"/>
      <c r="AG340" s="4"/>
      <c r="AH340" s="4"/>
      <c r="AI340" s="35"/>
      <c r="AJ340" s="35"/>
      <c r="AK340" s="35"/>
    </row>
    <row r="341" spans="1:66" ht="12.95" customHeight="1">
      <c r="B341" s="3" t="s">
        <v>76</v>
      </c>
      <c r="C341" s="3"/>
      <c r="D341" s="3"/>
      <c r="E341" s="3"/>
      <c r="F341" s="3"/>
      <c r="G341" s="3"/>
      <c r="H341" s="1362" t="s">
        <v>2708</v>
      </c>
      <c r="I341" s="1362"/>
      <c r="J341" s="1362"/>
      <c r="K341" s="1362"/>
      <c r="L341" s="1362"/>
      <c r="M341" s="1362"/>
      <c r="N341" s="1356"/>
      <c r="O341" s="1356"/>
      <c r="P341" s="1356"/>
      <c r="Q341" s="1356"/>
      <c r="R341" s="1356"/>
      <c r="S341" s="3"/>
      <c r="T341" s="3" t="s">
        <v>76</v>
      </c>
      <c r="V341" s="3"/>
      <c r="W341" s="3"/>
      <c r="X341" s="3"/>
      <c r="Y341" s="3"/>
      <c r="AA341" s="1362" t="s">
        <v>2712</v>
      </c>
      <c r="AB341" s="1362"/>
      <c r="AC341" s="1362"/>
      <c r="AD341" s="1362"/>
      <c r="AE341" s="1362"/>
      <c r="AF341" s="1362"/>
      <c r="AG341" s="1356"/>
      <c r="AH341" s="1356"/>
      <c r="AI341" s="1356"/>
      <c r="AJ341" s="1356"/>
      <c r="AK341" s="135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56"/>
      <c r="Q343" s="1356"/>
      <c r="R343" s="1356"/>
      <c r="S343" s="1356"/>
      <c r="T343" s="1356"/>
      <c r="U343" s="1356"/>
      <c r="V343" s="1356"/>
      <c r="W343" s="1356"/>
      <c r="X343" s="1356"/>
      <c r="Y343" s="1356"/>
      <c r="Z343" s="1356"/>
      <c r="AA343" s="1356"/>
      <c r="AB343" s="1356"/>
      <c r="AC343" s="1356"/>
      <c r="AD343" s="1356"/>
      <c r="AE343" s="1356"/>
      <c r="BN343" t="s">
        <v>677</v>
      </c>
    </row>
    <row r="344" spans="1:66" ht="12.95" customHeight="1">
      <c r="B344" s="4"/>
      <c r="C344" s="4"/>
      <c r="D344" s="4"/>
      <c r="E344" s="4"/>
      <c r="F344" s="4"/>
      <c r="I344" s="4" t="s">
        <v>479</v>
      </c>
      <c r="P344" s="1362"/>
      <c r="Q344" s="1362"/>
      <c r="R344" s="1362"/>
      <c r="S344" s="1362"/>
      <c r="T344" s="1362"/>
      <c r="U344" s="1362"/>
      <c r="V344" s="1362"/>
      <c r="W344" s="1362"/>
      <c r="X344" s="1362"/>
      <c r="Y344" s="1362"/>
      <c r="Z344" s="1362"/>
      <c r="AA344" s="1362"/>
      <c r="AB344" s="1362"/>
      <c r="AC344" s="1362"/>
      <c r="AD344" s="1362"/>
      <c r="AE344" s="1362"/>
      <c r="BN344" t="s">
        <v>553</v>
      </c>
    </row>
    <row r="345" spans="1:66" ht="12.95" customHeight="1">
      <c r="B345" s="4"/>
      <c r="C345" s="4"/>
      <c r="D345" s="4"/>
      <c r="E345" s="4"/>
      <c r="F345" s="4"/>
      <c r="I345" s="4" t="s">
        <v>75</v>
      </c>
      <c r="P345" s="1362"/>
      <c r="Q345" s="1362"/>
      <c r="R345" s="1362"/>
      <c r="S345" s="1362"/>
      <c r="T345" s="1362"/>
      <c r="U345" s="1362"/>
      <c r="V345" s="1362"/>
      <c r="W345" s="1362"/>
      <c r="X345" s="1362"/>
      <c r="Y345" s="1362"/>
      <c r="Z345" s="1362"/>
      <c r="AA345" s="1362"/>
      <c r="AB345" s="1362"/>
      <c r="AC345" s="1362"/>
      <c r="AD345" s="1362"/>
      <c r="AE345" s="1362"/>
    </row>
    <row r="346" spans="1:66" ht="12.95" customHeight="1">
      <c r="B346" s="4"/>
      <c r="C346" s="4"/>
      <c r="D346" s="4"/>
      <c r="E346" s="4"/>
      <c r="F346" s="4"/>
      <c r="G346" s="4"/>
      <c r="I346" s="4" t="s">
        <v>87</v>
      </c>
      <c r="P346" s="1362"/>
      <c r="Q346" s="1362"/>
      <c r="R346" s="1362"/>
      <c r="S346" s="1362"/>
      <c r="T346" s="1362"/>
      <c r="U346" s="1362"/>
      <c r="V346" s="1362"/>
      <c r="W346" s="1362"/>
      <c r="X346" s="1362"/>
      <c r="Y346" s="1362"/>
      <c r="Z346" s="1362"/>
      <c r="AA346" s="1362"/>
      <c r="AB346" s="1362"/>
      <c r="AC346" s="1362"/>
      <c r="AD346" s="1362"/>
      <c r="AE346" s="1362"/>
    </row>
    <row r="347" spans="1:66" ht="12.95" customHeight="1">
      <c r="B347" s="4"/>
      <c r="C347" s="4"/>
      <c r="D347" s="4"/>
      <c r="E347" s="4"/>
      <c r="F347" s="4"/>
      <c r="G347" s="4"/>
      <c r="H347" s="324"/>
      <c r="I347" s="4" t="s">
        <v>88</v>
      </c>
      <c r="P347" s="1361"/>
      <c r="Q347" s="1361"/>
      <c r="R347" s="1361"/>
      <c r="S347" s="1361"/>
      <c r="T347" s="1361"/>
      <c r="U347" s="1361"/>
      <c r="V347" s="1361"/>
      <c r="W347" s="1361"/>
      <c r="X347" s="1361"/>
      <c r="Y347" s="1361"/>
      <c r="Z347" s="1361"/>
      <c r="AA347" s="4" t="s">
        <v>207</v>
      </c>
      <c r="AB347" s="4"/>
      <c r="AC347" s="1358"/>
      <c r="AD347" s="1358"/>
      <c r="AE347" s="1358"/>
      <c r="AF347" s="324"/>
      <c r="AG347" s="4"/>
      <c r="AH347" s="4"/>
      <c r="AI347" s="4"/>
      <c r="AJ347" s="4"/>
      <c r="AK347" s="4"/>
    </row>
    <row r="348" spans="1:66" ht="12.95" customHeight="1">
      <c r="B348" s="4"/>
      <c r="C348" s="4"/>
      <c r="D348" s="4"/>
      <c r="E348" s="4"/>
      <c r="F348" s="4"/>
      <c r="G348" s="4"/>
      <c r="H348" s="324"/>
      <c r="I348" s="4" t="s">
        <v>89</v>
      </c>
      <c r="P348" s="1361"/>
      <c r="Q348" s="1361"/>
      <c r="R348" s="1361"/>
      <c r="S348" s="1361"/>
      <c r="T348" s="1361"/>
      <c r="U348" s="1361"/>
      <c r="V348" s="1361"/>
      <c r="W348" s="1361"/>
      <c r="X348" s="1361"/>
      <c r="Y348" s="1361"/>
      <c r="Z348" s="1361"/>
      <c r="AF348" s="324"/>
      <c r="AG348" s="4"/>
      <c r="AH348" s="4"/>
      <c r="AI348" s="35"/>
      <c r="AJ348" s="35"/>
      <c r="AK348" s="35"/>
    </row>
    <row r="349" spans="1:66" ht="12.95" customHeight="1">
      <c r="B349" s="4"/>
      <c r="C349" s="4"/>
      <c r="D349" s="4"/>
      <c r="E349" s="4"/>
      <c r="F349" s="4"/>
      <c r="G349" s="4"/>
      <c r="I349" s="4" t="s">
        <v>76</v>
      </c>
      <c r="P349" s="1356"/>
      <c r="Q349" s="1356"/>
      <c r="R349" s="1356"/>
      <c r="S349" s="1356"/>
      <c r="T349" s="1356"/>
      <c r="U349" s="1356"/>
      <c r="V349" s="1356"/>
      <c r="W349" s="1356"/>
      <c r="X349" s="1356"/>
      <c r="Y349" s="1356"/>
      <c r="Z349" s="1356"/>
      <c r="AA349" s="1356"/>
      <c r="AB349" s="1356"/>
      <c r="AC349" s="1356"/>
      <c r="AD349" s="1356"/>
      <c r="AE349" s="1356"/>
    </row>
    <row r="350" spans="1:66" ht="12.95" customHeight="1">
      <c r="T350" s="8"/>
      <c r="U350" s="8"/>
      <c r="V350" s="8"/>
      <c r="W350" s="8"/>
      <c r="X350" s="8"/>
      <c r="Y350" s="8"/>
      <c r="Z350" s="8"/>
      <c r="AU350" s="95"/>
      <c r="AV350" s="95"/>
      <c r="AW350" s="95"/>
      <c r="AX350" s="95"/>
      <c r="AY350" s="95"/>
    </row>
    <row r="351" spans="1:66" ht="12.95" customHeight="1">
      <c r="A351" s="1544" t="s">
        <v>550</v>
      </c>
      <c r="B351" s="1544"/>
      <c r="C351" s="1544"/>
      <c r="D351" s="1544"/>
      <c r="E351" s="1544"/>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544"/>
      <c r="AM351" s="1544"/>
      <c r="AN351" s="1544"/>
      <c r="AO351" s="1544"/>
      <c r="AP351" s="1544"/>
      <c r="AQ351" s="1544"/>
      <c r="AR351" s="1544"/>
      <c r="AS351" s="1544"/>
      <c r="AT351" s="1544"/>
      <c r="AU351" s="95"/>
      <c r="AV351" s="95"/>
      <c r="AW351" s="95"/>
      <c r="AX351" s="95"/>
      <c r="AY351" s="95"/>
    </row>
    <row r="352" spans="1:66" ht="12.95" customHeight="1">
      <c r="A352" s="1544"/>
      <c r="B352" s="1544"/>
      <c r="C352" s="1544"/>
      <c r="D352" s="1544"/>
      <c r="E352" s="1544"/>
      <c r="F352" s="1544"/>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544"/>
      <c r="AM352" s="1544"/>
      <c r="AN352" s="1544"/>
      <c r="AO352" s="1544"/>
      <c r="AP352" s="1544"/>
      <c r="AQ352" s="1544"/>
      <c r="AR352" s="1544"/>
      <c r="AS352" s="1544"/>
      <c r="AT352" s="154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357" t="s">
        <v>599</v>
      </c>
      <c r="N355" s="1357"/>
      <c r="P355" t="s">
        <v>1763</v>
      </c>
      <c r="AJ355" s="1357" t="s">
        <v>599</v>
      </c>
      <c r="AK355" s="1357"/>
    </row>
    <row r="356" spans="1:46" ht="12.95" customHeight="1">
      <c r="D356" s="3" t="s">
        <v>1752</v>
      </c>
      <c r="M356" s="1357" t="s">
        <v>553</v>
      </c>
      <c r="N356" s="1357"/>
      <c r="P356" s="3" t="s">
        <v>1909</v>
      </c>
      <c r="AJ356" s="1418"/>
      <c r="AK356" s="1418"/>
    </row>
    <row r="357" spans="1:46" ht="12.95" customHeight="1">
      <c r="D357" s="3" t="s">
        <v>713</v>
      </c>
      <c r="M357" s="1357" t="s">
        <v>599</v>
      </c>
      <c r="N357" s="1357"/>
      <c r="P357" t="s">
        <v>1762</v>
      </c>
      <c r="AJ357" s="1357" t="s">
        <v>599</v>
      </c>
      <c r="AK357" s="1357"/>
    </row>
    <row r="358" spans="1:46" ht="12.95" customHeight="1">
      <c r="D358" s="3" t="s">
        <v>714</v>
      </c>
      <c r="M358" s="1357" t="s">
        <v>599</v>
      </c>
      <c r="N358" s="1357"/>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57" t="s">
        <v>599</v>
      </c>
      <c r="O363" s="1357"/>
      <c r="P363" s="40"/>
      <c r="Q363" s="40"/>
      <c r="R363" s="40"/>
      <c r="S363" s="40"/>
      <c r="T363" s="40"/>
      <c r="U363" s="40"/>
      <c r="V363" s="40"/>
      <c r="W363" s="40"/>
      <c r="X363" s="40"/>
      <c r="Y363" s="40"/>
      <c r="Z363" s="40"/>
      <c r="AC363" s="40"/>
      <c r="AD363" s="40"/>
      <c r="AE363" s="40"/>
    </row>
    <row r="364" spans="1:46" ht="12.95" customHeight="1">
      <c r="E364" t="s">
        <v>371</v>
      </c>
      <c r="Y364" s="1357" t="s">
        <v>599</v>
      </c>
      <c r="Z364" s="1357"/>
    </row>
    <row r="365" spans="1:46" ht="12.95" customHeight="1">
      <c r="D365" s="4" t="s">
        <v>997</v>
      </c>
      <c r="Q365" s="1356"/>
      <c r="R365" s="1356"/>
      <c r="S365" s="1356"/>
      <c r="T365" s="1356"/>
      <c r="U365" s="1356"/>
      <c r="V365" s="1356"/>
      <c r="W365" s="1356"/>
      <c r="X365" s="1356"/>
      <c r="Y365" s="1356"/>
      <c r="Z365" s="1356"/>
      <c r="AA365" s="1356"/>
      <c r="AB365" s="1356"/>
      <c r="AC365" s="1356"/>
      <c r="AD365" s="1356"/>
      <c r="AE365" s="1356"/>
      <c r="AF365" s="1356"/>
      <c r="AG365" s="135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57" t="s">
        <v>599</v>
      </c>
      <c r="K367" s="1357"/>
      <c r="L367" s="40"/>
      <c r="M367" s="40"/>
      <c r="N367" s="40"/>
      <c r="O367" s="40"/>
      <c r="P367" s="40"/>
      <c r="Q367" s="40"/>
      <c r="R367" s="40"/>
      <c r="S367" s="40"/>
      <c r="T367" s="40"/>
      <c r="U367" s="40"/>
      <c r="V367" s="40"/>
      <c r="W367" s="40"/>
      <c r="X367" s="40"/>
      <c r="Y367" s="40"/>
      <c r="Z367" s="40"/>
      <c r="AC367" s="40"/>
      <c r="AD367" s="40"/>
      <c r="AE367" s="40"/>
    </row>
    <row r="368" spans="1:46" ht="12.95" customHeight="1">
      <c r="E368" s="1533" t="s">
        <v>715</v>
      </c>
      <c r="F368" s="1533"/>
      <c r="G368" s="1533"/>
      <c r="H368" s="1533"/>
      <c r="I368" s="1533"/>
      <c r="J368" s="1533"/>
      <c r="K368" s="1533"/>
      <c r="L368" s="1533"/>
      <c r="M368" s="1533"/>
      <c r="N368" s="1533"/>
      <c r="O368" s="1533"/>
      <c r="P368" s="1533"/>
      <c r="Q368" s="1533"/>
      <c r="R368" s="1533"/>
      <c r="S368" s="1533"/>
      <c r="T368" s="1533"/>
      <c r="U368" s="1533"/>
      <c r="V368" s="1533"/>
      <c r="W368" s="1533"/>
      <c r="X368" s="1533"/>
      <c r="Y368" s="1533"/>
      <c r="Z368" s="1533"/>
      <c r="AA368" s="1533"/>
      <c r="AB368" s="1533"/>
      <c r="AC368" s="1533"/>
      <c r="AD368" s="1533"/>
      <c r="AE368" s="1533"/>
      <c r="AF368" s="1533"/>
      <c r="AG368" s="1533"/>
      <c r="AH368" s="1533"/>
    </row>
    <row r="369" spans="1:34" ht="12.95" customHeight="1">
      <c r="E369" s="1533"/>
      <c r="F369" s="1533"/>
      <c r="G369" s="1533"/>
      <c r="H369" s="1533"/>
      <c r="I369" s="1533"/>
      <c r="J369" s="1533"/>
      <c r="K369" s="1533"/>
      <c r="L369" s="1533"/>
      <c r="M369" s="1533"/>
      <c r="N369" s="1533"/>
      <c r="O369" s="1533"/>
      <c r="P369" s="1533"/>
      <c r="Q369" s="1533"/>
      <c r="R369" s="1533"/>
      <c r="S369" s="1533"/>
      <c r="T369" s="1533"/>
      <c r="U369" s="1533"/>
      <c r="V369" s="1533"/>
      <c r="W369" s="1533"/>
      <c r="X369" s="1533"/>
      <c r="Y369" s="1533"/>
      <c r="Z369" s="1533"/>
      <c r="AA369" s="1533"/>
      <c r="AB369" s="1533"/>
      <c r="AC369" s="1533"/>
      <c r="AD369" s="1533"/>
      <c r="AE369" s="1533"/>
      <c r="AF369" s="1533"/>
      <c r="AG369" s="1533"/>
      <c r="AH369" s="1533"/>
    </row>
    <row r="370" spans="1:34" ht="12.95" customHeight="1">
      <c r="E370" s="4" t="s">
        <v>456</v>
      </c>
      <c r="F370" s="4"/>
      <c r="G370" s="4"/>
      <c r="H370" s="4"/>
      <c r="I370" s="4"/>
      <c r="J370" s="4"/>
      <c r="K370" s="4"/>
      <c r="L370" s="4"/>
      <c r="N370" s="1424"/>
      <c r="O370" s="1424"/>
      <c r="P370" s="1424"/>
      <c r="Q370" s="1424"/>
      <c r="R370" s="4"/>
      <c r="U370" s="4" t="s">
        <v>457</v>
      </c>
      <c r="V370" s="4"/>
      <c r="W370" s="4"/>
      <c r="X370" s="4"/>
      <c r="Y370" s="4"/>
      <c r="Z370" s="4"/>
      <c r="AA370" s="4"/>
      <c r="AB370" s="4"/>
      <c r="AC370" s="1424"/>
      <c r="AD370" s="1424"/>
      <c r="AE370" s="1424"/>
      <c r="AF370" s="1424"/>
    </row>
    <row r="371" spans="1:34" ht="12.95" customHeight="1">
      <c r="E371" s="4" t="s">
        <v>458</v>
      </c>
      <c r="F371" s="4"/>
      <c r="G371" s="4"/>
      <c r="H371" s="4"/>
      <c r="I371" s="4"/>
      <c r="J371" s="4"/>
      <c r="K371" s="4"/>
      <c r="L371" s="4"/>
      <c r="N371" s="1424"/>
      <c r="O371" s="1424"/>
      <c r="P371" s="1424"/>
      <c r="Q371" s="1424"/>
      <c r="R371" s="4"/>
      <c r="U371" s="4" t="s">
        <v>0</v>
      </c>
      <c r="V371" s="4"/>
      <c r="W371" s="4"/>
      <c r="X371" s="4"/>
      <c r="Y371" s="4"/>
      <c r="Z371" s="4"/>
      <c r="AA371" s="4"/>
      <c r="AB371" s="4"/>
      <c r="AC371" s="1424"/>
      <c r="AD371" s="1424"/>
      <c r="AE371" s="1424"/>
      <c r="AF371" s="1424"/>
    </row>
    <row r="372" spans="1:34" ht="12.95" customHeight="1">
      <c r="E372" s="4" t="s">
        <v>1</v>
      </c>
      <c r="F372" s="4"/>
      <c r="G372" s="4"/>
      <c r="H372" s="4"/>
      <c r="I372" s="4"/>
      <c r="J372" s="4"/>
      <c r="K372" s="4"/>
      <c r="L372" s="4"/>
      <c r="N372" s="1424"/>
      <c r="O372" s="1424"/>
      <c r="P372" s="1424"/>
      <c r="Q372" s="1424"/>
      <c r="R372" s="4"/>
      <c r="V372" s="4"/>
      <c r="W372" s="4"/>
      <c r="X372" s="4"/>
      <c r="Y372" s="4"/>
      <c r="Z372" s="4"/>
      <c r="AA372" s="4"/>
      <c r="AB372" s="4"/>
    </row>
    <row r="373" spans="1:34" ht="12.95" customHeight="1">
      <c r="E373" s="4" t="s">
        <v>2</v>
      </c>
      <c r="F373" s="4"/>
      <c r="G373" s="4"/>
      <c r="H373" s="4"/>
      <c r="I373" s="4"/>
      <c r="J373" s="4"/>
      <c r="K373" s="4"/>
      <c r="L373" s="4"/>
      <c r="N373" s="1503"/>
      <c r="O373" s="1503"/>
      <c r="P373" s="1503"/>
      <c r="Q373" s="1503"/>
      <c r="R373" s="1503"/>
      <c r="S373" s="1503"/>
      <c r="T373" s="1503"/>
      <c r="U373" s="1503"/>
      <c r="V373" s="1503"/>
      <c r="W373" s="1503"/>
      <c r="X373" s="1503"/>
      <c r="Y373" s="1503"/>
      <c r="Z373" s="1503"/>
      <c r="AA373" s="1503"/>
      <c r="AB373" s="1503"/>
      <c r="AC373" s="1503"/>
      <c r="AD373" s="1503"/>
      <c r="AE373" s="1503"/>
      <c r="AF373" s="1503"/>
    </row>
    <row r="374" spans="1:34" ht="12.95" customHeight="1">
      <c r="E374" s="4"/>
      <c r="F374" s="4"/>
      <c r="G374" s="4"/>
      <c r="H374" s="4"/>
      <c r="I374" s="4"/>
      <c r="J374" s="4"/>
      <c r="K374" s="4"/>
      <c r="L374" s="4"/>
      <c r="N374" s="1504"/>
      <c r="O374" s="1504"/>
      <c r="P374" s="1504"/>
      <c r="Q374" s="1504"/>
      <c r="R374" s="1504"/>
      <c r="S374" s="1504"/>
      <c r="T374" s="1504"/>
      <c r="U374" s="1504"/>
      <c r="V374" s="1504"/>
      <c r="W374" s="1504"/>
      <c r="X374" s="1504"/>
      <c r="Y374" s="1504"/>
      <c r="Z374" s="1504"/>
      <c r="AA374" s="1504"/>
      <c r="AB374" s="1504"/>
      <c r="AC374" s="1504"/>
      <c r="AD374" s="1504"/>
      <c r="AE374" s="1504"/>
      <c r="AF374" s="1504"/>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505"/>
      <c r="T377" s="1505"/>
      <c r="U377" s="1" t="s">
        <v>307</v>
      </c>
      <c r="V377" s="1505"/>
      <c r="W377" s="1505"/>
      <c r="Y377" t="s">
        <v>2396</v>
      </c>
      <c r="AC377" s="27" t="s">
        <v>306</v>
      </c>
      <c r="AD377" s="1505"/>
      <c r="AE377" s="1505"/>
      <c r="AF377" s="1" t="s">
        <v>307</v>
      </c>
      <c r="AG377" s="1505"/>
      <c r="AH377" s="1505"/>
    </row>
    <row r="378" spans="1:34" ht="12.95" customHeight="1">
      <c r="E378" s="4" t="s">
        <v>1011</v>
      </c>
      <c r="F378" s="4"/>
      <c r="G378" s="4"/>
      <c r="H378" s="4"/>
      <c r="I378" s="4"/>
      <c r="J378" s="4"/>
      <c r="K378" s="4"/>
      <c r="L378" s="4"/>
      <c r="N378" s="1505"/>
      <c r="O378" s="1505"/>
      <c r="P378" s="1505"/>
    </row>
    <row r="379" spans="1:34" ht="12.95" customHeight="1">
      <c r="E379" s="218" t="s">
        <v>2402</v>
      </c>
      <c r="F379" s="4"/>
      <c r="G379" s="4"/>
      <c r="H379" s="4"/>
      <c r="I379" s="4"/>
      <c r="J379" s="4"/>
      <c r="K379" s="4"/>
      <c r="L379" s="4"/>
      <c r="AG379" s="1539" t="s">
        <v>599</v>
      </c>
      <c r="AH379" s="1539"/>
    </row>
    <row r="380" spans="1:34" ht="12.95" customHeight="1">
      <c r="E380" s="4"/>
      <c r="F380" s="4"/>
      <c r="G380" s="4" t="s">
        <v>2403</v>
      </c>
      <c r="H380" s="4"/>
      <c r="I380" s="4"/>
      <c r="J380" s="4"/>
      <c r="K380" s="4"/>
      <c r="L380" s="4"/>
      <c r="AG380" s="1539" t="s">
        <v>599</v>
      </c>
      <c r="AH380" s="1539"/>
    </row>
    <row r="381" spans="1:34" ht="12.95" customHeight="1">
      <c r="E381" s="4"/>
      <c r="F381" s="4"/>
      <c r="G381" s="348" t="s">
        <v>1012</v>
      </c>
      <c r="H381" s="4"/>
      <c r="I381" s="4"/>
      <c r="J381" s="4"/>
      <c r="K381" s="4"/>
      <c r="L381" s="4"/>
      <c r="V381" s="1357" t="s">
        <v>599</v>
      </c>
      <c r="W381" s="1357"/>
      <c r="Y381" s="22" t="s">
        <v>999</v>
      </c>
    </row>
    <row r="382" spans="1:34" ht="12.95" customHeight="1">
      <c r="E382" s="4" t="s">
        <v>1000</v>
      </c>
      <c r="F382" s="4"/>
      <c r="G382" s="4"/>
      <c r="H382" s="4"/>
      <c r="I382" s="4"/>
      <c r="J382" s="4"/>
      <c r="K382" s="4"/>
      <c r="L382" s="4"/>
      <c r="V382" s="1357" t="s">
        <v>599</v>
      </c>
      <c r="W382" s="1357"/>
      <c r="Y382" s="4" t="s">
        <v>1001</v>
      </c>
    </row>
    <row r="383" spans="1:34" ht="12.95" customHeight="1"/>
    <row r="384" spans="1:34" ht="12.95" customHeight="1">
      <c r="A384" s="2" t="s">
        <v>78</v>
      </c>
      <c r="B384" s="2"/>
    </row>
    <row r="385" spans="4:36" ht="12.95" customHeight="1">
      <c r="D385" t="s">
        <v>429</v>
      </c>
      <c r="J385" s="1356" t="s">
        <v>2658</v>
      </c>
      <c r="K385" s="1356"/>
      <c r="L385" s="1356"/>
      <c r="M385" s="1356"/>
      <c r="N385" s="1356"/>
      <c r="O385" s="1356"/>
      <c r="P385" s="1356"/>
      <c r="Q385" s="1356"/>
      <c r="R385" s="1356"/>
      <c r="S385" s="1356"/>
      <c r="T385" s="1356"/>
      <c r="U385" s="1356"/>
      <c r="V385" s="8" t="s">
        <v>83</v>
      </c>
      <c r="W385" s="8"/>
      <c r="X385" s="8"/>
      <c r="Y385" s="8"/>
      <c r="Z385" s="8"/>
      <c r="AA385" s="8"/>
      <c r="AB385" s="8"/>
      <c r="AC385" s="1356" t="s">
        <v>2730</v>
      </c>
      <c r="AD385" s="1356"/>
      <c r="AE385" s="1356"/>
      <c r="AF385" s="1356"/>
      <c r="AG385" s="1356"/>
      <c r="AH385" s="1356"/>
      <c r="AI385" s="1356"/>
      <c r="AJ385" s="1356"/>
    </row>
    <row r="386" spans="4:36" ht="12.95" customHeight="1">
      <c r="D386" s="3" t="s">
        <v>1288</v>
      </c>
      <c r="J386" s="1362" t="s">
        <v>2730</v>
      </c>
      <c r="K386" s="1362"/>
      <c r="L386" s="1362"/>
      <c r="M386" s="1362"/>
      <c r="N386" s="1362"/>
      <c r="O386" s="1362"/>
      <c r="P386" s="1362"/>
      <c r="Q386" s="1362"/>
      <c r="R386" s="1362"/>
      <c r="S386" s="1362"/>
      <c r="T386" s="1362"/>
      <c r="U386" s="1362"/>
      <c r="V386" s="3" t="s">
        <v>1288</v>
      </c>
      <c r="W386" s="8"/>
      <c r="X386" s="8"/>
      <c r="Y386" s="8"/>
      <c r="Z386" s="8"/>
      <c r="AA386" s="8"/>
      <c r="AB386" s="8"/>
      <c r="AC386" s="1356" t="s">
        <v>2730</v>
      </c>
      <c r="AD386" s="1356"/>
      <c r="AE386" s="1356"/>
      <c r="AF386" s="1356"/>
      <c r="AG386" s="1356"/>
      <c r="AH386" s="1356"/>
      <c r="AI386" s="1356"/>
      <c r="AJ386" s="1356"/>
    </row>
    <row r="387" spans="4:36" ht="12.95" customHeight="1">
      <c r="D387" s="3" t="s">
        <v>443</v>
      </c>
      <c r="J387" s="1362" t="s">
        <v>2731</v>
      </c>
      <c r="K387" s="1362"/>
      <c r="L387" s="1362"/>
      <c r="M387" s="1362"/>
      <c r="N387" s="1362"/>
      <c r="O387" s="1362"/>
      <c r="P387" s="1362"/>
      <c r="Q387" s="1362"/>
      <c r="R387" s="1362"/>
      <c r="S387" s="1362"/>
      <c r="T387" s="1362"/>
      <c r="U387" s="1362"/>
      <c r="V387" s="3" t="s">
        <v>443</v>
      </c>
      <c r="W387" s="8"/>
      <c r="X387" s="8"/>
      <c r="Y387" s="8"/>
      <c r="Z387" s="8"/>
      <c r="AA387" s="8"/>
      <c r="AB387" s="8"/>
      <c r="AC387" s="1356"/>
      <c r="AD387" s="1356"/>
      <c r="AE387" s="1356"/>
      <c r="AF387" s="1356"/>
      <c r="AG387" s="1356"/>
      <c r="AH387" s="1356"/>
      <c r="AI387" s="1356"/>
      <c r="AJ387" s="1356"/>
    </row>
    <row r="388" spans="4:36" ht="12.95" customHeight="1">
      <c r="D388" t="s">
        <v>1284</v>
      </c>
      <c r="J388" s="1379" t="s">
        <v>2732</v>
      </c>
      <c r="K388" s="1379"/>
      <c r="L388" s="1379"/>
      <c r="M388" s="1379"/>
      <c r="N388" s="1379"/>
      <c r="O388" s="1379"/>
      <c r="P388" s="1379"/>
      <c r="Q388" s="1379"/>
      <c r="R388" s="1379"/>
      <c r="S388" s="1379"/>
      <c r="T388" s="1379"/>
      <c r="U388" s="1379"/>
      <c r="V388" s="1356" t="s">
        <v>2733</v>
      </c>
      <c r="W388" s="1356"/>
      <c r="X388" s="1356"/>
      <c r="Y388" s="1356"/>
      <c r="Z388" s="1356"/>
      <c r="AA388" s="1356"/>
      <c r="AB388" s="1356"/>
      <c r="AC388" s="1356"/>
      <c r="AD388" s="1356"/>
      <c r="AE388" s="1356"/>
      <c r="AF388" s="1356"/>
      <c r="AG388" s="1356"/>
      <c r="AH388" s="1356"/>
      <c r="AI388" s="1356"/>
      <c r="AJ388" s="1356"/>
    </row>
    <row r="389" spans="4:36" ht="12.95" customHeight="1">
      <c r="D389" t="s">
        <v>4</v>
      </c>
      <c r="Q389" s="1696">
        <v>45065</v>
      </c>
      <c r="R389" s="1696"/>
      <c r="S389" s="1696"/>
      <c r="T389" s="1696"/>
      <c r="U389" s="1696"/>
      <c r="V389" t="s">
        <v>310</v>
      </c>
      <c r="AI389" s="1357" t="s">
        <v>677</v>
      </c>
      <c r="AJ389" s="1357"/>
    </row>
    <row r="390" spans="4:36" ht="12.95" customHeight="1">
      <c r="D390" t="s">
        <v>5</v>
      </c>
      <c r="Q390" s="1615">
        <v>45631</v>
      </c>
      <c r="R390" s="1693"/>
      <c r="S390" s="1693"/>
      <c r="T390" s="1693"/>
      <c r="U390" s="1693"/>
      <c r="W390" s="21" t="s">
        <v>74</v>
      </c>
      <c r="AG390" s="1500"/>
      <c r="AH390" s="1500"/>
      <c r="AI390" s="1500"/>
      <c r="AJ390" s="1500"/>
    </row>
    <row r="391" spans="4:36" ht="12.95" customHeight="1">
      <c r="D391" t="s">
        <v>428</v>
      </c>
      <c r="Q391" s="1692">
        <v>20000000</v>
      </c>
      <c r="R391" s="1692"/>
      <c r="S391" s="1692"/>
      <c r="T391" s="1692"/>
      <c r="U391" s="1692"/>
      <c r="V391" s="3" t="s">
        <v>1287</v>
      </c>
      <c r="AG391" s="1682">
        <v>45631</v>
      </c>
      <c r="AH391" s="1682"/>
      <c r="AI391" s="1682"/>
      <c r="AJ391" s="1682"/>
    </row>
    <row r="392" spans="4:36" ht="12.95" customHeight="1">
      <c r="D392" t="s">
        <v>88</v>
      </c>
      <c r="I392" s="1507">
        <v>7148367188</v>
      </c>
      <c r="J392" s="1507"/>
      <c r="K392" s="1507"/>
      <c r="L392" s="1507"/>
      <c r="M392" s="1507"/>
      <c r="N392" s="1507"/>
      <c r="Q392" s="4" t="s">
        <v>207</v>
      </c>
      <c r="S392" s="1695"/>
      <c r="T392" s="1695"/>
      <c r="U392" s="1695"/>
      <c r="V392" t="s">
        <v>73</v>
      </c>
      <c r="AI392" s="1357" t="s">
        <v>677</v>
      </c>
      <c r="AJ392" s="1357"/>
    </row>
    <row r="393" spans="4:36" ht="12.95" customHeight="1">
      <c r="D393" t="s">
        <v>311</v>
      </c>
      <c r="Q393" s="1385"/>
      <c r="R393" s="1385"/>
      <c r="S393" s="1385"/>
      <c r="T393" s="1385"/>
      <c r="U393" s="1385"/>
      <c r="V393" t="s">
        <v>312</v>
      </c>
      <c r="AG393" s="1500"/>
      <c r="AH393" s="1500"/>
      <c r="AI393" s="1500"/>
      <c r="AJ393" s="1500"/>
    </row>
    <row r="394" spans="4:36" ht="12.95" customHeight="1">
      <c r="D394" t="s">
        <v>313</v>
      </c>
      <c r="Q394" s="1690">
        <v>0.01</v>
      </c>
      <c r="R394" s="1690"/>
      <c r="S394" s="1690"/>
      <c r="T394" s="1690"/>
      <c r="U394" s="1690"/>
      <c r="V394" t="s">
        <v>1268</v>
      </c>
      <c r="AG394" s="1500"/>
      <c r="AH394" s="1500"/>
      <c r="AI394" s="1500"/>
      <c r="AJ394" s="1500"/>
    </row>
    <row r="395" spans="4:36" ht="12.95" customHeight="1">
      <c r="D395" t="s">
        <v>1267</v>
      </c>
      <c r="AG395" s="1500"/>
      <c r="AH395" s="1500"/>
      <c r="AI395" s="1500"/>
      <c r="AJ395" s="1500"/>
    </row>
    <row r="396" spans="4:36" ht="12.95" customHeight="1">
      <c r="AG396" s="490"/>
      <c r="AH396" s="490"/>
      <c r="AI396" s="490"/>
      <c r="AJ396" s="490"/>
    </row>
    <row r="397" spans="4:36" ht="12.95" customHeight="1">
      <c r="D397" s="3" t="s">
        <v>2502</v>
      </c>
      <c r="AG397" s="490"/>
      <c r="AH397" s="490"/>
      <c r="AI397" s="1357" t="s">
        <v>677</v>
      </c>
      <c r="AJ397" s="1357"/>
    </row>
    <row r="398" spans="4:36" ht="12.95" customHeight="1">
      <c r="D398" s="3" t="s">
        <v>1781</v>
      </c>
      <c r="T398" s="1451"/>
      <c r="U398" s="1451"/>
      <c r="V398" s="1451"/>
      <c r="W398" s="1451"/>
      <c r="X398" s="1451"/>
      <c r="Y398" s="1451"/>
      <c r="Z398" s="1451"/>
      <c r="AA398" s="1451"/>
      <c r="AB398" s="1451"/>
      <c r="AC398" s="1451"/>
      <c r="AD398" s="1451"/>
      <c r="AE398" s="1451"/>
      <c r="AF398" s="1451"/>
      <c r="AG398" s="1451"/>
      <c r="AH398" s="1451"/>
      <c r="AI398" s="1451"/>
      <c r="AJ398" s="1451"/>
    </row>
    <row r="399" spans="4:36" ht="12.95" customHeight="1">
      <c r="D399" s="3" t="s">
        <v>1780</v>
      </c>
      <c r="T399" s="1451"/>
      <c r="U399" s="1451"/>
      <c r="V399" s="1451"/>
      <c r="W399" s="1451"/>
      <c r="X399" s="1451"/>
      <c r="Y399" s="1451"/>
      <c r="Z399" s="1451"/>
      <c r="AA399" s="1451"/>
      <c r="AB399" s="1451"/>
      <c r="AC399" s="1451"/>
      <c r="AD399" s="1451"/>
      <c r="AE399" s="1451"/>
      <c r="AF399" s="1451"/>
      <c r="AG399" s="1451"/>
      <c r="AH399" s="1451"/>
      <c r="AI399" s="1451"/>
      <c r="AJ399" s="1451"/>
    </row>
    <row r="400" spans="4:36" ht="12.95" customHeight="1">
      <c r="AG400" s="490"/>
      <c r="AH400" s="490"/>
      <c r="AI400" s="490"/>
      <c r="AJ400" s="490"/>
    </row>
    <row r="401" spans="1:36" ht="12.95" customHeight="1">
      <c r="D401" s="3" t="s">
        <v>1774</v>
      </c>
      <c r="S401" s="1451" t="s">
        <v>553</v>
      </c>
      <c r="T401" s="1451"/>
      <c r="U401" s="1451"/>
      <c r="V401" t="s">
        <v>1775</v>
      </c>
      <c r="AG401" s="1567">
        <v>75</v>
      </c>
      <c r="AH401" s="1567"/>
      <c r="AI401" s="1567"/>
      <c r="AJ401" s="1567"/>
    </row>
    <row r="402" spans="1:36" ht="12.95" customHeight="1">
      <c r="D402" s="3" t="s">
        <v>1772</v>
      </c>
      <c r="S402" s="1451" t="s">
        <v>553</v>
      </c>
      <c r="T402" s="1451"/>
      <c r="U402" s="1451"/>
      <c r="V402" t="s">
        <v>1777</v>
      </c>
      <c r="AE402" s="1511" t="s">
        <v>2788</v>
      </c>
      <c r="AF402" s="1511"/>
      <c r="AG402" s="1511"/>
      <c r="AH402" s="1511"/>
      <c r="AI402" s="1511"/>
      <c r="AJ402" s="1511"/>
    </row>
    <row r="403" spans="1:36" ht="12.95" customHeight="1">
      <c r="D403" s="3" t="s">
        <v>1773</v>
      </c>
      <c r="K403" s="1510"/>
      <c r="L403" s="1510"/>
      <c r="M403" s="1510"/>
      <c r="N403" s="1510"/>
      <c r="O403" s="1510"/>
      <c r="P403" s="1510"/>
      <c r="Q403" s="1510"/>
      <c r="R403" s="1510"/>
      <c r="S403" s="1510"/>
      <c r="T403" s="1510"/>
      <c r="U403" s="1510"/>
      <c r="V403" s="1510"/>
      <c r="W403" s="1510"/>
      <c r="X403" s="1510"/>
      <c r="Y403" s="1510"/>
      <c r="Z403" s="1510"/>
      <c r="AA403" s="1510"/>
      <c r="AB403" s="1510"/>
      <c r="AC403" s="1510"/>
      <c r="AD403" s="1510"/>
      <c r="AE403" s="1510"/>
      <c r="AF403" s="1510"/>
      <c r="AG403" s="1510"/>
      <c r="AH403" s="1510"/>
      <c r="AI403" s="1510"/>
      <c r="AJ403" s="1510"/>
    </row>
    <row r="404" spans="1:36" ht="12.95" customHeight="1">
      <c r="D404" s="3" t="s">
        <v>1776</v>
      </c>
      <c r="K404" s="1510"/>
      <c r="L404" s="1510"/>
      <c r="M404" s="1510"/>
      <c r="N404" s="1510"/>
      <c r="O404" s="1510"/>
      <c r="P404" s="1510"/>
      <c r="Q404" s="1510"/>
      <c r="R404" s="1510"/>
      <c r="S404" s="1510"/>
      <c r="T404" s="1510"/>
      <c r="U404" s="1510"/>
      <c r="V404" s="1510"/>
      <c r="W404" s="1510"/>
      <c r="X404" s="1510"/>
      <c r="Y404" s="1510"/>
      <c r="Z404" s="1510"/>
      <c r="AA404" s="1510"/>
      <c r="AB404" s="1510"/>
      <c r="AC404" s="1510"/>
      <c r="AD404" s="1510"/>
      <c r="AE404" s="1510"/>
      <c r="AF404" s="1510"/>
      <c r="AG404" s="1510"/>
      <c r="AH404" s="1510"/>
      <c r="AI404" s="1510"/>
      <c r="AJ404" s="1510"/>
    </row>
    <row r="405" spans="1:36" ht="12.95" customHeight="1">
      <c r="D405" s="3" t="s">
        <v>1779</v>
      </c>
      <c r="E405" s="511"/>
      <c r="F405" s="511"/>
      <c r="G405" s="511"/>
      <c r="H405" s="511"/>
      <c r="I405" s="511"/>
      <c r="J405" s="511"/>
      <c r="K405" s="511"/>
      <c r="L405" s="511"/>
      <c r="M405" s="511"/>
      <c r="N405" s="511"/>
      <c r="O405" s="511"/>
      <c r="P405" s="511"/>
      <c r="Q405" s="511"/>
      <c r="R405" s="511"/>
      <c r="S405" s="1586" t="s">
        <v>2734</v>
      </c>
      <c r="T405" s="1586"/>
      <c r="U405" s="1586"/>
      <c r="V405" s="1586"/>
      <c r="W405" s="1586"/>
      <c r="X405" s="1586"/>
      <c r="Y405" s="1586"/>
      <c r="Z405" s="1586"/>
      <c r="AA405" s="1586"/>
      <c r="AB405" s="1586"/>
      <c r="AC405" s="1586"/>
      <c r="AD405" s="1586"/>
      <c r="AE405" s="1586"/>
      <c r="AF405" s="1586"/>
      <c r="AG405" s="1586"/>
      <c r="AH405" s="1586"/>
      <c r="AI405" s="1586"/>
      <c r="AJ405" s="1586"/>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91" t="s">
        <v>2735</v>
      </c>
      <c r="J410" s="1491"/>
      <c r="K410" s="1491"/>
      <c r="L410" s="1491"/>
      <c r="M410" s="1491"/>
      <c r="N410" s="1491"/>
      <c r="O410" s="1491"/>
      <c r="P410" s="1491"/>
      <c r="Q410" s="1491"/>
      <c r="R410" s="1491"/>
      <c r="S410" s="1491"/>
      <c r="T410" s="1491"/>
      <c r="U410" s="1491"/>
      <c r="V410" s="1491"/>
      <c r="W410" s="1491"/>
      <c r="X410" s="1491"/>
      <c r="Y410" s="1491"/>
      <c r="Z410" s="1491"/>
      <c r="AA410" s="1491"/>
      <c r="AB410" s="1491"/>
      <c r="AC410" s="1491"/>
      <c r="AD410" s="1491"/>
      <c r="AE410" s="1491"/>
    </row>
    <row r="411" spans="1:36" ht="12.95" customHeight="1">
      <c r="E411" t="s">
        <v>106</v>
      </c>
      <c r="R411" s="1357" t="s">
        <v>553</v>
      </c>
      <c r="S411" s="1357"/>
      <c r="AC411" s="27" t="s">
        <v>578</v>
      </c>
      <c r="AD411" s="1424">
        <v>2</v>
      </c>
      <c r="AE411" s="1424"/>
    </row>
    <row r="412" spans="1:36" ht="12.95" customHeight="1">
      <c r="E412" t="s">
        <v>107</v>
      </c>
      <c r="R412" s="1357" t="s">
        <v>599</v>
      </c>
      <c r="S412" s="1357"/>
      <c r="AC412" s="27" t="s">
        <v>578</v>
      </c>
      <c r="AD412" s="1424"/>
      <c r="AE412" s="1424"/>
    </row>
    <row r="413" spans="1:36" ht="12.95" customHeight="1">
      <c r="E413" t="s">
        <v>108</v>
      </c>
      <c r="S413" s="1357" t="s">
        <v>599</v>
      </c>
      <c r="T413" s="1357"/>
    </row>
    <row r="414" spans="1:36" ht="12.95" customHeight="1">
      <c r="E414" t="s">
        <v>170</v>
      </c>
      <c r="H414" s="1845" t="s">
        <v>335</v>
      </c>
      <c r="I414" s="1845"/>
      <c r="J414" s="1845"/>
      <c r="K414" s="1845"/>
      <c r="L414" s="1845"/>
      <c r="M414" s="1845"/>
      <c r="N414" s="1845"/>
      <c r="O414" s="1845"/>
      <c r="P414" s="1845"/>
      <c r="Q414" s="1845"/>
      <c r="R414" s="1845"/>
      <c r="S414" s="1845"/>
      <c r="T414" s="1845"/>
      <c r="U414" s="1845"/>
      <c r="V414" s="1845"/>
      <c r="W414" s="1845"/>
      <c r="X414" s="1845"/>
      <c r="Y414" s="1845"/>
      <c r="Z414" s="1845"/>
      <c r="AA414" s="1845"/>
      <c r="AB414" s="1845"/>
      <c r="AC414" s="1845"/>
      <c r="AD414" s="1845"/>
      <c r="AE414" s="1845"/>
    </row>
    <row r="415" spans="1:36" ht="12.95" customHeight="1">
      <c r="H415" s="1846"/>
      <c r="I415" s="1846"/>
      <c r="J415" s="1846"/>
      <c r="K415" s="1846"/>
      <c r="L415" s="1846"/>
      <c r="M415" s="1846"/>
      <c r="N415" s="1846"/>
      <c r="O415" s="1846"/>
      <c r="P415" s="1846"/>
      <c r="Q415" s="1846"/>
      <c r="R415" s="1846"/>
      <c r="S415" s="1846"/>
      <c r="T415" s="1846"/>
      <c r="U415" s="1846"/>
      <c r="V415" s="1846"/>
      <c r="W415" s="1846"/>
      <c r="X415" s="1846"/>
      <c r="Y415" s="1846"/>
      <c r="Z415" s="1846"/>
      <c r="AA415" s="1846"/>
      <c r="AB415" s="1846"/>
      <c r="AC415" s="1846"/>
      <c r="AD415" s="1846"/>
      <c r="AE415" s="1846"/>
    </row>
    <row r="416" spans="1:36" ht="12.95" customHeight="1"/>
    <row r="417" spans="1:39" ht="12.95" customHeight="1">
      <c r="A417" s="2" t="s">
        <v>598</v>
      </c>
      <c r="B417" s="2"/>
      <c r="C417" s="2"/>
      <c r="D417" s="2" t="s">
        <v>114</v>
      </c>
      <c r="AF417" s="2" t="s">
        <v>976</v>
      </c>
    </row>
    <row r="418" spans="1:39" ht="12.95" customHeight="1">
      <c r="E418" s="1505"/>
      <c r="F418" s="1505"/>
      <c r="G418" s="1505"/>
      <c r="H418" s="13" t="s">
        <v>115</v>
      </c>
      <c r="I418" s="1505"/>
      <c r="J418" s="1505"/>
      <c r="K418" s="1505"/>
      <c r="L418" t="s">
        <v>116</v>
      </c>
      <c r="N418" s="27" t="s">
        <v>583</v>
      </c>
      <c r="P418" s="1694">
        <v>1.17</v>
      </c>
      <c r="Q418" s="1694"/>
      <c r="R418" s="1694"/>
      <c r="S418" t="s">
        <v>117</v>
      </c>
      <c r="W418" s="1497">
        <f>IF(E418&gt;0,(E418*I418),(P418*43560))</f>
        <v>50965.2</v>
      </c>
      <c r="X418" s="1497"/>
      <c r="Y418" s="1497"/>
      <c r="Z418" t="s">
        <v>118</v>
      </c>
      <c r="AF418" s="1691">
        <f>IFERROR(IF(P418&gt;0,(AG437/P418),(AG437/(W418/43560))),0)</f>
        <v>74.358974358974365</v>
      </c>
      <c r="AG418" s="1691"/>
      <c r="AH418" s="1691"/>
      <c r="AM418" s="3"/>
    </row>
    <row r="419" spans="1:39" ht="12.95" customHeight="1">
      <c r="E419" t="s">
        <v>51</v>
      </c>
    </row>
    <row r="420" spans="1:39" ht="12.95" customHeight="1">
      <c r="E420" s="1496"/>
      <c r="F420" s="1496"/>
      <c r="G420" s="1496"/>
      <c r="H420" s="1496"/>
      <c r="I420" s="1496"/>
      <c r="J420" s="1496"/>
      <c r="K420" s="1496"/>
      <c r="L420" s="1496"/>
      <c r="M420" s="1496"/>
      <c r="N420" s="1496"/>
      <c r="O420" s="1496"/>
      <c r="P420" s="1496"/>
      <c r="Q420" s="1496"/>
      <c r="R420" s="1496"/>
      <c r="S420" s="1496"/>
      <c r="T420" s="1496"/>
      <c r="U420" s="1496"/>
      <c r="V420" s="1496"/>
      <c r="W420" s="1496"/>
      <c r="X420" s="1496"/>
      <c r="Y420" s="1496"/>
      <c r="Z420" s="1496"/>
      <c r="AA420" s="1496"/>
      <c r="AB420" s="1496"/>
      <c r="AC420" s="1496"/>
      <c r="AD420" s="1496"/>
      <c r="AE420" s="1496"/>
      <c r="AF420" s="1496"/>
      <c r="AG420" s="1496"/>
      <c r="AH420" s="1496"/>
      <c r="AI420" s="1496"/>
      <c r="AJ420" s="1496"/>
    </row>
    <row r="421" spans="1:39" ht="12.95" customHeight="1">
      <c r="E421" s="118" t="s">
        <v>1926</v>
      </c>
      <c r="F421" s="1048"/>
      <c r="G421" s="1048"/>
      <c r="H421" s="1048"/>
      <c r="I421" s="1588">
        <v>1.17</v>
      </c>
      <c r="J421" s="1588"/>
      <c r="K421" s="1588"/>
      <c r="L421" s="1048"/>
      <c r="M421" s="118"/>
      <c r="N421" s="1048"/>
      <c r="O421" s="1048"/>
      <c r="P421" s="1744">
        <f>(CS634+CS642+CS658)/I421</f>
        <v>75.213675213675216</v>
      </c>
      <c r="Q421" s="1744"/>
      <c r="R421" s="1744"/>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57">
        <v>4</v>
      </c>
      <c r="Q424" s="1357"/>
      <c r="S424" t="s">
        <v>190</v>
      </c>
      <c r="AE424" s="1357">
        <v>4</v>
      </c>
      <c r="AF424" s="1357"/>
    </row>
    <row r="425" spans="1:39" ht="12.95" customHeight="1">
      <c r="E425" t="s">
        <v>191</v>
      </c>
      <c r="P425" s="1357">
        <v>0</v>
      </c>
      <c r="Q425" s="1357"/>
      <c r="S425" t="s">
        <v>131</v>
      </c>
      <c r="AE425" s="1357" t="s">
        <v>599</v>
      </c>
      <c r="AF425" s="1357"/>
    </row>
    <row r="426" spans="1:39" ht="12.95" customHeight="1">
      <c r="F426" s="28" t="s">
        <v>132</v>
      </c>
    </row>
    <row r="427" spans="1:39" ht="12.95" customHeight="1">
      <c r="F427" s="1519"/>
      <c r="G427" s="1519"/>
      <c r="H427" s="1519"/>
      <c r="I427" s="1519"/>
      <c r="J427" s="1519"/>
      <c r="K427" s="1519"/>
      <c r="L427" s="1519"/>
      <c r="M427" s="1519"/>
      <c r="N427" s="1519"/>
      <c r="O427" s="1519"/>
      <c r="P427" s="1519"/>
      <c r="Q427" s="1519"/>
      <c r="R427" s="1519"/>
      <c r="S427" s="1519"/>
      <c r="T427" s="1519"/>
      <c r="U427" s="1519"/>
      <c r="V427" s="1519"/>
      <c r="W427" s="1519"/>
      <c r="X427" s="1519"/>
      <c r="Y427" s="1519"/>
      <c r="Z427" s="1519"/>
      <c r="AA427" s="1519"/>
      <c r="AB427" s="1519"/>
      <c r="AC427" s="1519"/>
      <c r="AD427" s="1519"/>
      <c r="AE427" s="1519"/>
      <c r="AF427" s="1519"/>
      <c r="AG427" s="1519"/>
      <c r="AH427" s="1519"/>
    </row>
    <row r="428" spans="1:39" ht="12.95" customHeight="1">
      <c r="F428" s="1520"/>
      <c r="G428" s="1520"/>
      <c r="H428" s="1520"/>
      <c r="I428" s="1520"/>
      <c r="J428" s="1520"/>
      <c r="K428" s="1520"/>
      <c r="L428" s="1520"/>
      <c r="M428" s="1520"/>
      <c r="N428" s="1520"/>
      <c r="O428" s="1520"/>
      <c r="P428" s="1520"/>
      <c r="Q428" s="1520"/>
      <c r="R428" s="1520"/>
      <c r="S428" s="1520"/>
      <c r="T428" s="1520"/>
      <c r="U428" s="1520"/>
      <c r="V428" s="1520"/>
      <c r="W428" s="1520"/>
      <c r="X428" s="1520"/>
      <c r="Y428" s="1520"/>
      <c r="Z428" s="1520"/>
      <c r="AA428" s="1520"/>
      <c r="AB428" s="1520"/>
      <c r="AC428" s="1520"/>
      <c r="AD428" s="1520"/>
      <c r="AE428" s="1520"/>
      <c r="AF428" s="1520"/>
      <c r="AG428" s="1520"/>
      <c r="AH428" s="1520"/>
    </row>
    <row r="429" spans="1:39" ht="12.95" customHeight="1">
      <c r="E429" t="s">
        <v>616</v>
      </c>
      <c r="P429" s="1"/>
      <c r="Q429" s="1357" t="s">
        <v>677</v>
      </c>
      <c r="R429" s="1357"/>
    </row>
    <row r="430" spans="1:39" ht="12.95" customHeight="1">
      <c r="F430" t="s">
        <v>617</v>
      </c>
      <c r="P430" s="1"/>
      <c r="Q430" s="1"/>
      <c r="AF430" s="1357" t="s">
        <v>599</v>
      </c>
      <c r="AG430" s="1495"/>
    </row>
    <row r="431" spans="1:39" ht="12.95" customHeight="1"/>
    <row r="432" spans="1:39" ht="12.95" customHeight="1">
      <c r="A432" s="2"/>
      <c r="B432" s="2"/>
      <c r="C432" s="2"/>
      <c r="E432" s="4" t="s">
        <v>309</v>
      </c>
      <c r="Z432" s="1357" t="s">
        <v>553</v>
      </c>
      <c r="AA432" s="1357"/>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57" t="s">
        <v>677</v>
      </c>
      <c r="AA434" s="1357"/>
    </row>
    <row r="435" spans="1:110" ht="12.95" customHeight="1"/>
    <row r="436" spans="1:110" ht="12.95" customHeight="1">
      <c r="A436" s="2" t="s">
        <v>475</v>
      </c>
      <c r="B436" s="2"/>
      <c r="C436" s="2"/>
      <c r="D436" s="2" t="s">
        <v>773</v>
      </c>
      <c r="AF436" s="48"/>
    </row>
    <row r="437" spans="1:110" ht="12.95" customHeight="1">
      <c r="D437" s="1512" t="s">
        <v>43</v>
      </c>
      <c r="E437" s="1501"/>
      <c r="F437" s="1501"/>
      <c r="G437" s="1501"/>
      <c r="H437" s="1501"/>
      <c r="I437" s="1501"/>
      <c r="J437" s="1501"/>
      <c r="K437" s="1501"/>
      <c r="L437" s="1501"/>
      <c r="M437" s="1501"/>
      <c r="N437" s="1501"/>
      <c r="O437" s="1501"/>
      <c r="P437" s="1501"/>
      <c r="Q437" s="1501"/>
      <c r="R437" s="1501"/>
      <c r="S437" s="1501"/>
      <c r="T437" s="1501"/>
      <c r="U437" s="1501"/>
      <c r="V437" s="1501"/>
      <c r="W437" s="1501"/>
      <c r="X437" s="1501"/>
      <c r="Y437" s="1501"/>
      <c r="Z437" s="1501"/>
      <c r="AA437" s="1501"/>
      <c r="AB437" s="1501"/>
      <c r="AC437" s="1501"/>
      <c r="AD437" s="1501"/>
      <c r="AE437" s="1501"/>
      <c r="AF437" s="1502"/>
      <c r="AG437" s="1428">
        <v>87</v>
      </c>
      <c r="AH437" s="1428"/>
      <c r="AI437" s="1428"/>
      <c r="AJ437" s="1428"/>
    </row>
    <row r="438" spans="1:110" ht="12.95" customHeight="1">
      <c r="D438" s="1488" t="s">
        <v>1329</v>
      </c>
      <c r="E438" s="1489"/>
      <c r="F438" s="1489"/>
      <c r="G438" s="1489"/>
      <c r="H438" s="1489"/>
      <c r="I438" s="1489"/>
      <c r="J438" s="1489"/>
      <c r="K438" s="1489"/>
      <c r="L438" s="1489"/>
      <c r="M438" s="1489"/>
      <c r="N438" s="1489"/>
      <c r="O438" s="1489"/>
      <c r="P438" s="1489"/>
      <c r="Q438" s="1489"/>
      <c r="R438" s="1489"/>
      <c r="S438" s="1489"/>
      <c r="T438" s="1489"/>
      <c r="U438" s="1489"/>
      <c r="V438" s="1489"/>
      <c r="W438" s="1489"/>
      <c r="X438" s="1489"/>
      <c r="Y438" s="1489"/>
      <c r="Z438" s="1489"/>
      <c r="AA438" s="1489"/>
      <c r="AB438" s="1489"/>
      <c r="AC438" s="1489"/>
      <c r="AD438" s="1489"/>
      <c r="AE438" s="1489"/>
      <c r="AF438" s="1490"/>
      <c r="AG438" s="1498">
        <v>0</v>
      </c>
      <c r="AH438" s="1372"/>
      <c r="AI438" s="1372"/>
      <c r="AJ438" s="1372"/>
    </row>
    <row r="439" spans="1:110" ht="12.95" customHeight="1">
      <c r="D439" s="1488" t="s">
        <v>1055</v>
      </c>
      <c r="E439" s="1489"/>
      <c r="F439" s="1489"/>
      <c r="G439" s="1489"/>
      <c r="H439" s="1489"/>
      <c r="I439" s="1489"/>
      <c r="J439" s="1489"/>
      <c r="K439" s="1489"/>
      <c r="L439" s="1489"/>
      <c r="M439" s="1489"/>
      <c r="N439" s="1489"/>
      <c r="O439" s="1489"/>
      <c r="P439" s="1489"/>
      <c r="Q439" s="1489"/>
      <c r="R439" s="1489"/>
      <c r="S439" s="1489"/>
      <c r="T439" s="1489"/>
      <c r="U439" s="1489"/>
      <c r="V439" s="1489"/>
      <c r="W439" s="1489"/>
      <c r="X439" s="1489"/>
      <c r="Y439" s="1489"/>
      <c r="Z439" s="1489"/>
      <c r="AA439" s="1489"/>
      <c r="AB439" s="1489"/>
      <c r="AC439" s="1489"/>
      <c r="AD439" s="1489"/>
      <c r="AE439" s="1489"/>
      <c r="AF439" s="1490"/>
      <c r="AG439" s="1428">
        <v>86</v>
      </c>
      <c r="AH439" s="1428"/>
      <c r="AI439" s="1428"/>
      <c r="AJ439" s="1428"/>
    </row>
    <row r="440" spans="1:110" ht="12.95" customHeight="1">
      <c r="D440" s="1488" t="s">
        <v>1056</v>
      </c>
      <c r="E440" s="1489"/>
      <c r="F440" s="1489"/>
      <c r="G440" s="1489"/>
      <c r="H440" s="1489"/>
      <c r="I440" s="1489"/>
      <c r="J440" s="1489"/>
      <c r="K440" s="1489"/>
      <c r="L440" s="1489"/>
      <c r="M440" s="1489"/>
      <c r="N440" s="1489"/>
      <c r="O440" s="1489"/>
      <c r="P440" s="1489"/>
      <c r="Q440" s="1489"/>
      <c r="R440" s="1489"/>
      <c r="S440" s="1489"/>
      <c r="T440" s="1489"/>
      <c r="U440" s="1489"/>
      <c r="V440" s="1489"/>
      <c r="W440" s="1489"/>
      <c r="X440" s="1489"/>
      <c r="Y440" s="1489"/>
      <c r="Z440" s="1489"/>
      <c r="AA440" s="1489"/>
      <c r="AB440" s="1489"/>
      <c r="AC440" s="1489"/>
      <c r="AD440" s="1489"/>
      <c r="AE440" s="1489"/>
      <c r="AF440" s="1490"/>
      <c r="AG440" s="1428">
        <v>86</v>
      </c>
      <c r="AH440" s="1428"/>
      <c r="AI440" s="1428"/>
      <c r="AJ440" s="1428"/>
    </row>
    <row r="441" spans="1:110" ht="12.95" customHeight="1">
      <c r="D441" s="1488" t="s">
        <v>1058</v>
      </c>
      <c r="E441" s="1489"/>
      <c r="F441" s="1489"/>
      <c r="G441" s="1489"/>
      <c r="H441" s="1489"/>
      <c r="I441" s="1489"/>
      <c r="J441" s="1489"/>
      <c r="K441" s="1489"/>
      <c r="L441" s="1489"/>
      <c r="M441" s="1489"/>
      <c r="N441" s="1489"/>
      <c r="O441" s="1489"/>
      <c r="P441" s="1489"/>
      <c r="Q441" s="1489"/>
      <c r="R441" s="1489"/>
      <c r="S441" s="1489"/>
      <c r="T441" s="1489"/>
      <c r="U441" s="1489"/>
      <c r="V441" s="1489"/>
      <c r="W441" s="1489"/>
      <c r="X441" s="1489"/>
      <c r="Y441" s="1489"/>
      <c r="Z441" s="1489"/>
      <c r="AA441" s="1489"/>
      <c r="AB441" s="1489"/>
      <c r="AC441" s="1489"/>
      <c r="AD441" s="1489"/>
      <c r="AE441" s="1489"/>
      <c r="AF441" s="1490"/>
      <c r="AG441" s="1474">
        <f>IF(ISERROR(AG440/AG439),"",AG440/AG439)</f>
        <v>1</v>
      </c>
      <c r="AH441" s="1474"/>
      <c r="AI441" s="1474"/>
      <c r="AJ441" s="1474"/>
    </row>
    <row r="442" spans="1:110" ht="12.95" customHeight="1">
      <c r="D442" s="1488" t="s">
        <v>1057</v>
      </c>
      <c r="E442" s="1489"/>
      <c r="F442" s="1489"/>
      <c r="G442" s="1489"/>
      <c r="H442" s="1489"/>
      <c r="I442" s="1489"/>
      <c r="J442" s="1489"/>
      <c r="K442" s="1489"/>
      <c r="L442" s="1489"/>
      <c r="M442" s="1489"/>
      <c r="N442" s="1489"/>
      <c r="O442" s="1489"/>
      <c r="P442" s="1489"/>
      <c r="Q442" s="1489"/>
      <c r="R442" s="1489"/>
      <c r="S442" s="1489"/>
      <c r="T442" s="1489"/>
      <c r="U442" s="1489"/>
      <c r="V442" s="1489"/>
      <c r="W442" s="1489"/>
      <c r="X442" s="1489"/>
      <c r="Y442" s="1489"/>
      <c r="Z442" s="1489"/>
      <c r="AA442" s="1489"/>
      <c r="AB442" s="1489"/>
      <c r="AC442" s="1489"/>
      <c r="AD442" s="1489"/>
      <c r="AE442" s="1489"/>
      <c r="AF442" s="1490"/>
      <c r="AG442" s="1473">
        <v>24510</v>
      </c>
      <c r="AH442" s="1473"/>
      <c r="AI442" s="1473"/>
      <c r="AJ442" s="1473"/>
    </row>
    <row r="443" spans="1:110" ht="12.95" customHeight="1">
      <c r="D443" s="1488" t="s">
        <v>1059</v>
      </c>
      <c r="E443" s="1489"/>
      <c r="F443" s="1489"/>
      <c r="G443" s="1489"/>
      <c r="H443" s="1489"/>
      <c r="I443" s="1489"/>
      <c r="J443" s="1489"/>
      <c r="K443" s="1489"/>
      <c r="L443" s="1489"/>
      <c r="M443" s="1489"/>
      <c r="N443" s="1489"/>
      <c r="O443" s="1489"/>
      <c r="P443" s="1489"/>
      <c r="Q443" s="1489"/>
      <c r="R443" s="1489"/>
      <c r="S443" s="1489"/>
      <c r="T443" s="1489"/>
      <c r="U443" s="1489"/>
      <c r="V443" s="1489"/>
      <c r="W443" s="1489"/>
      <c r="X443" s="1489"/>
      <c r="Y443" s="1489"/>
      <c r="Z443" s="1489"/>
      <c r="AA443" s="1489"/>
      <c r="AB443" s="1489"/>
      <c r="AC443" s="1489"/>
      <c r="AD443" s="1489"/>
      <c r="AE443" s="1489"/>
      <c r="AF443" s="1490"/>
      <c r="AG443" s="1473">
        <v>24510</v>
      </c>
      <c r="AH443" s="1473"/>
      <c r="AI443" s="1473"/>
      <c r="AJ443" s="1473"/>
    </row>
    <row r="444" spans="1:110" ht="12.95" customHeight="1">
      <c r="D444" s="1488" t="s">
        <v>1060</v>
      </c>
      <c r="E444" s="1489"/>
      <c r="F444" s="1489"/>
      <c r="G444" s="1489"/>
      <c r="H444" s="1489"/>
      <c r="I444" s="1489"/>
      <c r="J444" s="1489"/>
      <c r="K444" s="1489"/>
      <c r="L444" s="1489"/>
      <c r="M444" s="1489"/>
      <c r="N444" s="1489"/>
      <c r="O444" s="1489"/>
      <c r="P444" s="1489"/>
      <c r="Q444" s="1489"/>
      <c r="R444" s="1489"/>
      <c r="S444" s="1489"/>
      <c r="T444" s="1489"/>
      <c r="U444" s="1489"/>
      <c r="V444" s="1489"/>
      <c r="W444" s="1489"/>
      <c r="X444" s="1489"/>
      <c r="Y444" s="1489"/>
      <c r="Z444" s="1489"/>
      <c r="AA444" s="1489"/>
      <c r="AB444" s="1489"/>
      <c r="AC444" s="1489"/>
      <c r="AD444" s="1489"/>
      <c r="AE444" s="1489"/>
      <c r="AF444" s="1490"/>
      <c r="AG444" s="1474">
        <f>IF(ISERROR(AG443/AG442),"",AG443/AG442)</f>
        <v>1</v>
      </c>
      <c r="AH444" s="1474"/>
      <c r="AI444" s="1474"/>
      <c r="AJ444" s="1474"/>
    </row>
    <row r="445" spans="1:110" ht="12.95" customHeight="1">
      <c r="D445" s="1488" t="s">
        <v>1061</v>
      </c>
      <c r="E445" s="1489"/>
      <c r="F445" s="1489"/>
      <c r="G445" s="1489"/>
      <c r="H445" s="1489"/>
      <c r="I445" s="1489"/>
      <c r="J445" s="1489"/>
      <c r="K445" s="1489"/>
      <c r="L445" s="1489"/>
      <c r="M445" s="1489"/>
      <c r="N445" s="1489"/>
      <c r="O445" s="1489"/>
      <c r="P445" s="1489"/>
      <c r="Q445" s="1489"/>
      <c r="R445" s="1489"/>
      <c r="S445" s="1489"/>
      <c r="T445" s="1489"/>
      <c r="U445" s="1489"/>
      <c r="V445" s="1489"/>
      <c r="W445" s="1489"/>
      <c r="X445" s="1489"/>
      <c r="Y445" s="1489"/>
      <c r="Z445" s="1489"/>
      <c r="AA445" s="1489"/>
      <c r="AB445" s="1489"/>
      <c r="AC445" s="1489"/>
      <c r="AD445" s="1489"/>
      <c r="AE445" s="1489"/>
      <c r="AF445" s="1490"/>
      <c r="AG445" s="1474">
        <f>MIN(IF(AG441&gt;AG444,AG444,AG441),1)</f>
        <v>1</v>
      </c>
      <c r="AH445" s="1474"/>
      <c r="AI445" s="1474"/>
      <c r="AJ445" s="1474"/>
    </row>
    <row r="446" spans="1:110" ht="12.95" customHeight="1">
      <c r="D446" s="1488" t="s">
        <v>2404</v>
      </c>
      <c r="E446" s="1501"/>
      <c r="F446" s="1501"/>
      <c r="G446" s="1501"/>
      <c r="H446" s="1501"/>
      <c r="I446" s="1501"/>
      <c r="J446" s="1501"/>
      <c r="K446" s="1501"/>
      <c r="L446" s="1501"/>
      <c r="M446" s="1501"/>
      <c r="N446" s="1501"/>
      <c r="O446" s="1501"/>
      <c r="P446" s="1501"/>
      <c r="Q446" s="1501"/>
      <c r="R446" s="1501"/>
      <c r="S446" s="1501"/>
      <c r="T446" s="1501"/>
      <c r="U446" s="1501"/>
      <c r="V446" s="1501"/>
      <c r="W446" s="1501"/>
      <c r="X446" s="1501"/>
      <c r="Y446" s="1501"/>
      <c r="Z446" s="1501"/>
      <c r="AA446" s="1501"/>
      <c r="AB446" s="1501"/>
      <c r="AC446" s="1501"/>
      <c r="AD446" s="1501"/>
      <c r="AE446" s="1501"/>
      <c r="AF446" s="1502"/>
      <c r="AG446" s="1473">
        <v>3205</v>
      </c>
      <c r="AH446" s="1473"/>
      <c r="AI446" s="1473"/>
      <c r="AJ446" s="147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512" t="s">
        <v>577</v>
      </c>
      <c r="E447" s="1501"/>
      <c r="F447" s="1501"/>
      <c r="G447" s="1501"/>
      <c r="H447" s="1501"/>
      <c r="I447" s="1501"/>
      <c r="J447" s="1501"/>
      <c r="K447" s="1501"/>
      <c r="L447" s="1501"/>
      <c r="M447" s="1501"/>
      <c r="N447" s="1501"/>
      <c r="O447" s="1501"/>
      <c r="P447" s="1501"/>
      <c r="Q447" s="1501"/>
      <c r="R447" s="1501"/>
      <c r="S447" s="1501"/>
      <c r="T447" s="1501"/>
      <c r="U447" s="1501"/>
      <c r="V447" s="1501"/>
      <c r="W447" s="1501"/>
      <c r="X447" s="1501"/>
      <c r="Y447" s="1501"/>
      <c r="Z447" s="1501"/>
      <c r="AA447" s="1501"/>
      <c r="AB447" s="1501"/>
      <c r="AC447" s="1501"/>
      <c r="AD447" s="1501"/>
      <c r="AE447" s="1501"/>
      <c r="AF447" s="1502"/>
      <c r="AG447" s="1473">
        <v>0</v>
      </c>
      <c r="AH447" s="1473"/>
      <c r="AI447" s="1473"/>
      <c r="AJ447" s="147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88" t="s">
        <v>1311</v>
      </c>
      <c r="E448" s="1501"/>
      <c r="F448" s="1501"/>
      <c r="G448" s="1501"/>
      <c r="H448" s="1501"/>
      <c r="I448" s="1501"/>
      <c r="J448" s="1501"/>
      <c r="K448" s="1501"/>
      <c r="L448" s="1501"/>
      <c r="M448" s="1501"/>
      <c r="N448" s="1501"/>
      <c r="O448" s="1501"/>
      <c r="P448" s="1501"/>
      <c r="Q448" s="1501"/>
      <c r="R448" s="1501"/>
      <c r="S448" s="1501"/>
      <c r="T448" s="1501"/>
      <c r="U448" s="1501"/>
      <c r="V448" s="1501"/>
      <c r="W448" s="1501"/>
      <c r="X448" s="1501"/>
      <c r="Y448" s="1501"/>
      <c r="Z448" s="1501"/>
      <c r="AA448" s="1501"/>
      <c r="AB448" s="1501"/>
      <c r="AC448" s="1501"/>
      <c r="AD448" s="1501"/>
      <c r="AE448" s="1501"/>
      <c r="AF448" s="1502"/>
      <c r="AG448" s="1473">
        <v>4415</v>
      </c>
      <c r="AH448" s="1473"/>
      <c r="AI448" s="1473"/>
      <c r="AJ448" s="147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88" t="s">
        <v>1062</v>
      </c>
      <c r="E449" s="1501"/>
      <c r="F449" s="1501"/>
      <c r="G449" s="1501"/>
      <c r="H449" s="1501"/>
      <c r="I449" s="1501"/>
      <c r="J449" s="1501"/>
      <c r="K449" s="1501"/>
      <c r="L449" s="1501"/>
      <c r="M449" s="1501"/>
      <c r="N449" s="1501"/>
      <c r="O449" s="1501"/>
      <c r="P449" s="1501"/>
      <c r="Q449" s="1501"/>
      <c r="R449" s="1501"/>
      <c r="S449" s="1501"/>
      <c r="T449" s="1501"/>
      <c r="U449" s="1501"/>
      <c r="V449" s="1501"/>
      <c r="W449" s="1501"/>
      <c r="X449" s="1501"/>
      <c r="Y449" s="1501"/>
      <c r="Z449" s="1501"/>
      <c r="AA449" s="1501"/>
      <c r="AB449" s="1501"/>
      <c r="AC449" s="1501"/>
      <c r="AD449" s="1501"/>
      <c r="AE449" s="1501"/>
      <c r="AF449" s="1502"/>
      <c r="AG449" s="1473">
        <v>0</v>
      </c>
      <c r="AH449" s="1473"/>
      <c r="AI449" s="1473"/>
      <c r="AJ449" s="147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4" t="s">
        <v>1063</v>
      </c>
      <c r="E450" s="1515"/>
      <c r="F450" s="1515"/>
      <c r="G450" s="1515"/>
      <c r="H450" s="1515"/>
      <c r="I450" s="1515"/>
      <c r="J450" s="1515"/>
      <c r="K450" s="1515"/>
      <c r="L450" s="1515"/>
      <c r="M450" s="1515"/>
      <c r="N450" s="1515"/>
      <c r="O450" s="1515"/>
      <c r="P450" s="1515"/>
      <c r="Q450" s="1515"/>
      <c r="R450" s="1515"/>
      <c r="S450" s="1515"/>
      <c r="T450" s="1515"/>
      <c r="U450" s="1515"/>
      <c r="V450" s="1515"/>
      <c r="W450" s="1515"/>
      <c r="X450" s="1515"/>
      <c r="Y450" s="1515"/>
      <c r="Z450" s="1515"/>
      <c r="AA450" s="1515"/>
      <c r="AB450" s="1515"/>
      <c r="AC450" s="1515"/>
      <c r="AD450" s="1515"/>
      <c r="AE450" s="1515"/>
      <c r="AF450" s="1516"/>
      <c r="AG450" s="1689">
        <f>AG442+AG446+AG448+AG449</f>
        <v>32130</v>
      </c>
      <c r="AH450" s="1689"/>
      <c r="AI450" s="1689"/>
      <c r="AJ450" s="168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17" t="s">
        <v>1312</v>
      </c>
      <c r="E451" s="1517"/>
      <c r="F451" s="1517"/>
      <c r="G451" s="1517"/>
      <c r="H451" s="1517"/>
      <c r="I451" s="1517"/>
      <c r="J451" s="1517"/>
      <c r="K451" s="1517"/>
      <c r="L451" s="1517"/>
      <c r="M451" s="1517"/>
      <c r="N451" s="1517"/>
      <c r="O451" s="1517"/>
      <c r="P451" s="1517"/>
      <c r="Q451" s="1517"/>
      <c r="R451" s="1517"/>
      <c r="S451" s="1517"/>
      <c r="T451" s="1517"/>
      <c r="U451" s="1517"/>
      <c r="V451" s="1517"/>
      <c r="W451" s="1517"/>
      <c r="X451" s="1517"/>
      <c r="Y451" s="1517"/>
      <c r="Z451" s="1517"/>
      <c r="AA451" s="1517"/>
      <c r="AB451" s="1517"/>
      <c r="AC451" s="1517"/>
      <c r="AD451" s="1517"/>
      <c r="AE451" s="1517"/>
      <c r="AF451" s="1517"/>
      <c r="AG451" s="1517"/>
      <c r="AH451" s="1517"/>
      <c r="AI451" s="1517"/>
      <c r="AJ451" s="151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18"/>
      <c r="E452" s="1518"/>
      <c r="F452" s="1518"/>
      <c r="G452" s="1518"/>
      <c r="H452" s="1518"/>
      <c r="I452" s="1518"/>
      <c r="J452" s="1518"/>
      <c r="K452" s="1518"/>
      <c r="L452" s="1518"/>
      <c r="M452" s="1518"/>
      <c r="N452" s="1518"/>
      <c r="O452" s="1518"/>
      <c r="P452" s="1518"/>
      <c r="Q452" s="1518"/>
      <c r="R452" s="1518"/>
      <c r="S452" s="1518"/>
      <c r="T452" s="1518"/>
      <c r="U452" s="1518"/>
      <c r="V452" s="1518"/>
      <c r="W452" s="1518"/>
      <c r="X452" s="1518"/>
      <c r="Y452" s="1518"/>
      <c r="Z452" s="1518"/>
      <c r="AA452" s="1518"/>
      <c r="AB452" s="1518"/>
      <c r="AC452" s="1518"/>
      <c r="AD452" s="1518"/>
      <c r="AE452" s="1518"/>
      <c r="AF452" s="1518"/>
      <c r="AG452" s="1518"/>
      <c r="AH452" s="1518"/>
      <c r="AI452" s="1518"/>
      <c r="AJ452" s="151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87">
        <f>IF(AG437=0,"",'Sources and Uses Budget'!B105/Application!AG437)</f>
        <v>506526.908045977</v>
      </c>
      <c r="AD454" s="1487"/>
      <c r="AE454" s="1487"/>
      <c r="AF454" s="148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87">
        <f>IF(AG437=0,"",'Sources and Uses Budget'!C105/Application!AG437)</f>
        <v>506526.908045977</v>
      </c>
      <c r="AD455" s="1487"/>
      <c r="AE455" s="1487"/>
      <c r="AF455" s="148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87">
        <f>IF(AG437=0,"",('Sources and Uses Budget'!$S$107+'Sources and Uses Budget'!$T$107)/Application!AG437)</f>
        <v>481107.20689655171</v>
      </c>
      <c r="AD456" s="1487"/>
      <c r="AE456" s="1487"/>
      <c r="AF456" s="148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87" t="str">
        <f>IFERROR(IF(AC454&gt;650000,"Please provide a justification of cost per unit in Tab 12 for all projects with per unit costs of greater than $650,000.",""),"")</f>
        <v/>
      </c>
      <c r="G457" s="1587"/>
      <c r="H457" s="1587"/>
      <c r="I457" s="1587"/>
      <c r="J457" s="1587"/>
      <c r="K457" s="1587"/>
      <c r="L457" s="1587"/>
      <c r="M457" s="1587"/>
      <c r="N457" s="1587"/>
      <c r="O457" s="1587"/>
      <c r="P457" s="1587"/>
      <c r="Q457" s="1587"/>
      <c r="R457" s="1587"/>
      <c r="S457" s="1587"/>
      <c r="T457" s="1587"/>
      <c r="U457" s="1587"/>
      <c r="V457" s="1587"/>
      <c r="W457" s="1587"/>
      <c r="X457" s="1587"/>
      <c r="Y457" s="1587"/>
      <c r="Z457" s="1587"/>
      <c r="AA457" s="1587"/>
      <c r="AB457" s="158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87"/>
      <c r="G458" s="1587"/>
      <c r="H458" s="1587"/>
      <c r="I458" s="1587"/>
      <c r="J458" s="1587"/>
      <c r="K458" s="1587"/>
      <c r="L458" s="1587"/>
      <c r="M458" s="1587"/>
      <c r="N458" s="1587"/>
      <c r="O458" s="1587"/>
      <c r="P458" s="1587"/>
      <c r="Q458" s="1587"/>
      <c r="R458" s="1587"/>
      <c r="S458" s="1587"/>
      <c r="T458" s="1587"/>
      <c r="U458" s="1587"/>
      <c r="V458" s="1587"/>
      <c r="W458" s="1587"/>
      <c r="X458" s="1587"/>
      <c r="Y458" s="1587"/>
      <c r="Z458" s="1587"/>
      <c r="AA458" s="1587"/>
      <c r="AB458" s="158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78" t="s">
        <v>2418</v>
      </c>
      <c r="E465" s="1471"/>
      <c r="F465" s="1471"/>
      <c r="G465" s="1471"/>
      <c r="H465" s="1471"/>
      <c r="I465" s="1471"/>
      <c r="J465" s="1471"/>
      <c r="K465" s="1471"/>
      <c r="L465" s="1471"/>
      <c r="M465" s="1471"/>
      <c r="N465" s="1471"/>
      <c r="O465" s="1471"/>
      <c r="P465" s="1471"/>
      <c r="Q465" s="1471"/>
      <c r="R465" s="1471"/>
      <c r="S465" s="1471"/>
      <c r="T465" s="1471"/>
      <c r="U465" s="1471"/>
      <c r="V465" s="1472"/>
      <c r="W465" s="1467">
        <v>40</v>
      </c>
      <c r="X465" s="1468"/>
      <c r="Y465" s="146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70" t="s">
        <v>702</v>
      </c>
      <c r="E466" s="1471"/>
      <c r="F466" s="1471"/>
      <c r="G466" s="1471"/>
      <c r="H466" s="1471"/>
      <c r="I466" s="1471"/>
      <c r="J466" s="1471"/>
      <c r="K466" s="1471"/>
      <c r="L466" s="1471"/>
      <c r="M466" s="1471"/>
      <c r="N466" s="1471"/>
      <c r="O466" s="1471"/>
      <c r="P466" s="1471"/>
      <c r="Q466" s="1471"/>
      <c r="R466" s="1471"/>
      <c r="S466" s="1471"/>
      <c r="T466" s="1471"/>
      <c r="U466" s="1471"/>
      <c r="V466" s="1472"/>
      <c r="W466" s="1467">
        <v>0</v>
      </c>
      <c r="X466" s="1468"/>
      <c r="Y466" s="146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70" t="s">
        <v>703</v>
      </c>
      <c r="E467" s="1471"/>
      <c r="F467" s="1471"/>
      <c r="G467" s="1471"/>
      <c r="H467" s="1471"/>
      <c r="I467" s="1471"/>
      <c r="J467" s="1471"/>
      <c r="K467" s="1471"/>
      <c r="L467" s="1471"/>
      <c r="M467" s="1471"/>
      <c r="N467" s="1471"/>
      <c r="O467" s="1471"/>
      <c r="P467" s="1471"/>
      <c r="Q467" s="1471"/>
      <c r="R467" s="1471"/>
      <c r="S467" s="1471"/>
      <c r="T467" s="1471"/>
      <c r="U467" s="1471"/>
      <c r="V467" s="1472"/>
      <c r="W467" s="1467">
        <v>10</v>
      </c>
      <c r="X467" s="1468"/>
      <c r="Y467" s="146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70" t="s">
        <v>704</v>
      </c>
      <c r="E468" s="1471"/>
      <c r="F468" s="1471"/>
      <c r="G468" s="1471"/>
      <c r="H468" s="1471"/>
      <c r="I468" s="1471"/>
      <c r="J468" s="1471"/>
      <c r="K468" s="1471"/>
      <c r="L468" s="1471"/>
      <c r="M468" s="1471"/>
      <c r="N468" s="1471"/>
      <c r="O468" s="1471"/>
      <c r="P468" s="1471"/>
      <c r="Q468" s="1471"/>
      <c r="R468" s="1471"/>
      <c r="S468" s="1471"/>
      <c r="T468" s="1471"/>
      <c r="U468" s="1471"/>
      <c r="V468" s="1472"/>
      <c r="W468" s="1467">
        <v>0</v>
      </c>
      <c r="X468" s="1468"/>
      <c r="Y468" s="146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70" t="s">
        <v>893</v>
      </c>
      <c r="E469" s="1471"/>
      <c r="F469" s="1471"/>
      <c r="G469" s="1471"/>
      <c r="H469" s="1471"/>
      <c r="I469" s="1471"/>
      <c r="J469" s="1471"/>
      <c r="K469" s="1471"/>
      <c r="L469" s="1471"/>
      <c r="M469" s="1471"/>
      <c r="N469" s="1471"/>
      <c r="O469" s="1471"/>
      <c r="P469" s="1471"/>
      <c r="Q469" s="1471"/>
      <c r="R469" s="1471"/>
      <c r="S469" s="1471"/>
      <c r="T469" s="1471"/>
      <c r="U469" s="1471"/>
      <c r="V469" s="1472"/>
      <c r="W469" s="1467">
        <v>0</v>
      </c>
      <c r="X469" s="1468"/>
      <c r="Y469" s="146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70" t="s">
        <v>705</v>
      </c>
      <c r="E470" s="1471"/>
      <c r="F470" s="1471"/>
      <c r="G470" s="1471"/>
      <c r="H470" s="1471"/>
      <c r="I470" s="1471"/>
      <c r="J470" s="1471"/>
      <c r="K470" s="1471"/>
      <c r="L470" s="1471"/>
      <c r="M470" s="1471"/>
      <c r="N470" s="1471"/>
      <c r="O470" s="1471"/>
      <c r="P470" s="1471"/>
      <c r="Q470" s="1471"/>
      <c r="R470" s="1471"/>
      <c r="S470" s="1471"/>
      <c r="T470" s="1471"/>
      <c r="U470" s="1471"/>
      <c r="V470" s="1472"/>
      <c r="W470" s="1467">
        <v>0</v>
      </c>
      <c r="X470" s="1468"/>
      <c r="Y470" s="146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70" t="s">
        <v>1036</v>
      </c>
      <c r="E471" s="1471"/>
      <c r="F471" s="1471"/>
      <c r="G471" s="1471"/>
      <c r="H471" s="1471"/>
      <c r="I471" s="1471"/>
      <c r="J471" s="1471"/>
      <c r="K471" s="1471"/>
      <c r="L471" s="1471"/>
      <c r="M471" s="1471"/>
      <c r="N471" s="1471"/>
      <c r="O471" s="1471"/>
      <c r="P471" s="1471"/>
      <c r="Q471" s="1471"/>
      <c r="R471" s="1471"/>
      <c r="S471" s="1471"/>
      <c r="T471" s="1471"/>
      <c r="U471" s="1471"/>
      <c r="V471" s="1472"/>
      <c r="W471" s="1467">
        <v>0</v>
      </c>
      <c r="X471" s="1468"/>
      <c r="Y471" s="146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78" t="s">
        <v>2555</v>
      </c>
      <c r="E472" s="1479"/>
      <c r="F472" s="1479"/>
      <c r="G472" s="1479"/>
      <c r="H472" s="1479"/>
      <c r="I472" s="1479"/>
      <c r="J472" s="1479"/>
      <c r="K472" s="1479"/>
      <c r="L472" s="1479"/>
      <c r="M472" s="1479"/>
      <c r="N472" s="1479"/>
      <c r="O472" s="1479"/>
      <c r="P472" s="1479"/>
      <c r="Q472" s="1479"/>
      <c r="R472" s="1479"/>
      <c r="S472" s="1479"/>
      <c r="T472" s="1479"/>
      <c r="U472" s="1479"/>
      <c r="V472" s="1480"/>
      <c r="W472" s="1467">
        <v>0</v>
      </c>
      <c r="X472" s="1468"/>
      <c r="Y472" s="146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78" t="s">
        <v>1767</v>
      </c>
      <c r="E473" s="1471"/>
      <c r="F473" s="1471"/>
      <c r="G473" s="1471"/>
      <c r="H473" s="1471"/>
      <c r="I473" s="1471"/>
      <c r="J473" s="1471"/>
      <c r="K473" s="1471"/>
      <c r="L473" s="1471"/>
      <c r="M473" s="1471"/>
      <c r="N473" s="1471"/>
      <c r="O473" s="1471"/>
      <c r="P473" s="1471"/>
      <c r="Q473" s="1471"/>
      <c r="R473" s="1471"/>
      <c r="S473" s="1471"/>
      <c r="T473" s="1471"/>
      <c r="U473" s="1471"/>
      <c r="V473" s="1472"/>
      <c r="W473" s="1467">
        <v>14</v>
      </c>
      <c r="X473" s="1468"/>
      <c r="Y473" s="146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68"/>
      <c r="H474" s="1569"/>
      <c r="I474" s="1569"/>
      <c r="J474" s="1569"/>
      <c r="K474" s="1569"/>
      <c r="L474" s="1569"/>
      <c r="M474" s="1569"/>
      <c r="N474" s="1569"/>
      <c r="O474" s="1569"/>
      <c r="P474" s="1569"/>
      <c r="Q474" s="1569"/>
      <c r="R474" s="1569"/>
      <c r="S474" s="1569"/>
      <c r="T474" s="1569"/>
      <c r="U474" s="1569"/>
      <c r="V474" s="1570"/>
      <c r="W474" s="1467">
        <v>69</v>
      </c>
      <c r="X474" s="1468"/>
      <c r="Y474" s="146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4" t="s">
        <v>819</v>
      </c>
      <c r="B480" s="1544"/>
      <c r="C480" s="1544"/>
      <c r="D480" s="1544"/>
      <c r="E480" s="1544"/>
      <c r="F480" s="1544"/>
      <c r="G480" s="1544"/>
      <c r="H480" s="1544"/>
      <c r="I480" s="1544"/>
      <c r="J480" s="1544"/>
      <c r="K480" s="1544"/>
      <c r="L480" s="1544"/>
      <c r="M480" s="1544"/>
      <c r="N480" s="1544"/>
      <c r="O480" s="1544"/>
      <c r="P480" s="1544"/>
      <c r="Q480" s="1544"/>
      <c r="R480" s="1544"/>
      <c r="S480" s="1544"/>
      <c r="T480" s="1544"/>
      <c r="U480" s="1544"/>
      <c r="V480" s="1544"/>
      <c r="W480" s="1544"/>
      <c r="X480" s="1544"/>
      <c r="Y480" s="1544"/>
      <c r="Z480" s="1544"/>
      <c r="AA480" s="1544"/>
      <c r="AB480" s="1544"/>
      <c r="AC480" s="1544"/>
      <c r="AD480" s="1544"/>
      <c r="AE480" s="1544"/>
      <c r="AF480" s="1544"/>
      <c r="AG480" s="1544"/>
      <c r="AH480" s="1544"/>
      <c r="AI480" s="1544"/>
      <c r="AJ480" s="1544"/>
      <c r="AK480" s="1544"/>
      <c r="AL480" s="1544"/>
      <c r="AM480" s="1544"/>
      <c r="AN480" s="1544"/>
      <c r="AO480" s="1544"/>
      <c r="AP480" s="1544"/>
      <c r="AQ480" s="1544"/>
      <c r="AR480" s="1544"/>
      <c r="AS480" s="1544"/>
      <c r="AT480" s="154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4"/>
      <c r="B481" s="1544"/>
      <c r="C481" s="1544"/>
      <c r="D481" s="1544"/>
      <c r="E481" s="1544"/>
      <c r="F481" s="1544"/>
      <c r="G481" s="1544"/>
      <c r="H481" s="1544"/>
      <c r="I481" s="1544"/>
      <c r="J481" s="1544"/>
      <c r="K481" s="1544"/>
      <c r="L481" s="1544"/>
      <c r="M481" s="1544"/>
      <c r="N481" s="1544"/>
      <c r="O481" s="1544"/>
      <c r="P481" s="1544"/>
      <c r="Q481" s="1544"/>
      <c r="R481" s="1544"/>
      <c r="S481" s="1544"/>
      <c r="T481" s="1544"/>
      <c r="U481" s="1544"/>
      <c r="V481" s="1544"/>
      <c r="W481" s="1544"/>
      <c r="X481" s="1544"/>
      <c r="Y481" s="1544"/>
      <c r="Z481" s="1544"/>
      <c r="AA481" s="1544"/>
      <c r="AB481" s="1544"/>
      <c r="AC481" s="1544"/>
      <c r="AD481" s="1544"/>
      <c r="AE481" s="1544"/>
      <c r="AF481" s="1544"/>
      <c r="AG481" s="1544"/>
      <c r="AH481" s="1544"/>
      <c r="AI481" s="1544"/>
      <c r="AJ481" s="1544"/>
      <c r="AK481" s="1544"/>
      <c r="AL481" s="1544"/>
      <c r="AM481" s="1544"/>
      <c r="AN481" s="1544"/>
      <c r="AO481" s="1544"/>
      <c r="AP481" s="1544"/>
      <c r="AQ481" s="1544"/>
      <c r="AR481" s="1544"/>
      <c r="AS481" s="1544"/>
      <c r="AT481" s="154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21" t="s">
        <v>394</v>
      </c>
      <c r="R485" s="1493"/>
      <c r="S485" s="1493"/>
      <c r="T485" s="1493"/>
      <c r="U485" s="1493"/>
      <c r="V485" s="1493"/>
      <c r="W485" s="1493"/>
      <c r="X485" s="1493"/>
      <c r="Y485" s="1493"/>
      <c r="Z485" s="1493"/>
      <c r="AA485" s="1493"/>
      <c r="AB485" s="1493"/>
      <c r="AC485" s="1493"/>
      <c r="AD485" s="1493"/>
      <c r="AE485" s="1493"/>
      <c r="AF485" s="1493"/>
      <c r="AG485" s="1493"/>
      <c r="AH485" s="1493"/>
      <c r="AI485" s="1493"/>
      <c r="AJ485" s="1493"/>
      <c r="AK485" s="149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29" t="s">
        <v>2736</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430"/>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29" t="s">
        <v>2737</v>
      </c>
      <c r="R487" s="1362"/>
      <c r="S487" s="1362"/>
      <c r="T487" s="1362"/>
      <c r="U487" s="1362"/>
      <c r="V487" s="1362"/>
      <c r="W487" s="1362"/>
      <c r="X487" s="1362"/>
      <c r="Y487" s="1362"/>
      <c r="Z487" s="1362"/>
      <c r="AA487" s="1362"/>
      <c r="AB487" s="1362"/>
      <c r="AC487" s="1362"/>
      <c r="AD487" s="1362"/>
      <c r="AE487" s="1362"/>
      <c r="AF487" s="1362"/>
      <c r="AG487" s="1362"/>
      <c r="AH487" s="1362"/>
      <c r="AI487" s="1362"/>
      <c r="AJ487" s="1362"/>
      <c r="AK487" s="143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29" t="s">
        <v>2737</v>
      </c>
      <c r="R488" s="1362"/>
      <c r="S488" s="1362"/>
      <c r="T488" s="1362"/>
      <c r="U488" s="1362"/>
      <c r="V488" s="1362"/>
      <c r="W488" s="1362"/>
      <c r="X488" s="1362"/>
      <c r="Y488" s="1362"/>
      <c r="Z488" s="1362"/>
      <c r="AA488" s="1362"/>
      <c r="AB488" s="1362"/>
      <c r="AC488" s="1362"/>
      <c r="AD488" s="1362"/>
      <c r="AE488" s="1362"/>
      <c r="AF488" s="1362"/>
      <c r="AG488" s="1362"/>
      <c r="AH488" s="1362"/>
      <c r="AI488" s="1362"/>
      <c r="AJ488" s="1362"/>
      <c r="AK488" s="143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34" t="s">
        <v>398</v>
      </c>
      <c r="C489" s="1435"/>
      <c r="D489" s="1435"/>
      <c r="E489" s="1435"/>
      <c r="F489" s="1435"/>
      <c r="G489" s="1435"/>
      <c r="H489" s="1435"/>
      <c r="I489" s="1435"/>
      <c r="J489" s="1435"/>
      <c r="K489" s="1435"/>
      <c r="L489" s="1435"/>
      <c r="M489" s="1435"/>
      <c r="N489" s="1435"/>
      <c r="O489" s="1435"/>
      <c r="P489" s="1436"/>
      <c r="Q489" s="1440" t="s">
        <v>677</v>
      </c>
      <c r="R489" s="1441"/>
      <c r="S489" s="1697" t="s">
        <v>166</v>
      </c>
      <c r="T489" s="1698"/>
      <c r="U489" s="1698"/>
      <c r="V489" s="1698"/>
      <c r="W489" s="1698"/>
      <c r="X489" s="1698"/>
      <c r="Y489" s="1698"/>
      <c r="Z489" s="1698"/>
      <c r="AA489" s="1698"/>
      <c r="AB489" s="1698"/>
      <c r="AC489" s="1698"/>
      <c r="AD489" s="1698"/>
      <c r="AE489" s="1698"/>
      <c r="AF489" s="1698"/>
      <c r="AG489" s="1698"/>
      <c r="AH489" s="1698"/>
      <c r="AI489" s="1698"/>
      <c r="AJ489" s="1698"/>
      <c r="AK489" s="169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37"/>
      <c r="C490" s="1438"/>
      <c r="D490" s="1438"/>
      <c r="E490" s="1438"/>
      <c r="F490" s="1438"/>
      <c r="G490" s="1438"/>
      <c r="H490" s="1438"/>
      <c r="I490" s="1438"/>
      <c r="J490" s="1438"/>
      <c r="K490" s="1438"/>
      <c r="L490" s="1438"/>
      <c r="M490" s="1438"/>
      <c r="N490" s="1438"/>
      <c r="O490" s="1438"/>
      <c r="P490" s="1439"/>
      <c r="Q490" s="1442"/>
      <c r="R490" s="1443"/>
      <c r="S490" s="1700"/>
      <c r="T490" s="1520"/>
      <c r="U490" s="1520"/>
      <c r="V490" s="1520"/>
      <c r="W490" s="1520"/>
      <c r="X490" s="1520"/>
      <c r="Y490" s="1520"/>
      <c r="Z490" s="1520"/>
      <c r="AA490" s="1520"/>
      <c r="AB490" s="1520"/>
      <c r="AC490" s="1520"/>
      <c r="AD490" s="1520"/>
      <c r="AE490" s="1520"/>
      <c r="AF490" s="1520"/>
      <c r="AG490" s="1520"/>
      <c r="AH490" s="1520"/>
      <c r="AI490" s="1520"/>
      <c r="AJ490" s="1520"/>
      <c r="AK490" s="170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683" t="s">
        <v>677</v>
      </c>
      <c r="R491" s="1684"/>
      <c r="S491" s="1684"/>
      <c r="T491" s="1684"/>
      <c r="U491" s="1684"/>
      <c r="V491" s="1684"/>
      <c r="W491" s="1684"/>
      <c r="X491" s="1684"/>
      <c r="Y491" s="1684"/>
      <c r="Z491" s="1684"/>
      <c r="AA491" s="1684"/>
      <c r="AB491" s="1684"/>
      <c r="AC491" s="1684"/>
      <c r="AD491" s="1684"/>
      <c r="AE491" s="1684"/>
      <c r="AF491" s="1684"/>
      <c r="AG491" s="1684"/>
      <c r="AH491" s="1684"/>
      <c r="AI491" s="1684"/>
      <c r="AJ491" s="1684"/>
      <c r="AK491" s="168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29" t="s">
        <v>2738</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43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29" t="s">
        <v>2739</v>
      </c>
      <c r="R493" s="1362"/>
      <c r="S493" s="1362"/>
      <c r="T493" s="1362"/>
      <c r="U493" s="1362"/>
      <c r="V493" s="1362"/>
      <c r="W493" s="1362"/>
      <c r="X493" s="1362"/>
      <c r="Y493" s="1362"/>
      <c r="Z493" s="1362"/>
      <c r="AA493" s="1362"/>
      <c r="AB493" s="1362"/>
      <c r="AC493" s="1362"/>
      <c r="AD493" s="1362"/>
      <c r="AE493" s="1362"/>
      <c r="AF493" s="1362"/>
      <c r="AG493" s="1362"/>
      <c r="AH493" s="1362"/>
      <c r="AI493" s="1362"/>
      <c r="AJ493" s="1362"/>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29">
        <v>65</v>
      </c>
      <c r="R494" s="1362"/>
      <c r="S494" s="1362"/>
      <c r="T494" s="1362"/>
      <c r="U494" s="1362"/>
      <c r="V494" s="1362"/>
      <c r="W494" s="1362"/>
      <c r="X494" s="1362"/>
      <c r="Y494" s="1362"/>
      <c r="Z494" s="1362"/>
      <c r="AA494" s="1362"/>
      <c r="AB494" s="1362"/>
      <c r="AC494" s="1362"/>
      <c r="AD494" s="1362"/>
      <c r="AE494" s="1362"/>
      <c r="AF494" s="1362"/>
      <c r="AG494" s="1362"/>
      <c r="AH494" s="1362"/>
      <c r="AI494" s="1362"/>
      <c r="AJ494" s="1362"/>
      <c r="AK494" s="143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17">
        <v>40</v>
      </c>
      <c r="N495" s="1418"/>
      <c r="O495" s="1418"/>
      <c r="P495" s="1419"/>
      <c r="Q495" s="121" t="s">
        <v>1784</v>
      </c>
      <c r="R495" s="5"/>
      <c r="S495" s="5"/>
      <c r="T495" s="5"/>
      <c r="U495" s="5"/>
      <c r="V495" s="5"/>
      <c r="W495" s="5"/>
      <c r="X495" s="5"/>
      <c r="Y495" s="5"/>
      <c r="Z495" s="5"/>
      <c r="AA495" s="5"/>
      <c r="AB495" s="5"/>
      <c r="AC495" s="5"/>
      <c r="AD495" s="5"/>
      <c r="AE495" s="5"/>
      <c r="AF495" s="5"/>
      <c r="AG495" s="5"/>
      <c r="AH495" s="1417">
        <v>25</v>
      </c>
      <c r="AI495" s="1418"/>
      <c r="AJ495" s="1418"/>
      <c r="AK495" s="141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21" t="s">
        <v>402</v>
      </c>
      <c r="AD499" s="1493"/>
      <c r="AE499" s="1493"/>
      <c r="AF499" s="1493"/>
      <c r="AG499" s="1493"/>
      <c r="AH499" s="1493"/>
      <c r="AI499" s="1493"/>
      <c r="AJ499" s="1493"/>
      <c r="AK499" s="149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21" t="s">
        <v>403</v>
      </c>
      <c r="AD500" s="1493"/>
      <c r="AE500" s="1493"/>
      <c r="AF500" s="1493"/>
      <c r="AG500" s="50" t="s">
        <v>404</v>
      </c>
      <c r="AH500" s="1493" t="s">
        <v>405</v>
      </c>
      <c r="AI500" s="1493"/>
      <c r="AJ500" s="1493"/>
      <c r="AK500" s="149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44" t="s">
        <v>406</v>
      </c>
      <c r="C501" s="1445"/>
      <c r="D501" s="1445"/>
      <c r="E501" s="1445"/>
      <c r="F501" s="1445"/>
      <c r="G501" s="1445"/>
      <c r="H501" s="1446"/>
      <c r="I501" s="42" t="s">
        <v>407</v>
      </c>
      <c r="J501" s="42"/>
      <c r="K501" s="42"/>
      <c r="L501" s="42"/>
      <c r="M501" s="42"/>
      <c r="N501" s="42"/>
      <c r="O501" s="42"/>
      <c r="P501" s="42"/>
      <c r="Q501" s="42"/>
      <c r="R501" s="42"/>
      <c r="S501" s="42"/>
      <c r="T501" s="42"/>
      <c r="U501" s="42"/>
      <c r="V501" s="42"/>
      <c r="W501" s="42"/>
      <c r="AC501" s="1423" t="s">
        <v>599</v>
      </c>
      <c r="AD501" s="1424"/>
      <c r="AE501" s="1424"/>
      <c r="AF501" s="1424"/>
      <c r="AG501" s="13" t="s">
        <v>404</v>
      </c>
      <c r="AH501" s="1379">
        <v>0</v>
      </c>
      <c r="AI501" s="1379"/>
      <c r="AJ501" s="1379"/>
      <c r="AK501" s="138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47"/>
      <c r="C502" s="1448"/>
      <c r="D502" s="1448"/>
      <c r="E502" s="1448"/>
      <c r="F502" s="1448"/>
      <c r="G502" s="1448"/>
      <c r="H502" s="1449"/>
      <c r="I502" s="48" t="s">
        <v>408</v>
      </c>
      <c r="J502" s="48"/>
      <c r="K502" s="48"/>
      <c r="L502" s="48"/>
      <c r="M502" s="48"/>
      <c r="N502" s="48"/>
      <c r="O502" s="48"/>
      <c r="P502" s="48"/>
      <c r="Q502" s="48"/>
      <c r="R502" s="48"/>
      <c r="S502" s="48"/>
      <c r="T502" s="48"/>
      <c r="U502" s="48"/>
      <c r="V502" s="48"/>
      <c r="W502" s="48"/>
      <c r="X502" s="48"/>
      <c r="Y502" s="48"/>
      <c r="Z502" s="48"/>
      <c r="AA502" s="48"/>
      <c r="AB502" s="48"/>
      <c r="AC502" s="1423">
        <v>12</v>
      </c>
      <c r="AD502" s="1424"/>
      <c r="AE502" s="1424"/>
      <c r="AF502" s="1424"/>
      <c r="AG502" s="38" t="s">
        <v>404</v>
      </c>
      <c r="AH502" s="1379">
        <v>2024</v>
      </c>
      <c r="AI502" s="1379"/>
      <c r="AJ502" s="1379"/>
      <c r="AK502" s="138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44" t="s">
        <v>409</v>
      </c>
      <c r="C503" s="1445"/>
      <c r="D503" s="1445"/>
      <c r="E503" s="1445"/>
      <c r="F503" s="1445"/>
      <c r="G503" s="1445"/>
      <c r="H503" s="1446"/>
      <c r="I503" s="42" t="s">
        <v>410</v>
      </c>
      <c r="J503" s="42"/>
      <c r="K503" s="42"/>
      <c r="L503" s="42"/>
      <c r="M503" s="42"/>
      <c r="N503" s="42"/>
      <c r="O503" s="42"/>
      <c r="P503" s="42"/>
      <c r="Q503" s="42"/>
      <c r="R503" s="42"/>
      <c r="S503" s="42"/>
      <c r="T503" s="42"/>
      <c r="U503" s="42"/>
      <c r="V503" s="42"/>
      <c r="W503" s="42"/>
      <c r="AC503" s="1423" t="s">
        <v>599</v>
      </c>
      <c r="AD503" s="1424"/>
      <c r="AE503" s="1424"/>
      <c r="AF503" s="1424"/>
      <c r="AG503" s="13" t="s">
        <v>404</v>
      </c>
      <c r="AH503" s="1379"/>
      <c r="AI503" s="1379"/>
      <c r="AJ503" s="1379"/>
      <c r="AK503" s="138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47"/>
      <c r="C504" s="1448"/>
      <c r="D504" s="1448"/>
      <c r="E504" s="1448"/>
      <c r="F504" s="1448"/>
      <c r="G504" s="1448"/>
      <c r="H504" s="1449"/>
      <c r="I504" t="s">
        <v>411</v>
      </c>
      <c r="AC504" s="1423" t="s">
        <v>599</v>
      </c>
      <c r="AD504" s="1424"/>
      <c r="AE504" s="1424"/>
      <c r="AF504" s="1424"/>
      <c r="AG504" s="13" t="s">
        <v>404</v>
      </c>
      <c r="AH504" s="1379"/>
      <c r="AI504" s="1379"/>
      <c r="AJ504" s="1379"/>
      <c r="AK504" s="138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47"/>
      <c r="C505" s="1448"/>
      <c r="D505" s="1448"/>
      <c r="E505" s="1448"/>
      <c r="F505" s="1448"/>
      <c r="G505" s="1448"/>
      <c r="H505" s="1449"/>
      <c r="I505" t="s">
        <v>412</v>
      </c>
      <c r="AC505" s="1423" t="s">
        <v>599</v>
      </c>
      <c r="AD505" s="1424"/>
      <c r="AE505" s="1424"/>
      <c r="AF505" s="1424"/>
      <c r="AG505" s="13" t="s">
        <v>404</v>
      </c>
      <c r="AH505" s="1379"/>
      <c r="AI505" s="1379"/>
      <c r="AJ505" s="1379"/>
      <c r="AK505" s="138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47"/>
      <c r="C506" s="1448"/>
      <c r="D506" s="1448"/>
      <c r="E506" s="1448"/>
      <c r="F506" s="1448"/>
      <c r="G506" s="1448"/>
      <c r="H506" s="1449"/>
      <c r="I506" t="s">
        <v>413</v>
      </c>
      <c r="AC506" s="1423" t="s">
        <v>599</v>
      </c>
      <c r="AD506" s="1424"/>
      <c r="AE506" s="1424"/>
      <c r="AF506" s="1424"/>
      <c r="AG506" s="13" t="s">
        <v>404</v>
      </c>
      <c r="AH506" s="1379"/>
      <c r="AI506" s="1379"/>
      <c r="AJ506" s="1379"/>
      <c r="AK506" s="138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47"/>
      <c r="C507" s="1448"/>
      <c r="D507" s="1448"/>
      <c r="E507" s="1448"/>
      <c r="F507" s="1448"/>
      <c r="G507" s="1448"/>
      <c r="H507" s="1449"/>
      <c r="I507" s="3" t="s">
        <v>414</v>
      </c>
      <c r="AC507" s="1373">
        <v>12</v>
      </c>
      <c r="AD507" s="1374"/>
      <c r="AE507" s="1374"/>
      <c r="AF507" s="1374"/>
      <c r="AG507" s="13" t="s">
        <v>404</v>
      </c>
      <c r="AH507" s="1379">
        <v>2024</v>
      </c>
      <c r="AI507" s="1379"/>
      <c r="AJ507" s="1379"/>
      <c r="AK507" s="138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47"/>
      <c r="C508" s="1448"/>
      <c r="D508" s="1448"/>
      <c r="E508" s="1448"/>
      <c r="F508" s="1448"/>
      <c r="G508" s="1448"/>
      <c r="H508" s="1449"/>
      <c r="I508" s="931" t="s">
        <v>170</v>
      </c>
      <c r="J508" s="48"/>
      <c r="K508" s="48"/>
      <c r="L508" s="1450" t="s">
        <v>335</v>
      </c>
      <c r="M508" s="1451"/>
      <c r="N508" s="1451"/>
      <c r="O508" s="1451"/>
      <c r="P508" s="1451"/>
      <c r="Q508" s="1451"/>
      <c r="R508" s="1451"/>
      <c r="S508" s="1451"/>
      <c r="T508" s="1451"/>
      <c r="U508" s="1451"/>
      <c r="V508" s="1451"/>
      <c r="W508" s="1451"/>
      <c r="X508" s="1451"/>
      <c r="Y508" s="1451"/>
      <c r="Z508" s="1451"/>
      <c r="AA508" s="1451"/>
      <c r="AB508" s="1522"/>
      <c r="AC508" s="1423" t="s">
        <v>599</v>
      </c>
      <c r="AD508" s="1424"/>
      <c r="AE508" s="1424"/>
      <c r="AF508" s="1424"/>
      <c r="AG508" s="38" t="s">
        <v>404</v>
      </c>
      <c r="AH508" s="1379"/>
      <c r="AI508" s="1379"/>
      <c r="AJ508" s="1379"/>
      <c r="AK508" s="138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28" t="s">
        <v>1290</v>
      </c>
      <c r="AD509" s="1428"/>
      <c r="AE509" s="1428"/>
      <c r="AF509" s="1428"/>
      <c r="AG509" s="13"/>
      <c r="AH509" s="1305"/>
      <c r="AI509" s="1305"/>
      <c r="AJ509" s="1305"/>
      <c r="AK509" s="148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73"/>
      <c r="AD510" s="1374"/>
      <c r="AE510" s="1374"/>
      <c r="AF510" s="1375"/>
      <c r="AG510" s="13"/>
      <c r="AH510" s="1305"/>
      <c r="AI510" s="1305"/>
      <c r="AJ510" s="1305"/>
      <c r="AK510" s="148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82"/>
      <c r="AD512" s="1483"/>
      <c r="AE512" s="1483"/>
      <c r="AF512" s="1484"/>
      <c r="AG512" s="38"/>
      <c r="AH512" s="1485"/>
      <c r="AI512" s="1485"/>
      <c r="AJ512" s="1485"/>
      <c r="AK512" s="1486"/>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686" t="s">
        <v>403</v>
      </c>
      <c r="AD513" s="1687"/>
      <c r="AE513" s="1687"/>
      <c r="AF513" s="1687"/>
      <c r="AG513" s="38" t="s">
        <v>404</v>
      </c>
      <c r="AH513" s="1687" t="s">
        <v>405</v>
      </c>
      <c r="AI513" s="1687"/>
      <c r="AJ513" s="1687"/>
      <c r="AK513" s="1688"/>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44" t="s">
        <v>415</v>
      </c>
      <c r="C514" s="1445"/>
      <c r="D514" s="1445"/>
      <c r="E514" s="1445"/>
      <c r="F514" s="1445"/>
      <c r="G514" s="1445"/>
      <c r="H514" s="1446"/>
      <c r="I514" s="42" t="s">
        <v>416</v>
      </c>
      <c r="J514" s="42"/>
      <c r="K514" s="42"/>
      <c r="L514" s="42"/>
      <c r="M514" s="42"/>
      <c r="N514" s="42"/>
      <c r="O514" s="42"/>
      <c r="P514" s="42"/>
      <c r="Q514" s="42"/>
      <c r="R514" s="42"/>
      <c r="S514" s="42"/>
      <c r="T514" s="42"/>
      <c r="U514" s="42"/>
      <c r="V514" s="42"/>
      <c r="W514" s="42"/>
      <c r="AC514" s="1423">
        <v>3</v>
      </c>
      <c r="AD514" s="1424"/>
      <c r="AE514" s="1424"/>
      <c r="AF514" s="1424"/>
      <c r="AG514" s="13" t="s">
        <v>404</v>
      </c>
      <c r="AH514" s="1379">
        <v>2024</v>
      </c>
      <c r="AI514" s="1379"/>
      <c r="AJ514" s="1379"/>
      <c r="AK514" s="1380"/>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47"/>
      <c r="C515" s="1448"/>
      <c r="D515" s="1448"/>
      <c r="E515" s="1448"/>
      <c r="F515" s="1448"/>
      <c r="G515" s="1448"/>
      <c r="H515" s="1449"/>
      <c r="I515" t="s">
        <v>417</v>
      </c>
      <c r="AC515" s="1423">
        <v>4</v>
      </c>
      <c r="AD515" s="1424"/>
      <c r="AE515" s="1424"/>
      <c r="AF515" s="1424"/>
      <c r="AG515" s="13" t="s">
        <v>404</v>
      </c>
      <c r="AH515" s="1379">
        <v>2024</v>
      </c>
      <c r="AI515" s="1379"/>
      <c r="AJ515" s="1379"/>
      <c r="AK515" s="1380"/>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47"/>
      <c r="C516" s="1448"/>
      <c r="D516" s="1448"/>
      <c r="E516" s="1448"/>
      <c r="F516" s="1448"/>
      <c r="G516" s="1448"/>
      <c r="H516" s="1449"/>
      <c r="I516" s="48" t="s">
        <v>418</v>
      </c>
      <c r="J516" s="48"/>
      <c r="K516" s="48"/>
      <c r="L516" s="48"/>
      <c r="M516" s="48"/>
      <c r="N516" s="48"/>
      <c r="O516" s="48"/>
      <c r="P516" s="48"/>
      <c r="Q516" s="48"/>
      <c r="R516" s="48"/>
      <c r="S516" s="48"/>
      <c r="T516" s="48"/>
      <c r="U516" s="48"/>
      <c r="V516" s="48"/>
      <c r="W516" s="48"/>
      <c r="X516" s="48"/>
      <c r="Y516" s="48"/>
      <c r="Z516" s="48"/>
      <c r="AA516" s="48"/>
      <c r="AB516" s="48"/>
      <c r="AC516" s="1423">
        <v>12</v>
      </c>
      <c r="AD516" s="1424"/>
      <c r="AE516" s="1424"/>
      <c r="AF516" s="1424"/>
      <c r="AG516" s="38" t="s">
        <v>404</v>
      </c>
      <c r="AH516" s="1379">
        <v>2024</v>
      </c>
      <c r="AI516" s="1379"/>
      <c r="AJ516" s="1379"/>
      <c r="AK516" s="1380"/>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44" t="s">
        <v>419</v>
      </c>
      <c r="C517" s="1445"/>
      <c r="D517" s="1445"/>
      <c r="E517" s="1445"/>
      <c r="F517" s="1445"/>
      <c r="G517" s="1445"/>
      <c r="H517" s="1446"/>
      <c r="I517" s="42" t="s">
        <v>416</v>
      </c>
      <c r="J517" s="42"/>
      <c r="K517" s="42"/>
      <c r="L517" s="42"/>
      <c r="M517" s="42"/>
      <c r="N517" s="42"/>
      <c r="O517" s="42"/>
      <c r="P517" s="42"/>
      <c r="Q517" s="42"/>
      <c r="R517" s="42"/>
      <c r="S517" s="42"/>
      <c r="T517" s="42"/>
      <c r="U517" s="42"/>
      <c r="V517" s="42"/>
      <c r="W517" s="42"/>
      <c r="X517" s="42"/>
      <c r="Y517" s="42"/>
      <c r="Z517" s="42"/>
      <c r="AA517" s="42"/>
      <c r="AB517" s="42"/>
      <c r="AC517" s="1373">
        <v>3</v>
      </c>
      <c r="AD517" s="1374"/>
      <c r="AE517" s="1374"/>
      <c r="AF517" s="1374"/>
      <c r="AG517" s="129" t="s">
        <v>404</v>
      </c>
      <c r="AH517" s="1379">
        <v>2024</v>
      </c>
      <c r="AI517" s="1379"/>
      <c r="AJ517" s="1379"/>
      <c r="AK517" s="1380"/>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47"/>
      <c r="C518" s="1448"/>
      <c r="D518" s="1448"/>
      <c r="E518" s="1448"/>
      <c r="F518" s="1448"/>
      <c r="G518" s="1448"/>
      <c r="H518" s="1449"/>
      <c r="I518" t="s">
        <v>417</v>
      </c>
      <c r="AC518" s="1423">
        <v>4</v>
      </c>
      <c r="AD518" s="1424"/>
      <c r="AE518" s="1424"/>
      <c r="AF518" s="1424"/>
      <c r="AG518" s="13" t="s">
        <v>404</v>
      </c>
      <c r="AH518" s="1379">
        <v>2024</v>
      </c>
      <c r="AI518" s="1379"/>
      <c r="AJ518" s="1379"/>
      <c r="AK518" s="1380"/>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75"/>
      <c r="C519" s="1476"/>
      <c r="D519" s="1476"/>
      <c r="E519" s="1476"/>
      <c r="F519" s="1476"/>
      <c r="G519" s="1476"/>
      <c r="H519" s="1477"/>
      <c r="I519" s="48" t="s">
        <v>418</v>
      </c>
      <c r="J519" s="48"/>
      <c r="K519" s="48"/>
      <c r="L519" s="48"/>
      <c r="M519" s="48"/>
      <c r="N519" s="48"/>
      <c r="O519" s="48"/>
      <c r="P519" s="48"/>
      <c r="Q519" s="48"/>
      <c r="R519" s="48"/>
      <c r="S519" s="48"/>
      <c r="T519" s="48"/>
      <c r="U519" s="48"/>
      <c r="V519" s="48"/>
      <c r="W519" s="48"/>
      <c r="X519" s="48"/>
      <c r="Y519" s="48"/>
      <c r="Z519" s="48"/>
      <c r="AA519" s="48"/>
      <c r="AB519" s="48"/>
      <c r="AC519" s="1423">
        <v>7</v>
      </c>
      <c r="AD519" s="1424"/>
      <c r="AE519" s="1424"/>
      <c r="AF519" s="1424"/>
      <c r="AG519" s="38" t="s">
        <v>404</v>
      </c>
      <c r="AH519" s="1379">
        <v>2026</v>
      </c>
      <c r="AI519" s="1379"/>
      <c r="AJ519" s="1379"/>
      <c r="AK519" s="1380"/>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44" t="s">
        <v>420</v>
      </c>
      <c r="C520" s="1445"/>
      <c r="D520" s="1445"/>
      <c r="E520" s="1445"/>
      <c r="F520" s="1445"/>
      <c r="G520" s="1445"/>
      <c r="H520" s="1446"/>
      <c r="I520" s="41" t="s">
        <v>421</v>
      </c>
      <c r="J520" s="42"/>
      <c r="K520" s="42"/>
      <c r="L520" s="42"/>
      <c r="M520" s="42"/>
      <c r="N520" s="42"/>
      <c r="O520" s="1450" t="s">
        <v>2740</v>
      </c>
      <c r="P520" s="1451"/>
      <c r="Q520" s="1451"/>
      <c r="R520" s="1451"/>
      <c r="S520" s="1451"/>
      <c r="T520" s="1451"/>
      <c r="U520" s="1451"/>
      <c r="V520" s="1451"/>
      <c r="W520" s="1451"/>
      <c r="X520" s="1451"/>
      <c r="Y520" s="1451"/>
      <c r="Z520" s="1451"/>
      <c r="AA520" s="1451"/>
      <c r="AB520" s="58"/>
      <c r="AC520" s="1373" t="s">
        <v>599</v>
      </c>
      <c r="AD520" s="1374"/>
      <c r="AE520" s="1374"/>
      <c r="AF520" s="1374"/>
      <c r="AG520" s="129" t="s">
        <v>404</v>
      </c>
      <c r="AH520" s="1379"/>
      <c r="AI520" s="1379"/>
      <c r="AJ520" s="1379"/>
      <c r="AK520" s="1380"/>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47"/>
      <c r="C521" s="1448"/>
      <c r="D521" s="1448"/>
      <c r="E521" s="1448"/>
      <c r="F521" s="1448"/>
      <c r="G521" s="1448"/>
      <c r="H521" s="1449"/>
      <c r="I521" s="114" t="s">
        <v>422</v>
      </c>
      <c r="AB521" s="65"/>
      <c r="AC521" s="1423">
        <v>10</v>
      </c>
      <c r="AD521" s="1424"/>
      <c r="AE521" s="1424"/>
      <c r="AF521" s="1424"/>
      <c r="AG521" s="13" t="s">
        <v>404</v>
      </c>
      <c r="AH521" s="1379">
        <v>2022</v>
      </c>
      <c r="AI521" s="1379"/>
      <c r="AJ521" s="1379"/>
      <c r="AK521" s="1380"/>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47"/>
      <c r="C522" s="1448"/>
      <c r="D522" s="1448"/>
      <c r="E522" s="1448"/>
      <c r="F522" s="1448"/>
      <c r="G522" s="1448"/>
      <c r="H522" s="1449"/>
      <c r="I522" s="47" t="s">
        <v>423</v>
      </c>
      <c r="J522" s="48"/>
      <c r="K522" s="48"/>
      <c r="L522" s="48"/>
      <c r="M522" s="48"/>
      <c r="N522" s="48"/>
      <c r="O522" s="48"/>
      <c r="P522" s="48"/>
      <c r="Q522" s="48"/>
      <c r="R522" s="48"/>
      <c r="S522" s="48"/>
      <c r="T522" s="48"/>
      <c r="U522" s="48"/>
      <c r="V522" s="48"/>
      <c r="W522" s="48"/>
      <c r="X522" s="48"/>
      <c r="Y522" s="48"/>
      <c r="Z522" s="48"/>
      <c r="AA522" s="48"/>
      <c r="AB522" s="49"/>
      <c r="AC522" s="1423">
        <v>5</v>
      </c>
      <c r="AD522" s="1424"/>
      <c r="AE522" s="1424"/>
      <c r="AF522" s="1424"/>
      <c r="AG522" s="38" t="s">
        <v>404</v>
      </c>
      <c r="AH522" s="1379">
        <v>2023</v>
      </c>
      <c r="AI522" s="1379"/>
      <c r="AJ522" s="1379"/>
      <c r="AK522" s="1380"/>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47"/>
      <c r="C523" s="1448"/>
      <c r="D523" s="1448"/>
      <c r="E523" s="1448"/>
      <c r="F523" s="1448"/>
      <c r="G523" s="1448"/>
      <c r="H523" s="1449"/>
      <c r="I523" s="42" t="s">
        <v>424</v>
      </c>
      <c r="J523" s="42"/>
      <c r="K523" s="42"/>
      <c r="L523" s="42"/>
      <c r="M523" s="42"/>
      <c r="N523" s="42"/>
      <c r="O523" s="1450" t="s">
        <v>2741</v>
      </c>
      <c r="P523" s="1451"/>
      <c r="Q523" s="1451"/>
      <c r="R523" s="1451"/>
      <c r="S523" s="1451"/>
      <c r="T523" s="1451"/>
      <c r="U523" s="1451"/>
      <c r="V523" s="1451"/>
      <c r="W523" s="1451"/>
      <c r="X523" s="1451"/>
      <c r="Y523" s="1451"/>
      <c r="Z523" s="1451"/>
      <c r="AA523" s="1451"/>
      <c r="AC523" s="1423" t="s">
        <v>599</v>
      </c>
      <c r="AD523" s="1424"/>
      <c r="AE523" s="1424"/>
      <c r="AF523" s="1424"/>
      <c r="AG523" s="13" t="s">
        <v>404</v>
      </c>
      <c r="AH523" s="1379"/>
      <c r="AI523" s="1379"/>
      <c r="AJ523" s="1379"/>
      <c r="AK523" s="1380"/>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47"/>
      <c r="C524" s="1448"/>
      <c r="D524" s="1448"/>
      <c r="E524" s="1448"/>
      <c r="F524" s="1448"/>
      <c r="G524" s="1448"/>
      <c r="H524" s="1449"/>
      <c r="I524" t="s">
        <v>422</v>
      </c>
      <c r="AC524" s="1423">
        <v>10</v>
      </c>
      <c r="AD524" s="1424"/>
      <c r="AE524" s="1424"/>
      <c r="AF524" s="1424"/>
      <c r="AG524" s="13" t="s">
        <v>404</v>
      </c>
      <c r="AH524" s="1379">
        <v>2022</v>
      </c>
      <c r="AI524" s="1379"/>
      <c r="AJ524" s="1379"/>
      <c r="AK524" s="1380"/>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47"/>
      <c r="C525" s="1448"/>
      <c r="D525" s="1448"/>
      <c r="E525" s="1448"/>
      <c r="F525" s="1448"/>
      <c r="G525" s="1448"/>
      <c r="H525" s="1449"/>
      <c r="I525" s="48" t="s">
        <v>423</v>
      </c>
      <c r="J525" s="48"/>
      <c r="K525" s="48"/>
      <c r="L525" s="48"/>
      <c r="M525" s="48"/>
      <c r="N525" s="48"/>
      <c r="O525" s="48"/>
      <c r="P525" s="48"/>
      <c r="Q525" s="48"/>
      <c r="R525" s="48"/>
      <c r="S525" s="48"/>
      <c r="T525" s="48"/>
      <c r="U525" s="48"/>
      <c r="V525" s="48"/>
      <c r="W525" s="48"/>
      <c r="X525" s="48"/>
      <c r="Y525" s="48"/>
      <c r="Z525" s="48"/>
      <c r="AA525" s="48"/>
      <c r="AB525" s="48"/>
      <c r="AC525" s="1423">
        <v>5</v>
      </c>
      <c r="AD525" s="1424"/>
      <c r="AE525" s="1424"/>
      <c r="AF525" s="1424"/>
      <c r="AG525" s="38" t="s">
        <v>404</v>
      </c>
      <c r="AH525" s="1379">
        <v>2023</v>
      </c>
      <c r="AI525" s="1379"/>
      <c r="AJ525" s="1379"/>
      <c r="AK525" s="1380"/>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47"/>
      <c r="C526" s="1448"/>
      <c r="D526" s="1448"/>
      <c r="E526" s="1448"/>
      <c r="F526" s="1448"/>
      <c r="G526" s="1448"/>
      <c r="H526" s="1449"/>
      <c r="I526" s="42" t="s">
        <v>424</v>
      </c>
      <c r="J526" s="42"/>
      <c r="K526" s="42"/>
      <c r="L526" s="42"/>
      <c r="M526" s="42"/>
      <c r="N526" s="42"/>
      <c r="O526" s="1450" t="s">
        <v>2742</v>
      </c>
      <c r="P526" s="1451"/>
      <c r="Q526" s="1451"/>
      <c r="R526" s="1451"/>
      <c r="S526" s="1451"/>
      <c r="T526" s="1451"/>
      <c r="U526" s="1451"/>
      <c r="V526" s="1451"/>
      <c r="W526" s="1451"/>
      <c r="X526" s="1451"/>
      <c r="Y526" s="1451"/>
      <c r="Z526" s="1451"/>
      <c r="AA526" s="1451"/>
      <c r="AC526" s="1423" t="s">
        <v>599</v>
      </c>
      <c r="AD526" s="1424"/>
      <c r="AE526" s="1424"/>
      <c r="AF526" s="1424"/>
      <c r="AG526" s="13" t="s">
        <v>404</v>
      </c>
      <c r="AH526" s="1379"/>
      <c r="AI526" s="1379"/>
      <c r="AJ526" s="1379"/>
      <c r="AK526" s="1380"/>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47"/>
      <c r="C527" s="1448"/>
      <c r="D527" s="1448"/>
      <c r="E527" s="1448"/>
      <c r="F527" s="1448"/>
      <c r="G527" s="1448"/>
      <c r="H527" s="1449"/>
      <c r="I527" t="s">
        <v>422</v>
      </c>
      <c r="AC527" s="1423">
        <v>1</v>
      </c>
      <c r="AD527" s="1424"/>
      <c r="AE527" s="1424"/>
      <c r="AF527" s="1424"/>
      <c r="AG527" s="13" t="s">
        <v>404</v>
      </c>
      <c r="AH527" s="1379">
        <v>2023</v>
      </c>
      <c r="AI527" s="1379"/>
      <c r="AJ527" s="1379"/>
      <c r="AK527" s="1380"/>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47"/>
      <c r="C528" s="1448"/>
      <c r="D528" s="1448"/>
      <c r="E528" s="1448"/>
      <c r="F528" s="1448"/>
      <c r="G528" s="1448"/>
      <c r="H528" s="1449"/>
      <c r="I528" s="48" t="s">
        <v>423</v>
      </c>
      <c r="J528" s="48"/>
      <c r="K528" s="48"/>
      <c r="L528" s="48"/>
      <c r="M528" s="48"/>
      <c r="N528" s="48"/>
      <c r="O528" s="48"/>
      <c r="P528" s="48"/>
      <c r="Q528" s="48"/>
      <c r="R528" s="48"/>
      <c r="S528" s="48"/>
      <c r="T528" s="48"/>
      <c r="U528" s="48"/>
      <c r="V528" s="48"/>
      <c r="W528" s="48"/>
      <c r="X528" s="48"/>
      <c r="Y528" s="48"/>
      <c r="Z528" s="48"/>
      <c r="AA528" s="48"/>
      <c r="AB528" s="48"/>
      <c r="AC528" s="1423">
        <v>5</v>
      </c>
      <c r="AD528" s="1424"/>
      <c r="AE528" s="1424"/>
      <c r="AF528" s="1424"/>
      <c r="AG528" s="38" t="s">
        <v>404</v>
      </c>
      <c r="AH528" s="1379">
        <v>2023</v>
      </c>
      <c r="AI528" s="1379"/>
      <c r="AJ528" s="1379"/>
      <c r="AK528" s="1380"/>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47"/>
      <c r="C529" s="1448"/>
      <c r="D529" s="1448"/>
      <c r="E529" s="1448"/>
      <c r="F529" s="1448"/>
      <c r="G529" s="1448"/>
      <c r="H529" s="1449"/>
      <c r="I529" s="42" t="s">
        <v>424</v>
      </c>
      <c r="J529" s="42"/>
      <c r="K529" s="42"/>
      <c r="L529" s="42"/>
      <c r="M529" s="42"/>
      <c r="N529" s="42"/>
      <c r="O529" s="1450" t="s">
        <v>335</v>
      </c>
      <c r="P529" s="1451"/>
      <c r="Q529" s="1451"/>
      <c r="R529" s="1451"/>
      <c r="S529" s="1451"/>
      <c r="T529" s="1451"/>
      <c r="U529" s="1451"/>
      <c r="V529" s="1451"/>
      <c r="W529" s="1451"/>
      <c r="X529" s="1451"/>
      <c r="Y529" s="1451"/>
      <c r="Z529" s="1451"/>
      <c r="AA529" s="1451"/>
      <c r="AC529" s="1423" t="s">
        <v>599</v>
      </c>
      <c r="AD529" s="1424"/>
      <c r="AE529" s="1424"/>
      <c r="AF529" s="1424"/>
      <c r="AG529" s="13" t="s">
        <v>404</v>
      </c>
      <c r="AH529" s="1379"/>
      <c r="AI529" s="1379"/>
      <c r="AJ529" s="1379"/>
      <c r="AK529" s="1380"/>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47"/>
      <c r="C530" s="1448"/>
      <c r="D530" s="1448"/>
      <c r="E530" s="1448"/>
      <c r="F530" s="1448"/>
      <c r="G530" s="1448"/>
      <c r="H530" s="1449"/>
      <c r="I530" t="s">
        <v>422</v>
      </c>
      <c r="AC530" s="1423" t="s">
        <v>599</v>
      </c>
      <c r="AD530" s="1424"/>
      <c r="AE530" s="1424"/>
      <c r="AF530" s="1424"/>
      <c r="AG530" s="13" t="s">
        <v>404</v>
      </c>
      <c r="AH530" s="1379"/>
      <c r="AI530" s="1379"/>
      <c r="AJ530" s="1379"/>
      <c r="AK530" s="1380"/>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47"/>
      <c r="C531" s="1448"/>
      <c r="D531" s="1448"/>
      <c r="E531" s="1448"/>
      <c r="F531" s="1448"/>
      <c r="G531" s="1448"/>
      <c r="H531" s="1449"/>
      <c r="I531" s="48" t="s">
        <v>423</v>
      </c>
      <c r="J531" s="48"/>
      <c r="K531" s="48"/>
      <c r="L531" s="48"/>
      <c r="M531" s="48"/>
      <c r="N531" s="48"/>
      <c r="O531" s="48"/>
      <c r="P531" s="48"/>
      <c r="Q531" s="48"/>
      <c r="R531" s="48"/>
      <c r="S531" s="48"/>
      <c r="T531" s="48"/>
      <c r="U531" s="48"/>
      <c r="V531" s="48"/>
      <c r="W531" s="48"/>
      <c r="X531" s="48"/>
      <c r="Y531" s="48"/>
      <c r="Z531" s="48"/>
      <c r="AA531" s="48"/>
      <c r="AB531" s="48"/>
      <c r="AC531" s="1423" t="s">
        <v>599</v>
      </c>
      <c r="AD531" s="1424"/>
      <c r="AE531" s="1424"/>
      <c r="AF531" s="1424"/>
      <c r="AG531" s="38" t="s">
        <v>404</v>
      </c>
      <c r="AH531" s="1379"/>
      <c r="AI531" s="1379"/>
      <c r="AJ531" s="1379"/>
      <c r="AK531" s="1380"/>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47"/>
      <c r="C532" s="1448"/>
      <c r="D532" s="1448"/>
      <c r="E532" s="1448"/>
      <c r="F532" s="1448"/>
      <c r="G532" s="1448"/>
      <c r="H532" s="1449"/>
      <c r="I532" s="42" t="s">
        <v>424</v>
      </c>
      <c r="J532" s="42"/>
      <c r="K532" s="42"/>
      <c r="L532" s="42"/>
      <c r="M532" s="42"/>
      <c r="N532" s="42"/>
      <c r="O532" s="1450" t="s">
        <v>335</v>
      </c>
      <c r="P532" s="1451"/>
      <c r="Q532" s="1451"/>
      <c r="R532" s="1451"/>
      <c r="S532" s="1451"/>
      <c r="T532" s="1451"/>
      <c r="U532" s="1451"/>
      <c r="V532" s="1451"/>
      <c r="W532" s="1451"/>
      <c r="X532" s="1451"/>
      <c r="Y532" s="1451"/>
      <c r="Z532" s="1451"/>
      <c r="AA532" s="1451"/>
      <c r="AC532" s="1423" t="s">
        <v>599</v>
      </c>
      <c r="AD532" s="1424"/>
      <c r="AE532" s="1424"/>
      <c r="AF532" s="1424"/>
      <c r="AG532" s="13" t="s">
        <v>404</v>
      </c>
      <c r="AH532" s="1379"/>
      <c r="AI532" s="1379"/>
      <c r="AJ532" s="1379"/>
      <c r="AK532" s="1380"/>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47"/>
      <c r="C533" s="1448"/>
      <c r="D533" s="1448"/>
      <c r="E533" s="1448"/>
      <c r="F533" s="1448"/>
      <c r="G533" s="1448"/>
      <c r="H533" s="1449"/>
      <c r="I533" t="s">
        <v>422</v>
      </c>
      <c r="AC533" s="1423" t="s">
        <v>599</v>
      </c>
      <c r="AD533" s="1424"/>
      <c r="AE533" s="1424"/>
      <c r="AF533" s="1424"/>
      <c r="AG533" s="38" t="s">
        <v>404</v>
      </c>
      <c r="AH533" s="1379"/>
      <c r="AI533" s="1379"/>
      <c r="AJ533" s="1379"/>
      <c r="AK533" s="1380"/>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47"/>
      <c r="C534" s="1448"/>
      <c r="D534" s="1448"/>
      <c r="E534" s="1448"/>
      <c r="F534" s="1448"/>
      <c r="G534" s="1448"/>
      <c r="H534" s="1449"/>
      <c r="I534" s="48" t="s">
        <v>423</v>
      </c>
      <c r="J534" s="48"/>
      <c r="K534" s="48"/>
      <c r="L534" s="48"/>
      <c r="M534" s="48"/>
      <c r="N534" s="48"/>
      <c r="O534" s="48"/>
      <c r="P534" s="48"/>
      <c r="Q534" s="48"/>
      <c r="R534" s="48"/>
      <c r="S534" s="48"/>
      <c r="T534" s="48"/>
      <c r="U534" s="48"/>
      <c r="V534" s="48"/>
      <c r="W534" s="48"/>
      <c r="X534" s="48"/>
      <c r="Y534" s="48"/>
      <c r="Z534" s="48"/>
      <c r="AA534" s="48"/>
      <c r="AB534" s="48"/>
      <c r="AC534" s="1423" t="s">
        <v>599</v>
      </c>
      <c r="AD534" s="1424"/>
      <c r="AE534" s="1424"/>
      <c r="AF534" s="1424"/>
      <c r="AG534" s="13" t="s">
        <v>404</v>
      </c>
      <c r="AH534" s="1379"/>
      <c r="AI534" s="1379"/>
      <c r="AJ534" s="1379"/>
      <c r="AK534" s="1380"/>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47"/>
      <c r="C535" s="1448"/>
      <c r="D535" s="1448"/>
      <c r="E535" s="1448"/>
      <c r="F535" s="1448"/>
      <c r="G535" s="1448"/>
      <c r="H535" s="1449"/>
      <c r="I535" s="42" t="s">
        <v>424</v>
      </c>
      <c r="J535" s="42"/>
      <c r="K535" s="42"/>
      <c r="L535" s="42"/>
      <c r="M535" s="42"/>
      <c r="N535" s="42"/>
      <c r="O535" s="1450" t="s">
        <v>335</v>
      </c>
      <c r="P535" s="1451"/>
      <c r="Q535" s="1451"/>
      <c r="R535" s="1451"/>
      <c r="S535" s="1451"/>
      <c r="T535" s="1451"/>
      <c r="U535" s="1451"/>
      <c r="V535" s="1451"/>
      <c r="W535" s="1451"/>
      <c r="X535" s="1451"/>
      <c r="Y535" s="1451"/>
      <c r="Z535" s="1451"/>
      <c r="AA535" s="1451"/>
      <c r="AC535" s="1423" t="s">
        <v>599</v>
      </c>
      <c r="AD535" s="1424"/>
      <c r="AE535" s="1424"/>
      <c r="AF535" s="1424"/>
      <c r="AG535" s="38" t="s">
        <v>404</v>
      </c>
      <c r="AH535" s="1379"/>
      <c r="AI535" s="1379"/>
      <c r="AJ535" s="1379"/>
      <c r="AK535" s="1380"/>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47"/>
      <c r="C536" s="1448"/>
      <c r="D536" s="1448"/>
      <c r="E536" s="1448"/>
      <c r="F536" s="1448"/>
      <c r="G536" s="1448"/>
      <c r="H536" s="1449"/>
      <c r="I536" t="s">
        <v>422</v>
      </c>
      <c r="AC536" s="1423" t="s">
        <v>599</v>
      </c>
      <c r="AD536" s="1424"/>
      <c r="AE536" s="1424"/>
      <c r="AF536" s="1424"/>
      <c r="AG536" s="13" t="s">
        <v>404</v>
      </c>
      <c r="AH536" s="1379"/>
      <c r="AI536" s="1379"/>
      <c r="AJ536" s="1379"/>
      <c r="AK536" s="1380"/>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47"/>
      <c r="C537" s="1448"/>
      <c r="D537" s="1448"/>
      <c r="E537" s="1448"/>
      <c r="F537" s="1448"/>
      <c r="G537" s="1448"/>
      <c r="H537" s="1449"/>
      <c r="I537" s="48" t="s">
        <v>423</v>
      </c>
      <c r="J537" s="48"/>
      <c r="K537" s="48"/>
      <c r="L537" s="48"/>
      <c r="M537" s="48"/>
      <c r="N537" s="48"/>
      <c r="O537" s="48"/>
      <c r="P537" s="48"/>
      <c r="Q537" s="48"/>
      <c r="R537" s="48"/>
      <c r="S537" s="48"/>
      <c r="T537" s="48"/>
      <c r="U537" s="48"/>
      <c r="V537" s="48"/>
      <c r="W537" s="48"/>
      <c r="X537" s="48"/>
      <c r="Y537" s="48"/>
      <c r="Z537" s="48"/>
      <c r="AA537" s="48"/>
      <c r="AB537" s="48"/>
      <c r="AC537" s="1423" t="s">
        <v>599</v>
      </c>
      <c r="AD537" s="1424"/>
      <c r="AE537" s="1424"/>
      <c r="AF537" s="1424"/>
      <c r="AG537" s="38" t="s">
        <v>404</v>
      </c>
      <c r="AH537" s="1379"/>
      <c r="AI537" s="1379"/>
      <c r="AJ537" s="1379"/>
      <c r="AK537" s="1380"/>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47"/>
      <c r="C538" s="1448"/>
      <c r="D538" s="1448"/>
      <c r="E538" s="1448"/>
      <c r="F538" s="1448"/>
      <c r="G538" s="1448"/>
      <c r="H538" s="1449"/>
      <c r="I538" s="42" t="s">
        <v>570</v>
      </c>
      <c r="J538" s="42"/>
      <c r="K538" s="42"/>
      <c r="L538" s="42"/>
      <c r="M538" s="42"/>
      <c r="N538" s="42"/>
      <c r="O538" s="42"/>
      <c r="P538" s="42"/>
      <c r="Q538" s="42"/>
      <c r="R538" s="42"/>
      <c r="S538" s="42"/>
      <c r="T538" s="42"/>
      <c r="U538" s="42"/>
      <c r="V538" s="42"/>
      <c r="W538" s="42"/>
      <c r="AC538" s="1423">
        <v>12</v>
      </c>
      <c r="AD538" s="1424"/>
      <c r="AE538" s="1424"/>
      <c r="AF538" s="1424"/>
      <c r="AG538" s="38" t="s">
        <v>404</v>
      </c>
      <c r="AH538" s="1379">
        <v>2024</v>
      </c>
      <c r="AI538" s="1379"/>
      <c r="AJ538" s="1379"/>
      <c r="AK538" s="138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47"/>
      <c r="C539" s="1448"/>
      <c r="D539" s="1448"/>
      <c r="E539" s="1448"/>
      <c r="F539" s="1448"/>
      <c r="G539" s="1448"/>
      <c r="H539" s="1449"/>
      <c r="I539" t="s">
        <v>571</v>
      </c>
      <c r="AC539" s="1423">
        <v>12</v>
      </c>
      <c r="AD539" s="1424"/>
      <c r="AE539" s="1424"/>
      <c r="AF539" s="1424"/>
      <c r="AG539" s="13" t="s">
        <v>404</v>
      </c>
      <c r="AH539" s="1379">
        <v>2024</v>
      </c>
      <c r="AI539" s="1379"/>
      <c r="AJ539" s="1379"/>
      <c r="AK539" s="138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47"/>
      <c r="C540" s="1448"/>
      <c r="D540" s="1448"/>
      <c r="E540" s="1448"/>
      <c r="F540" s="1448"/>
      <c r="G540" s="1448"/>
      <c r="H540" s="1449"/>
      <c r="I540" t="s">
        <v>572</v>
      </c>
      <c r="AC540" s="1423">
        <v>1</v>
      </c>
      <c r="AD540" s="1424"/>
      <c r="AE540" s="1424"/>
      <c r="AF540" s="1424"/>
      <c r="AG540" s="38" t="s">
        <v>404</v>
      </c>
      <c r="AH540" s="1379">
        <v>2026</v>
      </c>
      <c r="AI540" s="1379"/>
      <c r="AJ540" s="1379"/>
      <c r="AK540" s="138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47"/>
      <c r="C541" s="1448"/>
      <c r="D541" s="1448"/>
      <c r="E541" s="1448"/>
      <c r="F541" s="1448"/>
      <c r="G541" s="1448"/>
      <c r="H541" s="1449"/>
      <c r="I541" t="s">
        <v>573</v>
      </c>
      <c r="AC541" s="1423">
        <v>1</v>
      </c>
      <c r="AD541" s="1424"/>
      <c r="AE541" s="1424"/>
      <c r="AF541" s="1424"/>
      <c r="AG541" s="38" t="s">
        <v>404</v>
      </c>
      <c r="AH541" s="1379">
        <v>2026</v>
      </c>
      <c r="AI541" s="1379"/>
      <c r="AJ541" s="1379"/>
      <c r="AK541" s="138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75"/>
      <c r="C542" s="1476"/>
      <c r="D542" s="1476"/>
      <c r="E542" s="1476"/>
      <c r="F542" s="1476"/>
      <c r="G542" s="1476"/>
      <c r="H542" s="1477"/>
      <c r="I542" s="48" t="s">
        <v>459</v>
      </c>
      <c r="J542" s="48"/>
      <c r="K542" s="48"/>
      <c r="L542" s="48"/>
      <c r="M542" s="48"/>
      <c r="N542" s="48"/>
      <c r="O542" s="48"/>
      <c r="P542" s="48"/>
      <c r="Q542" s="48"/>
      <c r="R542" s="48"/>
      <c r="S542" s="48"/>
      <c r="T542" s="48"/>
      <c r="U542" s="48"/>
      <c r="V542" s="48"/>
      <c r="W542" s="48"/>
      <c r="X542" s="48"/>
      <c r="Y542" s="48"/>
      <c r="Z542" s="48"/>
      <c r="AA542" s="48"/>
      <c r="AB542" s="48"/>
      <c r="AC542" s="1423">
        <v>4</v>
      </c>
      <c r="AD542" s="1424"/>
      <c r="AE542" s="1424"/>
      <c r="AF542" s="1424"/>
      <c r="AG542" s="38" t="s">
        <v>404</v>
      </c>
      <c r="AH542" s="1379">
        <v>2026</v>
      </c>
      <c r="AI542" s="1379"/>
      <c r="AJ542" s="1379"/>
      <c r="AK542" s="138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44" t="s">
        <v>2422</v>
      </c>
      <c r="C551" s="1445"/>
      <c r="D551" s="1445"/>
      <c r="E551" s="1445"/>
      <c r="F551" s="1445"/>
      <c r="G551" s="1445"/>
      <c r="H551" s="1445"/>
      <c r="I551" s="1445"/>
      <c r="J551" s="1445"/>
      <c r="K551" s="1445"/>
      <c r="L551" s="1446"/>
      <c r="M551" s="1444" t="s">
        <v>2423</v>
      </c>
      <c r="N551" s="1445"/>
      <c r="O551" s="1445"/>
      <c r="P551" s="1446"/>
      <c r="Q551" s="1444" t="s">
        <v>2449</v>
      </c>
      <c r="R551" s="1445"/>
      <c r="S551" s="1446"/>
      <c r="T551" s="1444" t="s">
        <v>2450</v>
      </c>
      <c r="U551" s="1445"/>
      <c r="V551" s="1446"/>
      <c r="W551" s="1444" t="s">
        <v>461</v>
      </c>
      <c r="X551" s="1445"/>
      <c r="Y551" s="1446"/>
      <c r="Z551" s="1444" t="s">
        <v>2043</v>
      </c>
      <c r="AA551" s="1445"/>
      <c r="AB551" s="1445"/>
      <c r="AC551" s="1445"/>
      <c r="AD551" s="1446"/>
      <c r="AE551" s="1444" t="s">
        <v>1865</v>
      </c>
      <c r="AF551" s="1445"/>
      <c r="AG551" s="1445"/>
      <c r="AH551" s="1446"/>
      <c r="AI551" s="1444" t="s">
        <v>1866</v>
      </c>
      <c r="AJ551" s="1445"/>
      <c r="AK551" s="1445"/>
      <c r="AL551" s="1446"/>
      <c r="AM551" s="1444" t="s">
        <v>462</v>
      </c>
      <c r="AN551" s="1445"/>
      <c r="AO551" s="1445"/>
      <c r="AP551" s="1445"/>
      <c r="AQ551" s="1445"/>
      <c r="AR551" s="1445"/>
      <c r="AS551" s="1446"/>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47"/>
      <c r="C552" s="1448"/>
      <c r="D552" s="1448"/>
      <c r="E552" s="1448"/>
      <c r="F552" s="1448"/>
      <c r="G552" s="1448"/>
      <c r="H552" s="1448"/>
      <c r="I552" s="1448"/>
      <c r="J552" s="1448"/>
      <c r="K552" s="1448"/>
      <c r="L552" s="1449"/>
      <c r="M552" s="1447"/>
      <c r="N552" s="1448"/>
      <c r="O552" s="1448"/>
      <c r="P552" s="1449"/>
      <c r="Q552" s="1447"/>
      <c r="R552" s="1448"/>
      <c r="S552" s="1449"/>
      <c r="T552" s="1447"/>
      <c r="U552" s="1448"/>
      <c r="V552" s="1449"/>
      <c r="W552" s="1447"/>
      <c r="X552" s="1448"/>
      <c r="Y552" s="1449"/>
      <c r="Z552" s="1447"/>
      <c r="AA552" s="1448"/>
      <c r="AB552" s="1448"/>
      <c r="AC552" s="1448"/>
      <c r="AD552" s="1449"/>
      <c r="AE552" s="1447"/>
      <c r="AF552" s="1448"/>
      <c r="AG552" s="1448"/>
      <c r="AH552" s="1449"/>
      <c r="AI552" s="1447"/>
      <c r="AJ552" s="1448"/>
      <c r="AK552" s="1448"/>
      <c r="AL552" s="1449"/>
      <c r="AM552" s="1447"/>
      <c r="AN552" s="1448"/>
      <c r="AO552" s="1448"/>
      <c r="AP552" s="1448"/>
      <c r="AQ552" s="1448"/>
      <c r="AR552" s="1448"/>
      <c r="AS552" s="144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75"/>
      <c r="C553" s="1476"/>
      <c r="D553" s="1476"/>
      <c r="E553" s="1476"/>
      <c r="F553" s="1476"/>
      <c r="G553" s="1476"/>
      <c r="H553" s="1476"/>
      <c r="I553" s="1476"/>
      <c r="J553" s="1476"/>
      <c r="K553" s="1476"/>
      <c r="L553" s="1477"/>
      <c r="M553" s="1475"/>
      <c r="N553" s="1476"/>
      <c r="O553" s="1476"/>
      <c r="P553" s="1477"/>
      <c r="Q553" s="1475"/>
      <c r="R553" s="1476"/>
      <c r="S553" s="1477"/>
      <c r="T553" s="1475"/>
      <c r="U553" s="1476"/>
      <c r="V553" s="1477"/>
      <c r="W553" s="1475"/>
      <c r="X553" s="1476"/>
      <c r="Y553" s="1477"/>
      <c r="Z553" s="1475"/>
      <c r="AA553" s="1476"/>
      <c r="AB553" s="1476"/>
      <c r="AC553" s="1476"/>
      <c r="AD553" s="1477"/>
      <c r="AE553" s="1475"/>
      <c r="AF553" s="1476"/>
      <c r="AG553" s="1476"/>
      <c r="AH553" s="1477"/>
      <c r="AI553" s="1475"/>
      <c r="AJ553" s="1476"/>
      <c r="AK553" s="1476"/>
      <c r="AL553" s="1477"/>
      <c r="AM553" s="1475"/>
      <c r="AN553" s="1476"/>
      <c r="AO553" s="1476"/>
      <c r="AP553" s="1476"/>
      <c r="AQ553" s="1476"/>
      <c r="AR553" s="1476"/>
      <c r="AS553" s="147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23" t="s">
        <v>2748</v>
      </c>
      <c r="D554" s="1523"/>
      <c r="E554" s="1523"/>
      <c r="F554" s="1523"/>
      <c r="G554" s="1523"/>
      <c r="H554" s="1523"/>
      <c r="I554" s="1523"/>
      <c r="J554" s="1523"/>
      <c r="K554" s="1523"/>
      <c r="L554" s="1523"/>
      <c r="M554" s="1523" t="s">
        <v>2439</v>
      </c>
      <c r="N554" s="1523"/>
      <c r="O554" s="1523"/>
      <c r="P554" s="1523"/>
      <c r="Q554" s="1456">
        <v>24</v>
      </c>
      <c r="R554" s="1456"/>
      <c r="S554" s="1457"/>
      <c r="T554" s="1455"/>
      <c r="U554" s="1456"/>
      <c r="V554" s="1457"/>
      <c r="W554" s="1458">
        <v>7.0000000000000007E-2</v>
      </c>
      <c r="X554" s="1459"/>
      <c r="Y554" s="1460"/>
      <c r="Z554" s="1461" t="s">
        <v>2749</v>
      </c>
      <c r="AA554" s="1461"/>
      <c r="AB554" s="1461"/>
      <c r="AC554" s="1461"/>
      <c r="AD554" s="1461"/>
      <c r="AE554" s="1462">
        <v>1</v>
      </c>
      <c r="AF554" s="1463"/>
      <c r="AG554" s="1463"/>
      <c r="AH554" s="1464"/>
      <c r="AI554" s="1452"/>
      <c r="AJ554" s="1453"/>
      <c r="AK554" s="1453"/>
      <c r="AL554" s="1454"/>
      <c r="AM554" s="1425">
        <v>23185979</v>
      </c>
      <c r="AN554" s="1426"/>
      <c r="AO554" s="1426"/>
      <c r="AP554" s="1426"/>
      <c r="AQ554" s="1426"/>
      <c r="AR554" s="1426"/>
      <c r="AS554" s="142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65" t="s">
        <v>2744</v>
      </c>
      <c r="D555" s="1465"/>
      <c r="E555" s="1465"/>
      <c r="F555" s="1465"/>
      <c r="G555" s="1465"/>
      <c r="H555" s="1465"/>
      <c r="I555" s="1465"/>
      <c r="J555" s="1465"/>
      <c r="K555" s="1465"/>
      <c r="L555" s="1465"/>
      <c r="M555" s="1523" t="s">
        <v>2435</v>
      </c>
      <c r="N555" s="1523"/>
      <c r="O555" s="1523"/>
      <c r="P555" s="1523"/>
      <c r="Q555" s="1455">
        <v>24</v>
      </c>
      <c r="R555" s="1456"/>
      <c r="S555" s="1457"/>
      <c r="T555" s="1455"/>
      <c r="U555" s="1456"/>
      <c r="V555" s="1457"/>
      <c r="W555" s="1458">
        <v>0.03</v>
      </c>
      <c r="X555" s="1459"/>
      <c r="Y555" s="1460"/>
      <c r="Z555" s="1461" t="s">
        <v>2749</v>
      </c>
      <c r="AA555" s="1461"/>
      <c r="AB555" s="1461"/>
      <c r="AC555" s="1461"/>
      <c r="AD555" s="1461"/>
      <c r="AE555" s="1462">
        <v>3</v>
      </c>
      <c r="AF555" s="1463"/>
      <c r="AG555" s="1463"/>
      <c r="AH555" s="1464"/>
      <c r="AI555" s="1452"/>
      <c r="AJ555" s="1453"/>
      <c r="AK555" s="1453"/>
      <c r="AL555" s="1454"/>
      <c r="AM555" s="1425">
        <v>2350000</v>
      </c>
      <c r="AN555" s="1426"/>
      <c r="AO555" s="1426"/>
      <c r="AP555" s="1426"/>
      <c r="AQ555" s="1426"/>
      <c r="AR555" s="1426"/>
      <c r="AS555" s="142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65" t="s">
        <v>2745</v>
      </c>
      <c r="D556" s="1465"/>
      <c r="E556" s="1465"/>
      <c r="F556" s="1465"/>
      <c r="G556" s="1465"/>
      <c r="H556" s="1465"/>
      <c r="I556" s="1465"/>
      <c r="J556" s="1465"/>
      <c r="K556" s="1465"/>
      <c r="L556" s="1465"/>
      <c r="M556" s="1523" t="s">
        <v>2435</v>
      </c>
      <c r="N556" s="1523"/>
      <c r="O556" s="1523"/>
      <c r="P556" s="1523"/>
      <c r="Q556" s="1455">
        <v>24</v>
      </c>
      <c r="R556" s="1456"/>
      <c r="S556" s="1457"/>
      <c r="T556" s="1455"/>
      <c r="U556" s="1456"/>
      <c r="V556" s="1457"/>
      <c r="W556" s="1458">
        <v>0.03</v>
      </c>
      <c r="X556" s="1459"/>
      <c r="Y556" s="1460"/>
      <c r="Z556" s="1461" t="s">
        <v>2749</v>
      </c>
      <c r="AA556" s="1461"/>
      <c r="AB556" s="1461"/>
      <c r="AC556" s="1461"/>
      <c r="AD556" s="1461"/>
      <c r="AE556" s="1462">
        <v>2</v>
      </c>
      <c r="AF556" s="1463"/>
      <c r="AG556" s="1463"/>
      <c r="AH556" s="1464"/>
      <c r="AI556" s="1452"/>
      <c r="AJ556" s="1453"/>
      <c r="AK556" s="1453"/>
      <c r="AL556" s="1454"/>
      <c r="AM556" s="1425">
        <v>5350000</v>
      </c>
      <c r="AN556" s="1426"/>
      <c r="AO556" s="1426"/>
      <c r="AP556" s="1426"/>
      <c r="AQ556" s="1426"/>
      <c r="AR556" s="1426"/>
      <c r="AS556" s="142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65" t="s">
        <v>2746</v>
      </c>
      <c r="D557" s="1465"/>
      <c r="E557" s="1465"/>
      <c r="F557" s="1465"/>
      <c r="G557" s="1465"/>
      <c r="H557" s="1465"/>
      <c r="I557" s="1465"/>
      <c r="J557" s="1465"/>
      <c r="K557" s="1465"/>
      <c r="L557" s="1465"/>
      <c r="M557" s="1523" t="s">
        <v>2432</v>
      </c>
      <c r="N557" s="1523"/>
      <c r="O557" s="1523"/>
      <c r="P557" s="1523"/>
      <c r="Q557" s="1455"/>
      <c r="R557" s="1456"/>
      <c r="S557" s="1457"/>
      <c r="T557" s="1455"/>
      <c r="U557" s="1456"/>
      <c r="V557" s="1457"/>
      <c r="W557" s="1458"/>
      <c r="X557" s="1459"/>
      <c r="Y557" s="1460"/>
      <c r="Z557" s="1461" t="s">
        <v>1290</v>
      </c>
      <c r="AA557" s="1461"/>
      <c r="AB557" s="1461"/>
      <c r="AC557" s="1461"/>
      <c r="AD557" s="1461"/>
      <c r="AE557" s="1462"/>
      <c r="AF557" s="1463"/>
      <c r="AG557" s="1463"/>
      <c r="AH557" s="1464"/>
      <c r="AI557" s="1452"/>
      <c r="AJ557" s="1453"/>
      <c r="AK557" s="1453"/>
      <c r="AL557" s="1454"/>
      <c r="AM557" s="1425">
        <v>1000000</v>
      </c>
      <c r="AN557" s="1426"/>
      <c r="AO557" s="1426"/>
      <c r="AP557" s="1426"/>
      <c r="AQ557" s="1426"/>
      <c r="AR557" s="1426"/>
      <c r="AS557" s="142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65" t="s">
        <v>2747</v>
      </c>
      <c r="D558" s="1465"/>
      <c r="E558" s="1465"/>
      <c r="F558" s="1465"/>
      <c r="G558" s="1465"/>
      <c r="H558" s="1465"/>
      <c r="I558" s="1465"/>
      <c r="J558" s="1465"/>
      <c r="K558" s="1465"/>
      <c r="L558" s="1465"/>
      <c r="M558" s="1523" t="s">
        <v>2436</v>
      </c>
      <c r="N558" s="1523"/>
      <c r="O558" s="1523"/>
      <c r="P558" s="1523"/>
      <c r="Q558" s="1455">
        <v>24</v>
      </c>
      <c r="R558" s="1456"/>
      <c r="S558" s="1457"/>
      <c r="T558" s="1455"/>
      <c r="U558" s="1456"/>
      <c r="V558" s="1457"/>
      <c r="W558" s="1458">
        <v>0.01</v>
      </c>
      <c r="X558" s="1459"/>
      <c r="Y558" s="1460"/>
      <c r="Z558" s="1461" t="s">
        <v>2749</v>
      </c>
      <c r="AA558" s="1461"/>
      <c r="AB558" s="1461"/>
      <c r="AC558" s="1461"/>
      <c r="AD558" s="1461"/>
      <c r="AE558" s="1462">
        <v>4</v>
      </c>
      <c r="AF558" s="1463"/>
      <c r="AG558" s="1463"/>
      <c r="AH558" s="1464"/>
      <c r="AI558" s="1452"/>
      <c r="AJ558" s="1453"/>
      <c r="AK558" s="1453"/>
      <c r="AL558" s="1454"/>
      <c r="AM558" s="1425">
        <v>7432200</v>
      </c>
      <c r="AN558" s="1426"/>
      <c r="AO558" s="1426"/>
      <c r="AP558" s="1426"/>
      <c r="AQ558" s="1426"/>
      <c r="AR558" s="1426"/>
      <c r="AS558" s="1427"/>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65" t="s">
        <v>2656</v>
      </c>
      <c r="D559" s="1465"/>
      <c r="E559" s="1465"/>
      <c r="F559" s="1465"/>
      <c r="G559" s="1465"/>
      <c r="H559" s="1465"/>
      <c r="I559" s="1465"/>
      <c r="J559" s="1465"/>
      <c r="K559" s="1465"/>
      <c r="L559" s="1465"/>
      <c r="M559" s="1523" t="s">
        <v>2425</v>
      </c>
      <c r="N559" s="1523"/>
      <c r="O559" s="1523"/>
      <c r="P559" s="1523"/>
      <c r="Q559" s="1455"/>
      <c r="R559" s="1456"/>
      <c r="S559" s="1457"/>
      <c r="T559" s="1455"/>
      <c r="U559" s="1456"/>
      <c r="V559" s="1457"/>
      <c r="W559" s="1458"/>
      <c r="X559" s="1459"/>
      <c r="Y559" s="1460"/>
      <c r="Z559" s="1461" t="s">
        <v>1290</v>
      </c>
      <c r="AA559" s="1461"/>
      <c r="AB559" s="1461"/>
      <c r="AC559" s="1461"/>
      <c r="AD559" s="1461"/>
      <c r="AE559" s="1462"/>
      <c r="AF559" s="1463"/>
      <c r="AG559" s="1463"/>
      <c r="AH559" s="1464"/>
      <c r="AI559" s="1452"/>
      <c r="AJ559" s="1453"/>
      <c r="AK559" s="1453"/>
      <c r="AL559" s="1454"/>
      <c r="AM559" s="1425">
        <v>383526</v>
      </c>
      <c r="AN559" s="1426"/>
      <c r="AO559" s="1426"/>
      <c r="AP559" s="1426"/>
      <c r="AQ559" s="1426"/>
      <c r="AR559" s="1426"/>
      <c r="AS559" s="1427"/>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65" t="s">
        <v>2656</v>
      </c>
      <c r="D560" s="1465"/>
      <c r="E560" s="1465"/>
      <c r="F560" s="1465"/>
      <c r="G560" s="1465"/>
      <c r="H560" s="1465"/>
      <c r="I560" s="1465"/>
      <c r="J560" s="1465"/>
      <c r="K560" s="1465"/>
      <c r="L560" s="1465"/>
      <c r="M560" s="1523" t="s">
        <v>2426</v>
      </c>
      <c r="N560" s="1523"/>
      <c r="O560" s="1523"/>
      <c r="P560" s="1523"/>
      <c r="Q560" s="1455"/>
      <c r="R560" s="1456"/>
      <c r="S560" s="1457"/>
      <c r="T560" s="1455"/>
      <c r="U560" s="1456"/>
      <c r="V560" s="1457"/>
      <c r="W560" s="1458"/>
      <c r="X560" s="1459"/>
      <c r="Y560" s="1460"/>
      <c r="Z560" s="1461" t="s">
        <v>1290</v>
      </c>
      <c r="AA560" s="1461"/>
      <c r="AB560" s="1461"/>
      <c r="AC560" s="1461"/>
      <c r="AD560" s="1461"/>
      <c r="AE560" s="1462"/>
      <c r="AF560" s="1463"/>
      <c r="AG560" s="1463"/>
      <c r="AH560" s="1464"/>
      <c r="AI560" s="1452"/>
      <c r="AJ560" s="1453"/>
      <c r="AK560" s="1453"/>
      <c r="AL560" s="1454"/>
      <c r="AM560" s="1425">
        <v>2633073</v>
      </c>
      <c r="AN560" s="1426"/>
      <c r="AO560" s="1426"/>
      <c r="AP560" s="1426"/>
      <c r="AQ560" s="1426"/>
      <c r="AR560" s="1426"/>
      <c r="AS560" s="142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65" t="s">
        <v>2722</v>
      </c>
      <c r="D561" s="1465"/>
      <c r="E561" s="1465"/>
      <c r="F561" s="1465"/>
      <c r="G561" s="1465"/>
      <c r="H561" s="1465"/>
      <c r="I561" s="1465"/>
      <c r="J561" s="1465"/>
      <c r="K561" s="1465"/>
      <c r="L561" s="1465"/>
      <c r="M561" s="1523" t="s">
        <v>2430</v>
      </c>
      <c r="N561" s="1523"/>
      <c r="O561" s="1523"/>
      <c r="P561" s="1523"/>
      <c r="Q561" s="1455"/>
      <c r="R561" s="1456"/>
      <c r="S561" s="1457"/>
      <c r="T561" s="1455"/>
      <c r="U561" s="1456"/>
      <c r="V561" s="1457"/>
      <c r="W561" s="1458"/>
      <c r="X561" s="1459"/>
      <c r="Y561" s="1460"/>
      <c r="Z561" s="1461" t="s">
        <v>1290</v>
      </c>
      <c r="AA561" s="1461"/>
      <c r="AB561" s="1461"/>
      <c r="AC561" s="1461"/>
      <c r="AD561" s="1461"/>
      <c r="AE561" s="1462"/>
      <c r="AF561" s="1463"/>
      <c r="AG561" s="1463"/>
      <c r="AH561" s="1464"/>
      <c r="AI561" s="1452"/>
      <c r="AJ561" s="1453"/>
      <c r="AK561" s="1453"/>
      <c r="AL561" s="1454"/>
      <c r="AM561" s="1425">
        <v>1733063</v>
      </c>
      <c r="AN561" s="1426"/>
      <c r="AO561" s="1426"/>
      <c r="AP561" s="1426"/>
      <c r="AQ561" s="1426"/>
      <c r="AR561" s="1426"/>
      <c r="AS561" s="142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65"/>
      <c r="D562" s="1465"/>
      <c r="E562" s="1465"/>
      <c r="F562" s="1465"/>
      <c r="G562" s="1465"/>
      <c r="H562" s="1465"/>
      <c r="I562" s="1465"/>
      <c r="J562" s="1465"/>
      <c r="K562" s="1465"/>
      <c r="L562" s="1465"/>
      <c r="M562" s="1523" t="s">
        <v>1290</v>
      </c>
      <c r="N562" s="1523"/>
      <c r="O562" s="1523"/>
      <c r="P562" s="1523"/>
      <c r="Q562" s="1455"/>
      <c r="R562" s="1456"/>
      <c r="S562" s="1457"/>
      <c r="T562" s="1455"/>
      <c r="U562" s="1456"/>
      <c r="V562" s="1457"/>
      <c r="W562" s="1458"/>
      <c r="X562" s="1459"/>
      <c r="Y562" s="1460"/>
      <c r="Z562" s="1461" t="s">
        <v>1290</v>
      </c>
      <c r="AA562" s="1461"/>
      <c r="AB562" s="1461"/>
      <c r="AC562" s="1461"/>
      <c r="AD562" s="1461"/>
      <c r="AE562" s="1462"/>
      <c r="AF562" s="1463"/>
      <c r="AG562" s="1463"/>
      <c r="AH562" s="1464"/>
      <c r="AI562" s="1452"/>
      <c r="AJ562" s="1453"/>
      <c r="AK562" s="1453"/>
      <c r="AL562" s="1454"/>
      <c r="AM562" s="1425"/>
      <c r="AN562" s="1426"/>
      <c r="AO562" s="1426"/>
      <c r="AP562" s="1426"/>
      <c r="AQ562" s="1426"/>
      <c r="AR562" s="1426"/>
      <c r="AS562" s="142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65"/>
      <c r="D563" s="1465"/>
      <c r="E563" s="1465"/>
      <c r="F563" s="1465"/>
      <c r="G563" s="1465"/>
      <c r="H563" s="1465"/>
      <c r="I563" s="1465"/>
      <c r="J563" s="1465"/>
      <c r="K563" s="1465"/>
      <c r="L563" s="1465"/>
      <c r="M563" s="1523" t="s">
        <v>1290</v>
      </c>
      <c r="N563" s="1523"/>
      <c r="O563" s="1523"/>
      <c r="P563" s="1523"/>
      <c r="Q563" s="1455"/>
      <c r="R563" s="1456"/>
      <c r="S563" s="1457"/>
      <c r="T563" s="1455"/>
      <c r="U563" s="1456"/>
      <c r="V563" s="1457"/>
      <c r="W563" s="1458"/>
      <c r="X563" s="1459"/>
      <c r="Y563" s="1460"/>
      <c r="Z563" s="1461" t="s">
        <v>1290</v>
      </c>
      <c r="AA563" s="1461"/>
      <c r="AB563" s="1461"/>
      <c r="AC563" s="1461"/>
      <c r="AD563" s="1461"/>
      <c r="AE563" s="1462"/>
      <c r="AF563" s="1463"/>
      <c r="AG563" s="1463"/>
      <c r="AH563" s="1464"/>
      <c r="AI563" s="1452"/>
      <c r="AJ563" s="1453"/>
      <c r="AK563" s="1453"/>
      <c r="AL563" s="1454"/>
      <c r="AM563" s="1425"/>
      <c r="AN563" s="1426"/>
      <c r="AO563" s="1426"/>
      <c r="AP563" s="1426"/>
      <c r="AQ563" s="1426"/>
      <c r="AR563" s="1426"/>
      <c r="AS563" s="142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65"/>
      <c r="D564" s="1465"/>
      <c r="E564" s="1465"/>
      <c r="F564" s="1465"/>
      <c r="G564" s="1465"/>
      <c r="H564" s="1465"/>
      <c r="I564" s="1465"/>
      <c r="J564" s="1465"/>
      <c r="K564" s="1465"/>
      <c r="L564" s="1465"/>
      <c r="M564" s="1523" t="s">
        <v>1290</v>
      </c>
      <c r="N564" s="1523"/>
      <c r="O564" s="1523"/>
      <c r="P564" s="1523"/>
      <c r="Q564" s="1455"/>
      <c r="R564" s="1456"/>
      <c r="S564" s="1457"/>
      <c r="T564" s="1455"/>
      <c r="U564" s="1456"/>
      <c r="V564" s="1457"/>
      <c r="W564" s="1458"/>
      <c r="X564" s="1459"/>
      <c r="Y564" s="1460"/>
      <c r="Z564" s="1461" t="s">
        <v>1290</v>
      </c>
      <c r="AA564" s="1461"/>
      <c r="AB564" s="1461"/>
      <c r="AC564" s="1461"/>
      <c r="AD564" s="1461"/>
      <c r="AE564" s="1462"/>
      <c r="AF564" s="1463"/>
      <c r="AG564" s="1463"/>
      <c r="AH564" s="1464"/>
      <c r="AI564" s="1452"/>
      <c r="AJ564" s="1453"/>
      <c r="AK564" s="1453"/>
      <c r="AL564" s="1454"/>
      <c r="AM564" s="1425"/>
      <c r="AN564" s="1426"/>
      <c r="AO564" s="1426"/>
      <c r="AP564" s="1426"/>
      <c r="AQ564" s="1426"/>
      <c r="AR564" s="1426"/>
      <c r="AS564" s="142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65"/>
      <c r="D565" s="1465"/>
      <c r="E565" s="1465"/>
      <c r="F565" s="1465"/>
      <c r="G565" s="1465"/>
      <c r="H565" s="1465"/>
      <c r="I565" s="1465"/>
      <c r="J565" s="1465"/>
      <c r="K565" s="1465"/>
      <c r="L565" s="1465"/>
      <c r="M565" s="1523" t="s">
        <v>1290</v>
      </c>
      <c r="N565" s="1523"/>
      <c r="O565" s="1523"/>
      <c r="P565" s="1523"/>
      <c r="Q565" s="1455"/>
      <c r="R565" s="1456"/>
      <c r="S565" s="1457"/>
      <c r="T565" s="1455"/>
      <c r="U565" s="1456"/>
      <c r="V565" s="1457"/>
      <c r="W565" s="1458"/>
      <c r="X565" s="1459"/>
      <c r="Y565" s="1460"/>
      <c r="Z565" s="1461" t="s">
        <v>1290</v>
      </c>
      <c r="AA565" s="1461"/>
      <c r="AB565" s="1461"/>
      <c r="AC565" s="1461"/>
      <c r="AD565" s="1461"/>
      <c r="AE565" s="1462"/>
      <c r="AF565" s="1463"/>
      <c r="AG565" s="1463"/>
      <c r="AH565" s="1464"/>
      <c r="AI565" s="1452"/>
      <c r="AJ565" s="1453"/>
      <c r="AK565" s="1453"/>
      <c r="AL565" s="1454"/>
      <c r="AM565" s="1425"/>
      <c r="AN565" s="1426"/>
      <c r="AO565" s="1426"/>
      <c r="AP565" s="1426"/>
      <c r="AQ565" s="1426"/>
      <c r="AR565" s="1426"/>
      <c r="AS565" s="142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0" t="s">
        <v>127</v>
      </c>
      <c r="C566" s="1581"/>
      <c r="D566" s="1581"/>
      <c r="E566" s="1581"/>
      <c r="F566" s="1581"/>
      <c r="G566" s="1581"/>
      <c r="H566" s="1581"/>
      <c r="I566" s="1581"/>
      <c r="J566" s="1581"/>
      <c r="K566" s="1581"/>
      <c r="L566" s="1581"/>
      <c r="M566" s="1581"/>
      <c r="N566" s="1581"/>
      <c r="O566" s="1581"/>
      <c r="P566" s="1581"/>
      <c r="Q566" s="1581"/>
      <c r="R566" s="1581"/>
      <c r="S566" s="1581"/>
      <c r="T566" s="1581"/>
      <c r="U566" s="1584"/>
      <c r="V566" s="1581"/>
      <c r="W566" s="1581"/>
      <c r="X566" s="1581"/>
      <c r="Y566" s="1581"/>
      <c r="Z566" s="1581"/>
      <c r="AA566" s="1581"/>
      <c r="AB566" s="1581"/>
      <c r="AC566" s="1581"/>
      <c r="AD566" s="1581"/>
      <c r="AE566" s="1581"/>
      <c r="AF566" s="1581"/>
      <c r="AG566" s="1581"/>
      <c r="AH566" s="1581"/>
      <c r="AI566" s="1581"/>
      <c r="AJ566" s="1581"/>
      <c r="AK566" s="1581"/>
      <c r="AL566" s="1582"/>
      <c r="AM566" s="1405">
        <f>SUM(AM554:AS565)</f>
        <v>44067841</v>
      </c>
      <c r="AN566" s="1406"/>
      <c r="AO566" s="1406"/>
      <c r="AP566" s="1406"/>
      <c r="AQ566" s="1406"/>
      <c r="AR566" s="1406"/>
      <c r="AS566" s="1407"/>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368" t="str">
        <f>C554</f>
        <v>Citibank, N.A.</v>
      </c>
      <c r="H568" s="1368"/>
      <c r="I568" s="1368"/>
      <c r="J568" s="1368"/>
      <c r="K568" s="1368"/>
      <c r="L568" s="1368"/>
      <c r="M568" s="1368"/>
      <c r="N568" s="1368"/>
      <c r="O568" s="1368"/>
      <c r="P568" s="1368"/>
      <c r="Q568" s="1368"/>
      <c r="R568" s="1368"/>
      <c r="S568" s="8"/>
      <c r="T568" s="55" t="s">
        <v>113</v>
      </c>
      <c r="U568" t="s">
        <v>471</v>
      </c>
      <c r="Z568" s="1368" t="str">
        <f>C555</f>
        <v>City of Costa Mesa</v>
      </c>
      <c r="AA568" s="1368"/>
      <c r="AB568" s="1368"/>
      <c r="AC568" s="1368"/>
      <c r="AD568" s="1368"/>
      <c r="AE568" s="1368"/>
      <c r="AF568" s="1368"/>
      <c r="AG568" s="1368"/>
      <c r="AH568" s="1368"/>
      <c r="AI568" s="1368"/>
      <c r="AJ568" s="1368"/>
      <c r="AK568" s="13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56" t="s">
        <v>2750</v>
      </c>
      <c r="H569" s="1356"/>
      <c r="I569" s="1356"/>
      <c r="J569" s="1356"/>
      <c r="K569" s="1356"/>
      <c r="L569" s="1356"/>
      <c r="M569" s="1356"/>
      <c r="N569" s="1356"/>
      <c r="O569" s="1356"/>
      <c r="P569" s="1356"/>
      <c r="Q569" s="1356"/>
      <c r="R569" s="1356"/>
      <c r="S569" s="8"/>
      <c r="T569" s="22"/>
      <c r="U569" t="s">
        <v>85</v>
      </c>
      <c r="Z569" s="1356" t="s">
        <v>2754</v>
      </c>
      <c r="AA569" s="1356"/>
      <c r="AB569" s="1356"/>
      <c r="AC569" s="1356"/>
      <c r="AD569" s="1356"/>
      <c r="AE569" s="1356"/>
      <c r="AF569" s="1356"/>
      <c r="AG569" s="1356"/>
      <c r="AH569" s="1356"/>
      <c r="AI569" s="1356"/>
      <c r="AJ569" s="1356"/>
      <c r="AK569" s="13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56" t="s">
        <v>2751</v>
      </c>
      <c r="H570" s="1356"/>
      <c r="I570" s="1356"/>
      <c r="J570" s="1356"/>
      <c r="K570" s="1356"/>
      <c r="L570" s="1356"/>
      <c r="M570" s="1356"/>
      <c r="N570" s="1356"/>
      <c r="O570" s="1356"/>
      <c r="P570" s="1356"/>
      <c r="Q570" s="1356"/>
      <c r="R570" s="1356"/>
      <c r="T570" s="22"/>
      <c r="U570" t="s">
        <v>588</v>
      </c>
      <c r="Z570" s="1362" t="s">
        <v>2643</v>
      </c>
      <c r="AA570" s="1362"/>
      <c r="AB570" s="1362"/>
      <c r="AC570" s="1362"/>
      <c r="AD570" s="1362"/>
      <c r="AE570" s="1362"/>
      <c r="AF570" s="1362"/>
      <c r="AG570" s="1362"/>
      <c r="AH570" s="1362"/>
      <c r="AI570" s="1362"/>
      <c r="AJ570" s="1362"/>
      <c r="AK570" s="13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56" t="s">
        <v>2752</v>
      </c>
      <c r="H571" s="1356"/>
      <c r="I571" s="1356"/>
      <c r="J571" s="1356"/>
      <c r="K571" s="1356"/>
      <c r="L571" s="1356"/>
      <c r="M571" s="1356"/>
      <c r="N571" s="1356"/>
      <c r="O571" s="1356"/>
      <c r="P571" s="1356"/>
      <c r="Q571" s="1356"/>
      <c r="R571" s="1356"/>
      <c r="S571" s="8"/>
      <c r="T571" s="22"/>
      <c r="U571" t="s">
        <v>17</v>
      </c>
      <c r="Z571" s="1362" t="s">
        <v>2755</v>
      </c>
      <c r="AA571" s="1362"/>
      <c r="AB571" s="1362"/>
      <c r="AC571" s="1362"/>
      <c r="AD571" s="1362"/>
      <c r="AE571" s="1362"/>
      <c r="AF571" s="1362"/>
      <c r="AG571" s="1362"/>
      <c r="AH571" s="1362"/>
      <c r="AI571" s="1362"/>
      <c r="AJ571" s="1362"/>
      <c r="AK571" s="136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61">
        <v>8055570933</v>
      </c>
      <c r="H572" s="1361"/>
      <c r="I572" s="1361"/>
      <c r="J572" s="1361"/>
      <c r="K572" s="1361"/>
      <c r="L572" s="1361"/>
      <c r="O572" s="33" t="s">
        <v>207</v>
      </c>
      <c r="P572" s="1358"/>
      <c r="Q572" s="1358"/>
      <c r="R572" s="1358"/>
      <c r="S572" s="10"/>
      <c r="T572" s="22"/>
      <c r="U572" t="s">
        <v>317</v>
      </c>
      <c r="Z572" s="1361">
        <v>7147545099</v>
      </c>
      <c r="AA572" s="1361"/>
      <c r="AB572" s="1361"/>
      <c r="AC572" s="1361"/>
      <c r="AD572" s="1361"/>
      <c r="AE572" s="1361"/>
      <c r="AH572" s="33" t="s">
        <v>207</v>
      </c>
      <c r="AI572" s="1358"/>
      <c r="AJ572" s="1358"/>
      <c r="AK572" s="135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56" t="s">
        <v>2753</v>
      </c>
      <c r="I573" s="1356"/>
      <c r="J573" s="1356"/>
      <c r="K573" s="1356"/>
      <c r="L573" s="1356"/>
      <c r="M573" s="1356"/>
      <c r="N573" s="1356"/>
      <c r="O573" s="1356"/>
      <c r="P573" s="1356"/>
      <c r="Q573" s="1356"/>
      <c r="R573" s="1356"/>
      <c r="S573" s="8"/>
      <c r="T573" s="22"/>
      <c r="U573" t="s">
        <v>18</v>
      </c>
      <c r="AA573" s="1356" t="s">
        <v>2756</v>
      </c>
      <c r="AB573" s="1356"/>
      <c r="AC573" s="1356"/>
      <c r="AD573" s="1356"/>
      <c r="AE573" s="1356"/>
      <c r="AF573" s="1356"/>
      <c r="AG573" s="1356"/>
      <c r="AH573" s="1356"/>
      <c r="AI573" s="1356"/>
      <c r="AJ573" s="1356"/>
      <c r="AK573" s="13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466"/>
      <c r="N574" s="1466"/>
      <c r="O574" s="1466"/>
      <c r="P574" s="1466"/>
      <c r="Q574" s="1466"/>
      <c r="R574" s="1466"/>
      <c r="S574" s="8"/>
      <c r="T574" s="22"/>
      <c r="U574" s="348" t="s">
        <v>1291</v>
      </c>
      <c r="AA574" s="8"/>
      <c r="AB574" s="8"/>
      <c r="AC574" s="8"/>
      <c r="AD574" s="8"/>
      <c r="AE574" s="8"/>
      <c r="AF574" s="1466"/>
      <c r="AG574" s="1466"/>
      <c r="AH574" s="1466"/>
      <c r="AI574" s="1466"/>
      <c r="AJ574" s="1466"/>
      <c r="AK574" s="146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57" t="s">
        <v>553</v>
      </c>
      <c r="O575" s="1357"/>
      <c r="T575" s="22"/>
      <c r="U575" t="s">
        <v>20</v>
      </c>
      <c r="AG575" s="1357" t="s">
        <v>553</v>
      </c>
      <c r="AH575" s="135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368" t="str">
        <f>C556</f>
        <v>County of Orange</v>
      </c>
      <c r="H577" s="1368"/>
      <c r="I577" s="1368"/>
      <c r="J577" s="1368"/>
      <c r="K577" s="1368"/>
      <c r="L577" s="1368"/>
      <c r="M577" s="1368"/>
      <c r="N577" s="1368"/>
      <c r="O577" s="1368"/>
      <c r="P577" s="1368"/>
      <c r="Q577" s="1368"/>
      <c r="R577" s="1368"/>
      <c r="T577" s="55" t="s">
        <v>589</v>
      </c>
      <c r="U577" t="s">
        <v>471</v>
      </c>
      <c r="Z577" s="1368" t="str">
        <f>C557</f>
        <v>Cal Optima</v>
      </c>
      <c r="AA577" s="1368"/>
      <c r="AB577" s="1368"/>
      <c r="AC577" s="1368"/>
      <c r="AD577" s="1368"/>
      <c r="AE577" s="1368"/>
      <c r="AF577" s="1368"/>
      <c r="AG577" s="1368"/>
      <c r="AH577" s="1368"/>
      <c r="AI577" s="1368"/>
      <c r="AJ577" s="1368"/>
      <c r="AK577" s="13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56" t="s">
        <v>2757</v>
      </c>
      <c r="H578" s="1356"/>
      <c r="I578" s="1356"/>
      <c r="J578" s="1356"/>
      <c r="K578" s="1356"/>
      <c r="L578" s="1356"/>
      <c r="M578" s="1356"/>
      <c r="N578" s="1356"/>
      <c r="O578" s="1356"/>
      <c r="P578" s="1356"/>
      <c r="Q578" s="1356"/>
      <c r="R578" s="1356"/>
      <c r="T578" s="22"/>
      <c r="U578" t="s">
        <v>85</v>
      </c>
      <c r="Z578" s="1356"/>
      <c r="AA578" s="1356"/>
      <c r="AB578" s="1356"/>
      <c r="AC578" s="1356"/>
      <c r="AD578" s="1356"/>
      <c r="AE578" s="1356"/>
      <c r="AF578" s="1356"/>
      <c r="AG578" s="1356"/>
      <c r="AH578" s="1356"/>
      <c r="AI578" s="1356"/>
      <c r="AJ578" s="1356"/>
      <c r="AK578" s="13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62" t="s">
        <v>2660</v>
      </c>
      <c r="H579" s="1362"/>
      <c r="I579" s="1362"/>
      <c r="J579" s="1362"/>
      <c r="K579" s="1362"/>
      <c r="L579" s="1362"/>
      <c r="M579" s="1362"/>
      <c r="N579" s="1362"/>
      <c r="O579" s="1362"/>
      <c r="P579" s="1362"/>
      <c r="Q579" s="1362"/>
      <c r="R579" s="1362"/>
      <c r="T579" s="22"/>
      <c r="U579" t="s">
        <v>588</v>
      </c>
      <c r="Z579" s="1362"/>
      <c r="AA579" s="1362"/>
      <c r="AB579" s="1362"/>
      <c r="AC579" s="1362"/>
      <c r="AD579" s="1362"/>
      <c r="AE579" s="1362"/>
      <c r="AF579" s="1362"/>
      <c r="AG579" s="1362"/>
      <c r="AH579" s="1362"/>
      <c r="AI579" s="1362"/>
      <c r="AJ579" s="1362"/>
      <c r="AK579" s="136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62" t="s">
        <v>2758</v>
      </c>
      <c r="H580" s="1362"/>
      <c r="I580" s="1362"/>
      <c r="J580" s="1362"/>
      <c r="K580" s="1362"/>
      <c r="L580" s="1362"/>
      <c r="M580" s="1362"/>
      <c r="N580" s="1362"/>
      <c r="O580" s="1362"/>
      <c r="P580" s="1362"/>
      <c r="Q580" s="1362"/>
      <c r="R580" s="1362"/>
      <c r="T580" s="22"/>
      <c r="U580" t="s">
        <v>17</v>
      </c>
      <c r="Z580" s="1362"/>
      <c r="AA580" s="1362"/>
      <c r="AB580" s="1362"/>
      <c r="AC580" s="1362"/>
      <c r="AD580" s="1362"/>
      <c r="AE580" s="1362"/>
      <c r="AF580" s="1362"/>
      <c r="AG580" s="1362"/>
      <c r="AH580" s="1362"/>
      <c r="AI580" s="1362"/>
      <c r="AJ580" s="1362"/>
      <c r="AK580" s="136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61">
        <v>7144802865</v>
      </c>
      <c r="H581" s="1361"/>
      <c r="I581" s="1361"/>
      <c r="J581" s="1361"/>
      <c r="K581" s="1361"/>
      <c r="L581" s="1361"/>
      <c r="O581" s="33" t="s">
        <v>207</v>
      </c>
      <c r="P581" s="1358"/>
      <c r="Q581" s="1358"/>
      <c r="R581" s="1358"/>
      <c r="T581" s="22"/>
      <c r="U581" t="s">
        <v>317</v>
      </c>
      <c r="Z581" s="1361"/>
      <c r="AA581" s="1361"/>
      <c r="AB581" s="1361"/>
      <c r="AC581" s="1361"/>
      <c r="AD581" s="1361"/>
      <c r="AE581" s="1361"/>
      <c r="AH581" s="33" t="s">
        <v>207</v>
      </c>
      <c r="AI581" s="1358"/>
      <c r="AJ581" s="1358"/>
      <c r="AK581" s="135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56" t="s">
        <v>2759</v>
      </c>
      <c r="I582" s="1356"/>
      <c r="J582" s="1356"/>
      <c r="K582" s="1356"/>
      <c r="L582" s="1356"/>
      <c r="M582" s="1356"/>
      <c r="N582" s="1356"/>
      <c r="O582" s="1356"/>
      <c r="P582" s="1356"/>
      <c r="Q582" s="1356"/>
      <c r="R582" s="1356"/>
      <c r="T582" s="22"/>
      <c r="U582" t="s">
        <v>18</v>
      </c>
      <c r="AA582" s="1356"/>
      <c r="AB582" s="1356"/>
      <c r="AC582" s="1356"/>
      <c r="AD582" s="1356"/>
      <c r="AE582" s="1356"/>
      <c r="AF582" s="1356"/>
      <c r="AG582" s="1356"/>
      <c r="AH582" s="1356"/>
      <c r="AI582" s="1356"/>
      <c r="AJ582" s="1356"/>
      <c r="AK582" s="13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57" t="s">
        <v>553</v>
      </c>
      <c r="O583" s="1357"/>
      <c r="T583" s="22"/>
      <c r="U583" t="s">
        <v>20</v>
      </c>
      <c r="AG583" s="1357" t="s">
        <v>677</v>
      </c>
      <c r="AH583" s="135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368" t="str">
        <f>C558</f>
        <v>CM Mercy House CHDO, LLC</v>
      </c>
      <c r="H585" s="1368"/>
      <c r="I585" s="1368"/>
      <c r="J585" s="1368"/>
      <c r="K585" s="1368"/>
      <c r="L585" s="1368"/>
      <c r="M585" s="1368"/>
      <c r="N585" s="1368"/>
      <c r="O585" s="1368"/>
      <c r="P585" s="1368"/>
      <c r="Q585" s="1368"/>
      <c r="R585" s="1368"/>
      <c r="T585" s="55" t="s">
        <v>592</v>
      </c>
      <c r="U585" t="s">
        <v>471</v>
      </c>
      <c r="Z585" s="1368" t="str">
        <f>C559</f>
        <v>Community Development Partners</v>
      </c>
      <c r="AA585" s="1368"/>
      <c r="AB585" s="1368"/>
      <c r="AC585" s="1368"/>
      <c r="AD585" s="1368"/>
      <c r="AE585" s="1368"/>
      <c r="AF585" s="1368"/>
      <c r="AG585" s="1368"/>
      <c r="AH585" s="1368"/>
      <c r="AI585" s="1368"/>
      <c r="AJ585" s="1368"/>
      <c r="AK585" s="13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56" t="s">
        <v>2659</v>
      </c>
      <c r="H586" s="1356"/>
      <c r="I586" s="1356"/>
      <c r="J586" s="1356"/>
      <c r="K586" s="1356"/>
      <c r="L586" s="1356"/>
      <c r="M586" s="1356"/>
      <c r="N586" s="1356"/>
      <c r="O586" s="1356"/>
      <c r="P586" s="1356"/>
      <c r="Q586" s="1356"/>
      <c r="R586" s="1356"/>
      <c r="T586" s="22"/>
      <c r="U586" t="s">
        <v>85</v>
      </c>
      <c r="Z586" s="1356" t="s">
        <v>2668</v>
      </c>
      <c r="AA586" s="1356"/>
      <c r="AB586" s="1356"/>
      <c r="AC586" s="1356"/>
      <c r="AD586" s="1356"/>
      <c r="AE586" s="1356"/>
      <c r="AF586" s="1356"/>
      <c r="AG586" s="1356"/>
      <c r="AH586" s="1356"/>
      <c r="AI586" s="1356"/>
      <c r="AJ586" s="1356"/>
      <c r="AK586" s="13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56" t="s">
        <v>2660</v>
      </c>
      <c r="H587" s="1356"/>
      <c r="I587" s="1356"/>
      <c r="J587" s="1356"/>
      <c r="K587" s="1356"/>
      <c r="L587" s="1356"/>
      <c r="M587" s="1356"/>
      <c r="N587" s="1356"/>
      <c r="O587" s="1356"/>
      <c r="P587" s="1356"/>
      <c r="Q587" s="1356"/>
      <c r="R587" s="1356"/>
      <c r="T587" s="22"/>
      <c r="U587" t="s">
        <v>588</v>
      </c>
      <c r="Z587" s="1362" t="s">
        <v>2652</v>
      </c>
      <c r="AA587" s="1362"/>
      <c r="AB587" s="1362"/>
      <c r="AC587" s="1362"/>
      <c r="AD587" s="1362"/>
      <c r="AE587" s="1362"/>
      <c r="AF587" s="1362"/>
      <c r="AG587" s="1362"/>
      <c r="AH587" s="1362"/>
      <c r="AI587" s="1362"/>
      <c r="AJ587" s="1362"/>
      <c r="AK587" s="136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56" t="s">
        <v>2661</v>
      </c>
      <c r="H588" s="1356"/>
      <c r="I588" s="1356"/>
      <c r="J588" s="1356"/>
      <c r="K588" s="1356"/>
      <c r="L588" s="1356"/>
      <c r="M588" s="1356"/>
      <c r="N588" s="1356"/>
      <c r="O588" s="1356"/>
      <c r="P588" s="1356"/>
      <c r="Q588" s="1356"/>
      <c r="R588" s="1356"/>
      <c r="T588" s="22"/>
      <c r="U588" t="s">
        <v>17</v>
      </c>
      <c r="Z588" s="1362" t="s">
        <v>2667</v>
      </c>
      <c r="AA588" s="1362"/>
      <c r="AB588" s="1362"/>
      <c r="AC588" s="1362"/>
      <c r="AD588" s="1362"/>
      <c r="AE588" s="1362"/>
      <c r="AF588" s="1362"/>
      <c r="AG588" s="1362"/>
      <c r="AH588" s="1362"/>
      <c r="AI588" s="1362"/>
      <c r="AJ588" s="1362"/>
      <c r="AK588" s="1362"/>
    </row>
    <row r="589" spans="1:110" ht="12.95" customHeight="1">
      <c r="A589" s="22"/>
      <c r="B589" t="s">
        <v>317</v>
      </c>
      <c r="G589" s="1361">
        <v>7148367188</v>
      </c>
      <c r="H589" s="1361"/>
      <c r="I589" s="1361"/>
      <c r="J589" s="1361"/>
      <c r="K589" s="1361"/>
      <c r="L589" s="1361"/>
      <c r="O589" s="33" t="s">
        <v>207</v>
      </c>
      <c r="P589" s="1358"/>
      <c r="Q589" s="1358"/>
      <c r="R589" s="1358"/>
      <c r="T589" s="22"/>
      <c r="U589" t="s">
        <v>317</v>
      </c>
      <c r="Z589" s="1361">
        <v>9499223578</v>
      </c>
      <c r="AA589" s="1361"/>
      <c r="AB589" s="1361"/>
      <c r="AC589" s="1361"/>
      <c r="AD589" s="1361"/>
      <c r="AE589" s="1361"/>
      <c r="AH589" s="33" t="s">
        <v>207</v>
      </c>
      <c r="AI589" s="1358"/>
      <c r="AJ589" s="1358"/>
      <c r="AK589" s="135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56" t="s">
        <v>2760</v>
      </c>
      <c r="I590" s="1356"/>
      <c r="J590" s="1356"/>
      <c r="K590" s="1356"/>
      <c r="L590" s="1356"/>
      <c r="M590" s="1356"/>
      <c r="N590" s="1356"/>
      <c r="O590" s="1356"/>
      <c r="P590" s="1356"/>
      <c r="Q590" s="1356"/>
      <c r="R590" s="1356"/>
      <c r="T590" s="22"/>
      <c r="U590" t="s">
        <v>18</v>
      </c>
      <c r="AA590" s="1356" t="s">
        <v>2761</v>
      </c>
      <c r="AB590" s="1356"/>
      <c r="AC590" s="1356"/>
      <c r="AD590" s="1356"/>
      <c r="AE590" s="1356"/>
      <c r="AF590" s="1356"/>
      <c r="AG590" s="1356"/>
      <c r="AH590" s="1356"/>
      <c r="AI590" s="1356"/>
      <c r="AJ590" s="1356"/>
      <c r="AK590" s="13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57" t="s">
        <v>553</v>
      </c>
      <c r="O591" s="1357"/>
      <c r="T591" s="22"/>
      <c r="U591" t="s">
        <v>20</v>
      </c>
      <c r="AG591" s="1357" t="s">
        <v>553</v>
      </c>
      <c r="AH591" s="135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368" t="str">
        <f>C560</f>
        <v>Community Development Partners</v>
      </c>
      <c r="H593" s="1368"/>
      <c r="I593" s="1368"/>
      <c r="J593" s="1368"/>
      <c r="K593" s="1368"/>
      <c r="L593" s="1368"/>
      <c r="M593" s="1368"/>
      <c r="N593" s="1368"/>
      <c r="O593" s="1368"/>
      <c r="P593" s="1368"/>
      <c r="Q593" s="1368"/>
      <c r="R593" s="1368"/>
      <c r="T593" s="55" t="s">
        <v>464</v>
      </c>
      <c r="U593" t="s">
        <v>471</v>
      </c>
      <c r="Z593" s="1368" t="str">
        <f>C561</f>
        <v>R4 Capital</v>
      </c>
      <c r="AA593" s="1368"/>
      <c r="AB593" s="1368"/>
      <c r="AC593" s="1368"/>
      <c r="AD593" s="1368"/>
      <c r="AE593" s="1368"/>
      <c r="AF593" s="1368"/>
      <c r="AG593" s="1368"/>
      <c r="AH593" s="1368"/>
      <c r="AI593" s="1368"/>
      <c r="AJ593" s="1368"/>
      <c r="AK593" s="136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56" t="s">
        <v>2668</v>
      </c>
      <c r="H594" s="1356"/>
      <c r="I594" s="1356"/>
      <c r="J594" s="1356"/>
      <c r="K594" s="1356"/>
      <c r="L594" s="1356"/>
      <c r="M594" s="1356"/>
      <c r="N594" s="1356"/>
      <c r="O594" s="1356"/>
      <c r="P594" s="1356"/>
      <c r="Q594" s="1356"/>
      <c r="R594" s="1356"/>
      <c r="S594"/>
      <c r="T594" s="22"/>
      <c r="U594" t="s">
        <v>85</v>
      </c>
      <c r="V594"/>
      <c r="W594"/>
      <c r="X594"/>
      <c r="Y594"/>
      <c r="Z594" s="1356" t="s">
        <v>2762</v>
      </c>
      <c r="AA594" s="1356"/>
      <c r="AB594" s="1356"/>
      <c r="AC594" s="1356"/>
      <c r="AD594" s="1356"/>
      <c r="AE594" s="1356"/>
      <c r="AF594" s="1356"/>
      <c r="AG594" s="1356"/>
      <c r="AH594" s="1356"/>
      <c r="AI594" s="1356"/>
      <c r="AJ594" s="1356"/>
      <c r="AK594" s="13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56" t="s">
        <v>2652</v>
      </c>
      <c r="H595" s="1356"/>
      <c r="I595" s="1356"/>
      <c r="J595" s="1356"/>
      <c r="K595" s="1356"/>
      <c r="L595" s="1356"/>
      <c r="M595" s="1356"/>
      <c r="N595" s="1356"/>
      <c r="O595" s="1356"/>
      <c r="P595" s="1356"/>
      <c r="Q595" s="1356"/>
      <c r="R595" s="1356"/>
      <c r="S595"/>
      <c r="T595" s="22"/>
      <c r="U595" t="s">
        <v>588</v>
      </c>
      <c r="V595"/>
      <c r="W595"/>
      <c r="X595"/>
      <c r="Y595"/>
      <c r="Z595" s="1362" t="s">
        <v>2652</v>
      </c>
      <c r="AA595" s="1362"/>
      <c r="AB595" s="1362"/>
      <c r="AC595" s="1362"/>
      <c r="AD595" s="1362"/>
      <c r="AE595" s="1362"/>
      <c r="AF595" s="1362"/>
      <c r="AG595" s="1362"/>
      <c r="AH595" s="1362"/>
      <c r="AI595" s="1362"/>
      <c r="AJ595" s="1362"/>
      <c r="AK595" s="136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56" t="s">
        <v>2667</v>
      </c>
      <c r="H596" s="1356"/>
      <c r="I596" s="1356"/>
      <c r="J596" s="1356"/>
      <c r="K596" s="1356"/>
      <c r="L596" s="1356"/>
      <c r="M596" s="1356"/>
      <c r="N596" s="1356"/>
      <c r="O596" s="1356"/>
      <c r="P596" s="1356"/>
      <c r="Q596" s="1356"/>
      <c r="R596" s="1356"/>
      <c r="S596"/>
      <c r="T596" s="22"/>
      <c r="U596" t="s">
        <v>17</v>
      </c>
      <c r="V596"/>
      <c r="W596"/>
      <c r="X596"/>
      <c r="Y596"/>
      <c r="Z596" s="1362" t="s">
        <v>2725</v>
      </c>
      <c r="AA596" s="1362"/>
      <c r="AB596" s="1362"/>
      <c r="AC596" s="1362"/>
      <c r="AD596" s="1362"/>
      <c r="AE596" s="1362"/>
      <c r="AF596" s="1362"/>
      <c r="AG596" s="1362"/>
      <c r="AH596" s="1362"/>
      <c r="AI596" s="1362"/>
      <c r="AJ596" s="1362"/>
      <c r="AK596" s="1362"/>
      <c r="AL596"/>
      <c r="AM596"/>
      <c r="AN596"/>
      <c r="AO596"/>
      <c r="AP596"/>
      <c r="AQ596"/>
      <c r="AR596"/>
      <c r="AS596"/>
      <c r="AT596"/>
      <c r="AU596"/>
      <c r="AV596"/>
      <c r="AW596"/>
      <c r="AX596"/>
      <c r="AY596"/>
      <c r="BA596" s="4" t="s">
        <v>325</v>
      </c>
      <c r="BB596" s="3"/>
      <c r="BC596" s="3"/>
      <c r="BD596" s="3"/>
      <c r="BE596" s="121" t="s">
        <v>482</v>
      </c>
      <c r="BF596" s="122"/>
      <c r="BG596" s="1400"/>
      <c r="BH596" s="1401"/>
      <c r="BI596" s="121" t="s">
        <v>483</v>
      </c>
      <c r="BJ596" s="122"/>
      <c r="BK596" s="1400"/>
      <c r="BL596" s="1401"/>
      <c r="BM596" s="3"/>
      <c r="BN596" s="1525" t="s">
        <v>641</v>
      </c>
      <c r="BO596" s="1526"/>
      <c r="BP596" s="1526"/>
      <c r="BQ596" s="1526"/>
      <c r="BR596" s="1527"/>
      <c r="BS596" s="1528" t="s">
        <v>326</v>
      </c>
      <c r="BT596" s="1528"/>
      <c r="BU596" s="1528"/>
      <c r="BV596" s="1528"/>
      <c r="BW596" s="1528"/>
      <c r="BX596" s="1528" t="s">
        <v>163</v>
      </c>
      <c r="BY596" s="1528"/>
      <c r="BZ596" s="1528"/>
      <c r="CA596" s="1528"/>
      <c r="CB596" s="1528"/>
      <c r="CC596" s="1528" t="s">
        <v>164</v>
      </c>
      <c r="CD596" s="1528"/>
      <c r="CE596" s="1528"/>
      <c r="CF596" s="1528"/>
      <c r="CG596" s="1528"/>
      <c r="CH596" s="1528" t="s">
        <v>468</v>
      </c>
      <c r="CI596" s="1528"/>
      <c r="CJ596" s="1528"/>
      <c r="CK596" s="1528"/>
      <c r="CL596" s="1528"/>
      <c r="CM596" s="1528" t="s">
        <v>30</v>
      </c>
      <c r="CN596" s="1528"/>
      <c r="CO596" s="1528"/>
      <c r="CP596" s="1528"/>
      <c r="CQ596" s="1528"/>
      <c r="CR596" s="89"/>
      <c r="CS596" s="1528" t="s">
        <v>641</v>
      </c>
      <c r="CT596" s="1528"/>
      <c r="CU596" s="1528"/>
      <c r="CV596" s="1528"/>
      <c r="CW596" s="1528"/>
      <c r="CX596" s="1528" t="s">
        <v>326</v>
      </c>
      <c r="CY596" s="1528"/>
      <c r="CZ596" s="1528"/>
      <c r="DA596" s="1528"/>
      <c r="DB596" s="1528"/>
      <c r="DC596" s="1528" t="s">
        <v>163</v>
      </c>
      <c r="DD596" s="1528"/>
      <c r="DE596" s="1528"/>
      <c r="DF596" s="1528"/>
      <c r="DG596" s="1528"/>
      <c r="DH596" s="1528" t="s">
        <v>164</v>
      </c>
      <c r="DI596" s="1528"/>
      <c r="DJ596" s="1528"/>
      <c r="DK596" s="1528"/>
      <c r="DL596" s="1528"/>
      <c r="DM596" s="1528" t="s">
        <v>468</v>
      </c>
      <c r="DN596" s="1528"/>
      <c r="DO596" s="1528"/>
      <c r="DP596" s="1528"/>
      <c r="DQ596" s="1528"/>
      <c r="DR596" s="1528" t="s">
        <v>30</v>
      </c>
      <c r="DS596" s="1528"/>
      <c r="DT596" s="1528"/>
      <c r="DU596" s="1528"/>
      <c r="DV596" s="1528"/>
      <c r="DX596" s="1528" t="s">
        <v>641</v>
      </c>
      <c r="DY596" s="1528"/>
      <c r="DZ596" s="1528"/>
      <c r="EA596" s="1528"/>
      <c r="EB596" s="1528"/>
      <c r="EC596" s="1528" t="s">
        <v>326</v>
      </c>
      <c r="ED596" s="1528"/>
      <c r="EE596" s="1528"/>
      <c r="EF596" s="1528"/>
      <c r="EG596" s="1528"/>
      <c r="EH596" s="1528" t="s">
        <v>163</v>
      </c>
      <c r="EI596" s="1528"/>
      <c r="EJ596" s="1528"/>
      <c r="EK596" s="1528"/>
      <c r="EL596" s="1528"/>
      <c r="EM596" s="1528" t="s">
        <v>164</v>
      </c>
      <c r="EN596" s="1528"/>
      <c r="EO596" s="1528"/>
      <c r="EP596" s="1528"/>
      <c r="EQ596" s="1528"/>
      <c r="ER596" s="1528" t="s">
        <v>468</v>
      </c>
      <c r="ES596" s="1528"/>
      <c r="ET596" s="1528"/>
      <c r="EU596" s="1528"/>
      <c r="EV596" s="1528"/>
      <c r="EW596" s="1528" t="s">
        <v>30</v>
      </c>
      <c r="EX596" s="1528"/>
      <c r="EY596" s="1528"/>
      <c r="EZ596" s="1528"/>
      <c r="FA596" s="1528"/>
    </row>
    <row r="597" spans="1:157" s="4" customFormat="1" ht="12.95" customHeight="1">
      <c r="A597" s="22"/>
      <c r="B597" t="s">
        <v>317</v>
      </c>
      <c r="C597"/>
      <c r="D597"/>
      <c r="E597"/>
      <c r="F597"/>
      <c r="G597" s="1361">
        <v>9499223578</v>
      </c>
      <c r="H597" s="1361"/>
      <c r="I597" s="1361"/>
      <c r="J597" s="1361"/>
      <c r="K597" s="1361"/>
      <c r="L597" s="1361"/>
      <c r="M597"/>
      <c r="N597"/>
      <c r="O597" s="33" t="s">
        <v>207</v>
      </c>
      <c r="P597" s="1358"/>
      <c r="Q597" s="1358"/>
      <c r="R597" s="1358"/>
      <c r="S597"/>
      <c r="T597" s="22"/>
      <c r="U597" t="s">
        <v>317</v>
      </c>
      <c r="V597"/>
      <c r="W597"/>
      <c r="X597"/>
      <c r="Y597"/>
      <c r="Z597" s="1361">
        <v>9494381054</v>
      </c>
      <c r="AA597" s="1361"/>
      <c r="AB597" s="1361"/>
      <c r="AC597" s="1361"/>
      <c r="AD597" s="1361"/>
      <c r="AE597" s="1361"/>
      <c r="AF597"/>
      <c r="AG597"/>
      <c r="AH597" s="33" t="s">
        <v>207</v>
      </c>
      <c r="AI597" s="1358"/>
      <c r="AJ597" s="1358"/>
      <c r="AK597" s="1358"/>
      <c r="AL597"/>
      <c r="AM597"/>
      <c r="AN597"/>
      <c r="AO597"/>
      <c r="AP597"/>
      <c r="AQ597"/>
      <c r="AR597"/>
      <c r="AS597"/>
      <c r="AT597"/>
      <c r="AU597"/>
      <c r="AV597"/>
      <c r="AW597"/>
      <c r="AX597"/>
      <c r="AY597"/>
      <c r="BA597" s="4" t="s">
        <v>326</v>
      </c>
      <c r="BB597" s="3"/>
      <c r="BC597" s="3"/>
      <c r="BD597" s="3"/>
      <c r="BE597" s="1363">
        <f t="shared" ref="BE597:BE631" si="1">IF(AND(AC718&lt;=0.5,AC718&gt;=0.36),1,0)</f>
        <v>0</v>
      </c>
      <c r="BF597" s="1365"/>
      <c r="BG597" s="1400">
        <f t="shared" ref="BG597:BG631" si="2">IF(BE597=1,G718,0)</f>
        <v>0</v>
      </c>
      <c r="BH597" s="1401"/>
      <c r="BI597" s="1363">
        <f t="shared" ref="BI597:BI631" si="3">IF(AND(AC718&lt;=0.35,AC718&gt;0),1,0)</f>
        <v>1</v>
      </c>
      <c r="BJ597" s="1365"/>
      <c r="BK597" s="1400">
        <f t="shared" ref="BK597:BK631" si="4">IF(BI597=1,G718,0)</f>
        <v>40</v>
      </c>
      <c r="BL597" s="1401"/>
      <c r="BM597" s="3"/>
      <c r="BN597" s="1396">
        <f t="shared" ref="BN597:BN631" si="5">IF(B718="SRO/Studio",G718,0)</f>
        <v>40</v>
      </c>
      <c r="BO597" s="1397"/>
      <c r="BP597" s="1397"/>
      <c r="BQ597" s="1397"/>
      <c r="BR597" s="1398"/>
      <c r="BS597" s="1399">
        <f t="shared" ref="BS597:BS631" si="6">IF(B718="1 Bedroom",G718,0)</f>
        <v>0</v>
      </c>
      <c r="BT597" s="1399"/>
      <c r="BU597" s="1399"/>
      <c r="BV597" s="1399"/>
      <c r="BW597" s="1399"/>
      <c r="BX597" s="1399">
        <f t="shared" ref="BX597:BX631" si="7">IF(B718="2 Bedrooms",G718,0)</f>
        <v>0</v>
      </c>
      <c r="BY597" s="1399"/>
      <c r="BZ597" s="1399"/>
      <c r="CA597" s="1399"/>
      <c r="CB597" s="1399"/>
      <c r="CC597" s="1399">
        <f t="shared" ref="CC597:CC631" si="8">IF(B718="3 Bedrooms",G718,0)</f>
        <v>0</v>
      </c>
      <c r="CD597" s="1399"/>
      <c r="CE597" s="1399"/>
      <c r="CF597" s="1399"/>
      <c r="CG597" s="1399"/>
      <c r="CH597" s="1399">
        <f t="shared" ref="CH597:CH631" si="9">IF(B718="4 Bedrooms",G718,0)</f>
        <v>0</v>
      </c>
      <c r="CI597" s="1399"/>
      <c r="CJ597" s="1399"/>
      <c r="CK597" s="1399"/>
      <c r="CL597" s="1399"/>
      <c r="CM597" s="1399">
        <f t="shared" ref="CM597:CM631" si="10">IF(B718="5 Bedrooms",G718,0)</f>
        <v>0</v>
      </c>
      <c r="CN597" s="1399"/>
      <c r="CO597" s="1399"/>
      <c r="CP597" s="1399"/>
      <c r="CQ597" s="1399"/>
      <c r="CR597" s="6"/>
      <c r="CS597" s="1377">
        <f t="shared" ref="CS597:CS631" si="11">IF(AND(B718="SRO/Studio",AC718&lt;=0.3),G718,0)</f>
        <v>40</v>
      </c>
      <c r="CT597" s="1377"/>
      <c r="CU597" s="1377"/>
      <c r="CV597" s="1377"/>
      <c r="CW597" s="1377"/>
      <c r="CX597" s="1377">
        <f t="shared" ref="CX597:CX631" si="12">IF(AND(B718="1 Bedroom",AC718&lt;=0.3),G718,0)</f>
        <v>0</v>
      </c>
      <c r="CY597" s="1377"/>
      <c r="CZ597" s="1377"/>
      <c r="DA597" s="1377"/>
      <c r="DB597" s="1377"/>
      <c r="DC597" s="1377">
        <f t="shared" ref="DC597:DC631" si="13">IF(AND(B718="2 Bedrooms",AC718&lt;=0.3),G718,0)</f>
        <v>0</v>
      </c>
      <c r="DD597" s="1377"/>
      <c r="DE597" s="1377"/>
      <c r="DF597" s="1377"/>
      <c r="DG597" s="1377"/>
      <c r="DH597" s="1377">
        <f t="shared" ref="DH597:DH631" si="14">IF(AND(B718="3 Bedrooms",AC718&lt;=0.3),G718,0)</f>
        <v>0</v>
      </c>
      <c r="DI597" s="1377"/>
      <c r="DJ597" s="1377"/>
      <c r="DK597" s="1377"/>
      <c r="DL597" s="1377"/>
      <c r="DM597" s="1377">
        <f t="shared" ref="DM597:DM631" si="15">IF(AND(B718="4 Bedrooms",AC718&lt;=0.3),G718,0)</f>
        <v>0</v>
      </c>
      <c r="DN597" s="1377"/>
      <c r="DO597" s="1377"/>
      <c r="DP597" s="1377"/>
      <c r="DQ597" s="1377"/>
      <c r="DR597" s="1377">
        <f t="shared" ref="DR597:DR631" si="16">IF(AND(B718="5 Bedrooms",AC718&lt;=0.3),G718,0)</f>
        <v>0</v>
      </c>
      <c r="DS597" s="1377"/>
      <c r="DT597" s="1377"/>
      <c r="DU597" s="1377"/>
      <c r="DV597" s="1377"/>
      <c r="DX597" s="1363">
        <f t="shared" ref="DX597:DX631" si="17">IF(BN597&gt;0,O718,"")</f>
        <v>753</v>
      </c>
      <c r="DY597" s="1364"/>
      <c r="DZ597" s="1364"/>
      <c r="EA597" s="1364"/>
      <c r="EB597" s="1365"/>
      <c r="EC597" s="1363" t="str">
        <f t="shared" ref="EC597:EC631" si="18">IF(BS597&gt;0,O718,"")</f>
        <v/>
      </c>
      <c r="ED597" s="1364"/>
      <c r="EE597" s="1364"/>
      <c r="EF597" s="1364"/>
      <c r="EG597" s="1365"/>
      <c r="EH597" s="1363" t="str">
        <f t="shared" ref="EH597:EH631" si="19">IF(BX597&gt;0,O718,"")</f>
        <v/>
      </c>
      <c r="EI597" s="1364"/>
      <c r="EJ597" s="1364"/>
      <c r="EK597" s="1364"/>
      <c r="EL597" s="1365"/>
      <c r="EM597" s="1363" t="str">
        <f t="shared" ref="EM597:EM631" si="20">IF(CC597&gt;0,O718,"")</f>
        <v/>
      </c>
      <c r="EN597" s="1364"/>
      <c r="EO597" s="1364"/>
      <c r="EP597" s="1364"/>
      <c r="EQ597" s="1365"/>
      <c r="ER597" s="1363" t="str">
        <f t="shared" ref="ER597:ER631" si="21">IF(CH597&gt;0,O718,"")</f>
        <v/>
      </c>
      <c r="ES597" s="1364"/>
      <c r="ET597" s="1364"/>
      <c r="EU597" s="1364"/>
      <c r="EV597" s="1365"/>
      <c r="EW597" s="1363" t="str">
        <f t="shared" ref="EW597:EW631" si="22">IF(CM597&gt;0,O718,"")</f>
        <v/>
      </c>
      <c r="EX597" s="1364"/>
      <c r="EY597" s="1364"/>
      <c r="EZ597" s="1364"/>
      <c r="FA597" s="1365"/>
    </row>
    <row r="598" spans="1:157" s="4" customFormat="1" ht="12.95" customHeight="1">
      <c r="A598" s="22"/>
      <c r="B598" t="s">
        <v>18</v>
      </c>
      <c r="C598"/>
      <c r="D598"/>
      <c r="E598"/>
      <c r="F598"/>
      <c r="G598"/>
      <c r="H598" s="1356" t="s">
        <v>1851</v>
      </c>
      <c r="I598" s="1356"/>
      <c r="J598" s="1356"/>
      <c r="K598" s="1356"/>
      <c r="L598" s="1356"/>
      <c r="M598" s="1356"/>
      <c r="N598" s="1356"/>
      <c r="O598" s="1356"/>
      <c r="P598" s="1356"/>
      <c r="Q598" s="1356"/>
      <c r="R598" s="1356"/>
      <c r="S598"/>
      <c r="T598" s="22"/>
      <c r="U598" t="s">
        <v>18</v>
      </c>
      <c r="V598"/>
      <c r="W598"/>
      <c r="X598"/>
      <c r="Y598"/>
      <c r="Z598"/>
      <c r="AA598" s="1356" t="s">
        <v>2763</v>
      </c>
      <c r="AB598" s="1356"/>
      <c r="AC598" s="1356"/>
      <c r="AD598" s="1356"/>
      <c r="AE598" s="1356"/>
      <c r="AF598" s="1356"/>
      <c r="AG598" s="1356"/>
      <c r="AH598" s="1356"/>
      <c r="AI598" s="1356"/>
      <c r="AJ598" s="1356"/>
      <c r="AK598" s="1356"/>
      <c r="AL598"/>
      <c r="AM598"/>
      <c r="AN598"/>
      <c r="AO598"/>
      <c r="AP598"/>
      <c r="AQ598"/>
      <c r="AR598"/>
      <c r="AS598"/>
      <c r="AT598"/>
      <c r="AU598"/>
      <c r="AV598"/>
      <c r="AW598"/>
      <c r="AX598"/>
      <c r="AY598"/>
      <c r="BA598" s="4" t="s">
        <v>163</v>
      </c>
      <c r="BB598" s="3"/>
      <c r="BC598" s="3"/>
      <c r="BD598" s="3"/>
      <c r="BE598" s="1363">
        <f t="shared" si="1"/>
        <v>1</v>
      </c>
      <c r="BF598" s="1365"/>
      <c r="BG598" s="1400">
        <f t="shared" si="2"/>
        <v>46</v>
      </c>
      <c r="BH598" s="1401"/>
      <c r="BI598" s="1363">
        <f t="shared" si="3"/>
        <v>0</v>
      </c>
      <c r="BJ598" s="1365"/>
      <c r="BK598" s="1400">
        <f t="shared" si="4"/>
        <v>0</v>
      </c>
      <c r="BL598" s="1401"/>
      <c r="BM598" s="3"/>
      <c r="BN598" s="1396">
        <f t="shared" si="5"/>
        <v>46</v>
      </c>
      <c r="BO598" s="1397"/>
      <c r="BP598" s="1397"/>
      <c r="BQ598" s="1397"/>
      <c r="BR598" s="1398"/>
      <c r="BS598" s="1399">
        <f t="shared" si="6"/>
        <v>0</v>
      </c>
      <c r="BT598" s="1399"/>
      <c r="BU598" s="1399"/>
      <c r="BV598" s="1399"/>
      <c r="BW598" s="1399"/>
      <c r="BX598" s="1399">
        <f t="shared" si="7"/>
        <v>0</v>
      </c>
      <c r="BY598" s="1399"/>
      <c r="BZ598" s="1399"/>
      <c r="CA598" s="1399"/>
      <c r="CB598" s="1399"/>
      <c r="CC598" s="1399">
        <f t="shared" si="8"/>
        <v>0</v>
      </c>
      <c r="CD598" s="1399"/>
      <c r="CE598" s="1399"/>
      <c r="CF598" s="1399"/>
      <c r="CG598" s="1399"/>
      <c r="CH598" s="1399">
        <f t="shared" si="9"/>
        <v>0</v>
      </c>
      <c r="CI598" s="1399"/>
      <c r="CJ598" s="1399"/>
      <c r="CK598" s="1399"/>
      <c r="CL598" s="1399"/>
      <c r="CM598" s="1399">
        <f t="shared" si="10"/>
        <v>0</v>
      </c>
      <c r="CN598" s="1399"/>
      <c r="CO598" s="1399"/>
      <c r="CP598" s="1399"/>
      <c r="CQ598" s="1399"/>
      <c r="CR598" s="6"/>
      <c r="CS598" s="1377">
        <f t="shared" si="11"/>
        <v>0</v>
      </c>
      <c r="CT598" s="1377"/>
      <c r="CU598" s="1377"/>
      <c r="CV598" s="1377"/>
      <c r="CW598" s="1377"/>
      <c r="CX598" s="1377">
        <f t="shared" si="12"/>
        <v>0</v>
      </c>
      <c r="CY598" s="1377"/>
      <c r="CZ598" s="1377"/>
      <c r="DA598" s="1377"/>
      <c r="DB598" s="1377"/>
      <c r="DC598" s="1377">
        <f t="shared" si="13"/>
        <v>0</v>
      </c>
      <c r="DD598" s="1377"/>
      <c r="DE598" s="1377"/>
      <c r="DF598" s="1377"/>
      <c r="DG598" s="1377"/>
      <c r="DH598" s="1377">
        <f t="shared" si="14"/>
        <v>0</v>
      </c>
      <c r="DI598" s="1377"/>
      <c r="DJ598" s="1377"/>
      <c r="DK598" s="1377"/>
      <c r="DL598" s="1377"/>
      <c r="DM598" s="1377">
        <f t="shared" si="15"/>
        <v>0</v>
      </c>
      <c r="DN598" s="1377"/>
      <c r="DO598" s="1377"/>
      <c r="DP598" s="1377"/>
      <c r="DQ598" s="1377"/>
      <c r="DR598" s="1377">
        <f t="shared" si="16"/>
        <v>0</v>
      </c>
      <c r="DS598" s="1377"/>
      <c r="DT598" s="1377"/>
      <c r="DU598" s="1377"/>
      <c r="DV598" s="1377"/>
      <c r="DX598" s="1363">
        <f t="shared" si="17"/>
        <v>1256</v>
      </c>
      <c r="DY598" s="1364"/>
      <c r="DZ598" s="1364"/>
      <c r="EA598" s="1364"/>
      <c r="EB598" s="1365"/>
      <c r="EC598" s="1363" t="str">
        <f t="shared" si="18"/>
        <v/>
      </c>
      <c r="ED598" s="1364"/>
      <c r="EE598" s="1364"/>
      <c r="EF598" s="1364"/>
      <c r="EG598" s="1365"/>
      <c r="EH598" s="1363" t="str">
        <f t="shared" si="19"/>
        <v/>
      </c>
      <c r="EI598" s="1364"/>
      <c r="EJ598" s="1364"/>
      <c r="EK598" s="1364"/>
      <c r="EL598" s="1365"/>
      <c r="EM598" s="1363" t="str">
        <f t="shared" si="20"/>
        <v/>
      </c>
      <c r="EN598" s="1364"/>
      <c r="EO598" s="1364"/>
      <c r="EP598" s="1364"/>
      <c r="EQ598" s="1365"/>
      <c r="ER598" s="1363" t="str">
        <f t="shared" si="21"/>
        <v/>
      </c>
      <c r="ES598" s="1364"/>
      <c r="ET598" s="1364"/>
      <c r="EU598" s="1364"/>
      <c r="EV598" s="1365"/>
      <c r="EW598" s="1363" t="str">
        <f t="shared" si="22"/>
        <v/>
      </c>
      <c r="EX598" s="1364"/>
      <c r="EY598" s="1364"/>
      <c r="EZ598" s="1364"/>
      <c r="FA598" s="1365"/>
    </row>
    <row r="599" spans="1:157" ht="12.95" customHeight="1">
      <c r="A599" s="22"/>
      <c r="B599" t="s">
        <v>20</v>
      </c>
      <c r="N599" s="1357" t="s">
        <v>553</v>
      </c>
      <c r="O599" s="1357"/>
      <c r="T599" s="22"/>
      <c r="U599" t="s">
        <v>20</v>
      </c>
      <c r="AG599" s="1357" t="s">
        <v>553</v>
      </c>
      <c r="AH599" s="1357"/>
      <c r="BA599" s="4" t="s">
        <v>164</v>
      </c>
      <c r="BB599" s="3"/>
      <c r="BC599" s="3"/>
      <c r="BD599" s="3"/>
      <c r="BE599" s="1363">
        <f t="shared" si="1"/>
        <v>0</v>
      </c>
      <c r="BF599" s="1365"/>
      <c r="BG599" s="1400">
        <f t="shared" si="2"/>
        <v>0</v>
      </c>
      <c r="BH599" s="1401"/>
      <c r="BI599" s="1363">
        <f t="shared" si="3"/>
        <v>0</v>
      </c>
      <c r="BJ599" s="1365"/>
      <c r="BK599" s="1400">
        <f t="shared" si="4"/>
        <v>0</v>
      </c>
      <c r="BL599" s="1401"/>
      <c r="BM599" s="3"/>
      <c r="BN599" s="1396">
        <f t="shared" si="5"/>
        <v>0</v>
      </c>
      <c r="BO599" s="1397"/>
      <c r="BP599" s="1397"/>
      <c r="BQ599" s="1397"/>
      <c r="BR599" s="1398"/>
      <c r="BS599" s="1399">
        <f t="shared" si="6"/>
        <v>0</v>
      </c>
      <c r="BT599" s="1399"/>
      <c r="BU599" s="1399"/>
      <c r="BV599" s="1399"/>
      <c r="BW599" s="1399"/>
      <c r="BX599" s="1399">
        <f t="shared" si="7"/>
        <v>0</v>
      </c>
      <c r="BY599" s="1399"/>
      <c r="BZ599" s="1399"/>
      <c r="CA599" s="1399"/>
      <c r="CB599" s="1399"/>
      <c r="CC599" s="1399">
        <f t="shared" si="8"/>
        <v>0</v>
      </c>
      <c r="CD599" s="1399"/>
      <c r="CE599" s="1399"/>
      <c r="CF599" s="1399"/>
      <c r="CG599" s="1399"/>
      <c r="CH599" s="1399">
        <f t="shared" si="9"/>
        <v>0</v>
      </c>
      <c r="CI599" s="1399"/>
      <c r="CJ599" s="1399"/>
      <c r="CK599" s="1399"/>
      <c r="CL599" s="1399"/>
      <c r="CM599" s="1399">
        <f t="shared" si="10"/>
        <v>0</v>
      </c>
      <c r="CN599" s="1399"/>
      <c r="CO599" s="1399"/>
      <c r="CP599" s="1399"/>
      <c r="CQ599" s="1399"/>
      <c r="CR599" s="6"/>
      <c r="CS599" s="1377">
        <f t="shared" si="11"/>
        <v>0</v>
      </c>
      <c r="CT599" s="1377"/>
      <c r="CU599" s="1377"/>
      <c r="CV599" s="1377"/>
      <c r="CW599" s="1377"/>
      <c r="CX599" s="1377">
        <f t="shared" si="12"/>
        <v>0</v>
      </c>
      <c r="CY599" s="1377"/>
      <c r="CZ599" s="1377"/>
      <c r="DA599" s="1377"/>
      <c r="DB599" s="1377"/>
      <c r="DC599" s="1377">
        <f t="shared" si="13"/>
        <v>0</v>
      </c>
      <c r="DD599" s="1377"/>
      <c r="DE599" s="1377"/>
      <c r="DF599" s="1377"/>
      <c r="DG599" s="1377"/>
      <c r="DH599" s="1377">
        <f t="shared" si="14"/>
        <v>0</v>
      </c>
      <c r="DI599" s="1377"/>
      <c r="DJ599" s="1377"/>
      <c r="DK599" s="1377"/>
      <c r="DL599" s="1377"/>
      <c r="DM599" s="1377">
        <f t="shared" si="15"/>
        <v>0</v>
      </c>
      <c r="DN599" s="1377"/>
      <c r="DO599" s="1377"/>
      <c r="DP599" s="1377"/>
      <c r="DQ599" s="1377"/>
      <c r="DR599" s="1377">
        <f t="shared" si="16"/>
        <v>0</v>
      </c>
      <c r="DS599" s="1377"/>
      <c r="DT599" s="1377"/>
      <c r="DU599" s="1377"/>
      <c r="DV599" s="1377"/>
      <c r="DX599" s="1363" t="str">
        <f t="shared" si="17"/>
        <v/>
      </c>
      <c r="DY599" s="1364"/>
      <c r="DZ599" s="1364"/>
      <c r="EA599" s="1364"/>
      <c r="EB599" s="1365"/>
      <c r="EC599" s="1363" t="str">
        <f t="shared" si="18"/>
        <v/>
      </c>
      <c r="ED599" s="1364"/>
      <c r="EE599" s="1364"/>
      <c r="EF599" s="1364"/>
      <c r="EG599" s="1365"/>
      <c r="EH599" s="1363" t="str">
        <f t="shared" si="19"/>
        <v/>
      </c>
      <c r="EI599" s="1364"/>
      <c r="EJ599" s="1364"/>
      <c r="EK599" s="1364"/>
      <c r="EL599" s="1365"/>
      <c r="EM599" s="1363" t="str">
        <f t="shared" si="20"/>
        <v/>
      </c>
      <c r="EN599" s="1364"/>
      <c r="EO599" s="1364"/>
      <c r="EP599" s="1364"/>
      <c r="EQ599" s="1365"/>
      <c r="ER599" s="1363" t="str">
        <f t="shared" si="21"/>
        <v/>
      </c>
      <c r="ES599" s="1364"/>
      <c r="ET599" s="1364"/>
      <c r="EU599" s="1364"/>
      <c r="EV599" s="1365"/>
      <c r="EW599" s="1363" t="str">
        <f t="shared" si="22"/>
        <v/>
      </c>
      <c r="EX599" s="1364"/>
      <c r="EY599" s="1364"/>
      <c r="EZ599" s="1364"/>
      <c r="FA599" s="1365"/>
    </row>
    <row r="600" spans="1:157" ht="12.95" customHeight="1">
      <c r="A600" s="22"/>
      <c r="T600" s="22"/>
      <c r="BA600" s="4" t="s">
        <v>165</v>
      </c>
      <c r="BB600" s="3"/>
      <c r="BC600" s="3"/>
      <c r="BD600" s="3"/>
      <c r="BE600" s="1363">
        <f t="shared" si="1"/>
        <v>0</v>
      </c>
      <c r="BF600" s="1365"/>
      <c r="BG600" s="1400">
        <f t="shared" si="2"/>
        <v>0</v>
      </c>
      <c r="BH600" s="1401"/>
      <c r="BI600" s="1363">
        <f t="shared" si="3"/>
        <v>0</v>
      </c>
      <c r="BJ600" s="1365"/>
      <c r="BK600" s="1400">
        <f t="shared" si="4"/>
        <v>0</v>
      </c>
      <c r="BL600" s="1401"/>
      <c r="BM600" s="3"/>
      <c r="BN600" s="1396">
        <f t="shared" si="5"/>
        <v>0</v>
      </c>
      <c r="BO600" s="1397"/>
      <c r="BP600" s="1397"/>
      <c r="BQ600" s="1397"/>
      <c r="BR600" s="1398"/>
      <c r="BS600" s="1399">
        <f t="shared" si="6"/>
        <v>0</v>
      </c>
      <c r="BT600" s="1399"/>
      <c r="BU600" s="1399"/>
      <c r="BV600" s="1399"/>
      <c r="BW600" s="1399"/>
      <c r="BX600" s="1399">
        <f t="shared" si="7"/>
        <v>0</v>
      </c>
      <c r="BY600" s="1399"/>
      <c r="BZ600" s="1399"/>
      <c r="CA600" s="1399"/>
      <c r="CB600" s="1399"/>
      <c r="CC600" s="1399">
        <f t="shared" si="8"/>
        <v>0</v>
      </c>
      <c r="CD600" s="1399"/>
      <c r="CE600" s="1399"/>
      <c r="CF600" s="1399"/>
      <c r="CG600" s="1399"/>
      <c r="CH600" s="1399">
        <f t="shared" si="9"/>
        <v>0</v>
      </c>
      <c r="CI600" s="1399"/>
      <c r="CJ600" s="1399"/>
      <c r="CK600" s="1399"/>
      <c r="CL600" s="1399"/>
      <c r="CM600" s="1399">
        <f t="shared" si="10"/>
        <v>0</v>
      </c>
      <c r="CN600" s="1399"/>
      <c r="CO600" s="1399"/>
      <c r="CP600" s="1399"/>
      <c r="CQ600" s="1399"/>
      <c r="CR600" s="6"/>
      <c r="CS600" s="1377">
        <f t="shared" si="11"/>
        <v>0</v>
      </c>
      <c r="CT600" s="1377"/>
      <c r="CU600" s="1377"/>
      <c r="CV600" s="1377"/>
      <c r="CW600" s="1377"/>
      <c r="CX600" s="1377">
        <f t="shared" si="12"/>
        <v>0</v>
      </c>
      <c r="CY600" s="1377"/>
      <c r="CZ600" s="1377"/>
      <c r="DA600" s="1377"/>
      <c r="DB600" s="1377"/>
      <c r="DC600" s="1377">
        <f t="shared" si="13"/>
        <v>0</v>
      </c>
      <c r="DD600" s="1377"/>
      <c r="DE600" s="1377"/>
      <c r="DF600" s="1377"/>
      <c r="DG600" s="1377"/>
      <c r="DH600" s="1377">
        <f t="shared" si="14"/>
        <v>0</v>
      </c>
      <c r="DI600" s="1377"/>
      <c r="DJ600" s="1377"/>
      <c r="DK600" s="1377"/>
      <c r="DL600" s="1377"/>
      <c r="DM600" s="1377">
        <f t="shared" si="15"/>
        <v>0</v>
      </c>
      <c r="DN600" s="1377"/>
      <c r="DO600" s="1377"/>
      <c r="DP600" s="1377"/>
      <c r="DQ600" s="1377"/>
      <c r="DR600" s="1377">
        <f t="shared" si="16"/>
        <v>0</v>
      </c>
      <c r="DS600" s="1377"/>
      <c r="DT600" s="1377"/>
      <c r="DU600" s="1377"/>
      <c r="DV600" s="1377"/>
      <c r="DX600" s="1363" t="str">
        <f t="shared" si="17"/>
        <v/>
      </c>
      <c r="DY600" s="1364"/>
      <c r="DZ600" s="1364"/>
      <c r="EA600" s="1364"/>
      <c r="EB600" s="1365"/>
      <c r="EC600" s="1363" t="str">
        <f t="shared" si="18"/>
        <v/>
      </c>
      <c r="ED600" s="1364"/>
      <c r="EE600" s="1364"/>
      <c r="EF600" s="1364"/>
      <c r="EG600" s="1365"/>
      <c r="EH600" s="1363" t="str">
        <f t="shared" si="19"/>
        <v/>
      </c>
      <c r="EI600" s="1364"/>
      <c r="EJ600" s="1364"/>
      <c r="EK600" s="1364"/>
      <c r="EL600" s="1365"/>
      <c r="EM600" s="1363" t="str">
        <f t="shared" si="20"/>
        <v/>
      </c>
      <c r="EN600" s="1364"/>
      <c r="EO600" s="1364"/>
      <c r="EP600" s="1364"/>
      <c r="EQ600" s="1365"/>
      <c r="ER600" s="1363" t="str">
        <f t="shared" si="21"/>
        <v/>
      </c>
      <c r="ES600" s="1364"/>
      <c r="ET600" s="1364"/>
      <c r="EU600" s="1364"/>
      <c r="EV600" s="1365"/>
      <c r="EW600" s="1363" t="str">
        <f t="shared" si="22"/>
        <v/>
      </c>
      <c r="EX600" s="1364"/>
      <c r="EY600" s="1364"/>
      <c r="EZ600" s="1364"/>
      <c r="FA600" s="1365"/>
    </row>
    <row r="601" spans="1:157" ht="12.95" customHeight="1">
      <c r="A601" s="55" t="s">
        <v>469</v>
      </c>
      <c r="B601" t="s">
        <v>471</v>
      </c>
      <c r="G601" s="1368">
        <f>C562</f>
        <v>0</v>
      </c>
      <c r="H601" s="1368"/>
      <c r="I601" s="1368"/>
      <c r="J601" s="1368"/>
      <c r="K601" s="1368"/>
      <c r="L601" s="1368"/>
      <c r="M601" s="1368"/>
      <c r="N601" s="1368"/>
      <c r="O601" s="1368"/>
      <c r="P601" s="1368"/>
      <c r="Q601" s="1368"/>
      <c r="R601" s="1368"/>
      <c r="T601" s="55" t="s">
        <v>654</v>
      </c>
      <c r="U601" t="s">
        <v>471</v>
      </c>
      <c r="Z601" s="1368">
        <f>C563</f>
        <v>0</v>
      </c>
      <c r="AA601" s="1368"/>
      <c r="AB601" s="1368"/>
      <c r="AC601" s="1368"/>
      <c r="AD601" s="1368"/>
      <c r="AE601" s="1368"/>
      <c r="AF601" s="1368"/>
      <c r="AG601" s="1368"/>
      <c r="AH601" s="1368"/>
      <c r="AI601" s="1368"/>
      <c r="AJ601" s="1368"/>
      <c r="AK601" s="1368"/>
      <c r="BA601" s="4" t="s">
        <v>30</v>
      </c>
      <c r="BB601" s="3"/>
      <c r="BC601" s="3"/>
      <c r="BD601" s="3"/>
      <c r="BE601" s="1363">
        <f t="shared" si="1"/>
        <v>0</v>
      </c>
      <c r="BF601" s="1365"/>
      <c r="BG601" s="1400">
        <f t="shared" si="2"/>
        <v>0</v>
      </c>
      <c r="BH601" s="1401"/>
      <c r="BI601" s="1363">
        <f t="shared" si="3"/>
        <v>0</v>
      </c>
      <c r="BJ601" s="1365"/>
      <c r="BK601" s="1400">
        <f t="shared" si="4"/>
        <v>0</v>
      </c>
      <c r="BL601" s="1401"/>
      <c r="BM601" s="3"/>
      <c r="BN601" s="1396">
        <f t="shared" si="5"/>
        <v>0</v>
      </c>
      <c r="BO601" s="1397"/>
      <c r="BP601" s="1397"/>
      <c r="BQ601" s="1397"/>
      <c r="BR601" s="1398"/>
      <c r="BS601" s="1399">
        <f t="shared" si="6"/>
        <v>0</v>
      </c>
      <c r="BT601" s="1399"/>
      <c r="BU601" s="1399"/>
      <c r="BV601" s="1399"/>
      <c r="BW601" s="1399"/>
      <c r="BX601" s="1399">
        <f t="shared" si="7"/>
        <v>0</v>
      </c>
      <c r="BY601" s="1399"/>
      <c r="BZ601" s="1399"/>
      <c r="CA601" s="1399"/>
      <c r="CB601" s="1399"/>
      <c r="CC601" s="1399">
        <f t="shared" si="8"/>
        <v>0</v>
      </c>
      <c r="CD601" s="1399"/>
      <c r="CE601" s="1399"/>
      <c r="CF601" s="1399"/>
      <c r="CG601" s="1399"/>
      <c r="CH601" s="1399">
        <f t="shared" si="9"/>
        <v>0</v>
      </c>
      <c r="CI601" s="1399"/>
      <c r="CJ601" s="1399"/>
      <c r="CK601" s="1399"/>
      <c r="CL601" s="1399"/>
      <c r="CM601" s="1399">
        <f t="shared" si="10"/>
        <v>0</v>
      </c>
      <c r="CN601" s="1399"/>
      <c r="CO601" s="1399"/>
      <c r="CP601" s="1399"/>
      <c r="CQ601" s="1399"/>
      <c r="CR601" s="6"/>
      <c r="CS601" s="1377">
        <f t="shared" si="11"/>
        <v>0</v>
      </c>
      <c r="CT601" s="1377"/>
      <c r="CU601" s="1377"/>
      <c r="CV601" s="1377"/>
      <c r="CW601" s="1377"/>
      <c r="CX601" s="1377">
        <f t="shared" si="12"/>
        <v>0</v>
      </c>
      <c r="CY601" s="1377"/>
      <c r="CZ601" s="1377"/>
      <c r="DA601" s="1377"/>
      <c r="DB601" s="1377"/>
      <c r="DC601" s="1377">
        <f t="shared" si="13"/>
        <v>0</v>
      </c>
      <c r="DD601" s="1377"/>
      <c r="DE601" s="1377"/>
      <c r="DF601" s="1377"/>
      <c r="DG601" s="1377"/>
      <c r="DH601" s="1377">
        <f t="shared" si="14"/>
        <v>0</v>
      </c>
      <c r="DI601" s="1377"/>
      <c r="DJ601" s="1377"/>
      <c r="DK601" s="1377"/>
      <c r="DL601" s="1377"/>
      <c r="DM601" s="1377">
        <f t="shared" si="15"/>
        <v>0</v>
      </c>
      <c r="DN601" s="1377"/>
      <c r="DO601" s="1377"/>
      <c r="DP601" s="1377"/>
      <c r="DQ601" s="1377"/>
      <c r="DR601" s="1377">
        <f t="shared" si="16"/>
        <v>0</v>
      </c>
      <c r="DS601" s="1377"/>
      <c r="DT601" s="1377"/>
      <c r="DU601" s="1377"/>
      <c r="DV601" s="1377"/>
      <c r="DX601" s="1363" t="str">
        <f t="shared" si="17"/>
        <v/>
      </c>
      <c r="DY601" s="1364"/>
      <c r="DZ601" s="1364"/>
      <c r="EA601" s="1364"/>
      <c r="EB601" s="1365"/>
      <c r="EC601" s="1363" t="str">
        <f t="shared" si="18"/>
        <v/>
      </c>
      <c r="ED601" s="1364"/>
      <c r="EE601" s="1364"/>
      <c r="EF601" s="1364"/>
      <c r="EG601" s="1365"/>
      <c r="EH601" s="1363" t="str">
        <f t="shared" si="19"/>
        <v/>
      </c>
      <c r="EI601" s="1364"/>
      <c r="EJ601" s="1364"/>
      <c r="EK601" s="1364"/>
      <c r="EL601" s="1365"/>
      <c r="EM601" s="1363" t="str">
        <f t="shared" si="20"/>
        <v/>
      </c>
      <c r="EN601" s="1364"/>
      <c r="EO601" s="1364"/>
      <c r="EP601" s="1364"/>
      <c r="EQ601" s="1365"/>
      <c r="ER601" s="1363" t="str">
        <f t="shared" si="21"/>
        <v/>
      </c>
      <c r="ES601" s="1364"/>
      <c r="ET601" s="1364"/>
      <c r="EU601" s="1364"/>
      <c r="EV601" s="1365"/>
      <c r="EW601" s="1363" t="str">
        <f t="shared" si="22"/>
        <v/>
      </c>
      <c r="EX601" s="1364"/>
      <c r="EY601" s="1364"/>
      <c r="EZ601" s="1364"/>
      <c r="FA601" s="1365"/>
    </row>
    <row r="602" spans="1:157" ht="12.95" customHeight="1">
      <c r="A602" s="22"/>
      <c r="B602" t="s">
        <v>85</v>
      </c>
      <c r="G602" s="1356"/>
      <c r="H602" s="1356"/>
      <c r="I602" s="1356"/>
      <c r="J602" s="1356"/>
      <c r="K602" s="1356"/>
      <c r="L602" s="1356"/>
      <c r="M602" s="1356"/>
      <c r="N602" s="1356"/>
      <c r="O602" s="1356"/>
      <c r="P602" s="1356"/>
      <c r="Q602" s="1356"/>
      <c r="R602" s="1356"/>
      <c r="T602" s="22"/>
      <c r="U602" t="s">
        <v>85</v>
      </c>
      <c r="Z602" s="1356"/>
      <c r="AA602" s="1356"/>
      <c r="AB602" s="1356"/>
      <c r="AC602" s="1356"/>
      <c r="AD602" s="1356"/>
      <c r="AE602" s="1356"/>
      <c r="AF602" s="1356"/>
      <c r="AG602" s="1356"/>
      <c r="AH602" s="1356"/>
      <c r="AI602" s="1356"/>
      <c r="AJ602" s="1356"/>
      <c r="AK602" s="1356"/>
      <c r="AZ602" s="3"/>
      <c r="BA602" s="3"/>
      <c r="BB602" s="3"/>
      <c r="BC602" s="3"/>
      <c r="BD602" s="3"/>
      <c r="BE602" s="1363">
        <f t="shared" si="1"/>
        <v>0</v>
      </c>
      <c r="BF602" s="1365"/>
      <c r="BG602" s="1400">
        <f t="shared" si="2"/>
        <v>0</v>
      </c>
      <c r="BH602" s="1401"/>
      <c r="BI602" s="1363">
        <f t="shared" si="3"/>
        <v>0</v>
      </c>
      <c r="BJ602" s="1365"/>
      <c r="BK602" s="1400">
        <f t="shared" si="4"/>
        <v>0</v>
      </c>
      <c r="BL602" s="1401"/>
      <c r="BM602" s="3"/>
      <c r="BN602" s="1396">
        <f t="shared" si="5"/>
        <v>0</v>
      </c>
      <c r="BO602" s="1397"/>
      <c r="BP602" s="1397"/>
      <c r="BQ602" s="1397"/>
      <c r="BR602" s="1398"/>
      <c r="BS602" s="1399">
        <f t="shared" si="6"/>
        <v>0</v>
      </c>
      <c r="BT602" s="1399"/>
      <c r="BU602" s="1399"/>
      <c r="BV602" s="1399"/>
      <c r="BW602" s="1399"/>
      <c r="BX602" s="1399">
        <f t="shared" si="7"/>
        <v>0</v>
      </c>
      <c r="BY602" s="1399"/>
      <c r="BZ602" s="1399"/>
      <c r="CA602" s="1399"/>
      <c r="CB602" s="1399"/>
      <c r="CC602" s="1399">
        <f t="shared" si="8"/>
        <v>0</v>
      </c>
      <c r="CD602" s="1399"/>
      <c r="CE602" s="1399"/>
      <c r="CF602" s="1399"/>
      <c r="CG602" s="1399"/>
      <c r="CH602" s="1399">
        <f t="shared" si="9"/>
        <v>0</v>
      </c>
      <c r="CI602" s="1399"/>
      <c r="CJ602" s="1399"/>
      <c r="CK602" s="1399"/>
      <c r="CL602" s="1399"/>
      <c r="CM602" s="1399">
        <f t="shared" si="10"/>
        <v>0</v>
      </c>
      <c r="CN602" s="1399"/>
      <c r="CO602" s="1399"/>
      <c r="CP602" s="1399"/>
      <c r="CQ602" s="1399"/>
      <c r="CR602" s="6"/>
      <c r="CS602" s="1377">
        <f t="shared" si="11"/>
        <v>0</v>
      </c>
      <c r="CT602" s="1377"/>
      <c r="CU602" s="1377"/>
      <c r="CV602" s="1377"/>
      <c r="CW602" s="1377"/>
      <c r="CX602" s="1377">
        <f t="shared" si="12"/>
        <v>0</v>
      </c>
      <c r="CY602" s="1377"/>
      <c r="CZ602" s="1377"/>
      <c r="DA602" s="1377"/>
      <c r="DB602" s="1377"/>
      <c r="DC602" s="1377">
        <f t="shared" si="13"/>
        <v>0</v>
      </c>
      <c r="DD602" s="1377"/>
      <c r="DE602" s="1377"/>
      <c r="DF602" s="1377"/>
      <c r="DG602" s="1377"/>
      <c r="DH602" s="1377">
        <f t="shared" si="14"/>
        <v>0</v>
      </c>
      <c r="DI602" s="1377"/>
      <c r="DJ602" s="1377"/>
      <c r="DK602" s="1377"/>
      <c r="DL602" s="1377"/>
      <c r="DM602" s="1377">
        <f t="shared" si="15"/>
        <v>0</v>
      </c>
      <c r="DN602" s="1377"/>
      <c r="DO602" s="1377"/>
      <c r="DP602" s="1377"/>
      <c r="DQ602" s="1377"/>
      <c r="DR602" s="1377">
        <f t="shared" si="16"/>
        <v>0</v>
      </c>
      <c r="DS602" s="1377"/>
      <c r="DT602" s="1377"/>
      <c r="DU602" s="1377"/>
      <c r="DV602" s="1377"/>
      <c r="DX602" s="1363" t="str">
        <f t="shared" si="17"/>
        <v/>
      </c>
      <c r="DY602" s="1364"/>
      <c r="DZ602" s="1364"/>
      <c r="EA602" s="1364"/>
      <c r="EB602" s="1365"/>
      <c r="EC602" s="1363" t="str">
        <f t="shared" si="18"/>
        <v/>
      </c>
      <c r="ED602" s="1364"/>
      <c r="EE602" s="1364"/>
      <c r="EF602" s="1364"/>
      <c r="EG602" s="1365"/>
      <c r="EH602" s="1363" t="str">
        <f t="shared" si="19"/>
        <v/>
      </c>
      <c r="EI602" s="1364"/>
      <c r="EJ602" s="1364"/>
      <c r="EK602" s="1364"/>
      <c r="EL602" s="1365"/>
      <c r="EM602" s="1363" t="str">
        <f t="shared" si="20"/>
        <v/>
      </c>
      <c r="EN602" s="1364"/>
      <c r="EO602" s="1364"/>
      <c r="EP602" s="1364"/>
      <c r="EQ602" s="1365"/>
      <c r="ER602" s="1363" t="str">
        <f t="shared" si="21"/>
        <v/>
      </c>
      <c r="ES602" s="1364"/>
      <c r="ET602" s="1364"/>
      <c r="EU602" s="1364"/>
      <c r="EV602" s="1365"/>
      <c r="EW602" s="1363" t="str">
        <f t="shared" si="22"/>
        <v/>
      </c>
      <c r="EX602" s="1364"/>
      <c r="EY602" s="1364"/>
      <c r="EZ602" s="1364"/>
      <c r="FA602" s="1365"/>
    </row>
    <row r="603" spans="1:157" ht="12.95" customHeight="1">
      <c r="A603" s="22"/>
      <c r="B603" t="s">
        <v>588</v>
      </c>
      <c r="G603" s="1356"/>
      <c r="H603" s="1356"/>
      <c r="I603" s="1356"/>
      <c r="J603" s="1356"/>
      <c r="K603" s="1356"/>
      <c r="L603" s="1356"/>
      <c r="M603" s="1356"/>
      <c r="N603" s="1356"/>
      <c r="O603" s="1356"/>
      <c r="P603" s="1356"/>
      <c r="Q603" s="1356"/>
      <c r="R603" s="1356"/>
      <c r="T603" s="22"/>
      <c r="U603" t="s">
        <v>588</v>
      </c>
      <c r="Z603" s="1362"/>
      <c r="AA603" s="1362"/>
      <c r="AB603" s="1362"/>
      <c r="AC603" s="1362"/>
      <c r="AD603" s="1362"/>
      <c r="AE603" s="1362"/>
      <c r="AF603" s="1362"/>
      <c r="AG603" s="1362"/>
      <c r="AH603" s="1362"/>
      <c r="AI603" s="1362"/>
      <c r="AJ603" s="1362"/>
      <c r="AK603" s="1362"/>
      <c r="AZ603" s="3"/>
      <c r="BA603" s="3"/>
      <c r="BB603" s="3"/>
      <c r="BC603" s="3"/>
      <c r="BD603" s="3"/>
      <c r="BE603" s="1363">
        <f t="shared" si="1"/>
        <v>0</v>
      </c>
      <c r="BF603" s="1365"/>
      <c r="BG603" s="1400">
        <f t="shared" si="2"/>
        <v>0</v>
      </c>
      <c r="BH603" s="1401"/>
      <c r="BI603" s="1363">
        <f t="shared" si="3"/>
        <v>0</v>
      </c>
      <c r="BJ603" s="1365"/>
      <c r="BK603" s="1400">
        <f t="shared" si="4"/>
        <v>0</v>
      </c>
      <c r="BL603" s="1401"/>
      <c r="BM603" s="3"/>
      <c r="BN603" s="1396">
        <f t="shared" si="5"/>
        <v>0</v>
      </c>
      <c r="BO603" s="1397"/>
      <c r="BP603" s="1397"/>
      <c r="BQ603" s="1397"/>
      <c r="BR603" s="1398"/>
      <c r="BS603" s="1399">
        <f t="shared" si="6"/>
        <v>0</v>
      </c>
      <c r="BT603" s="1399"/>
      <c r="BU603" s="1399"/>
      <c r="BV603" s="1399"/>
      <c r="BW603" s="1399"/>
      <c r="BX603" s="1399">
        <f t="shared" si="7"/>
        <v>0</v>
      </c>
      <c r="BY603" s="1399"/>
      <c r="BZ603" s="1399"/>
      <c r="CA603" s="1399"/>
      <c r="CB603" s="1399"/>
      <c r="CC603" s="1399">
        <f t="shared" si="8"/>
        <v>0</v>
      </c>
      <c r="CD603" s="1399"/>
      <c r="CE603" s="1399"/>
      <c r="CF603" s="1399"/>
      <c r="CG603" s="1399"/>
      <c r="CH603" s="1399">
        <f t="shared" si="9"/>
        <v>0</v>
      </c>
      <c r="CI603" s="1399"/>
      <c r="CJ603" s="1399"/>
      <c r="CK603" s="1399"/>
      <c r="CL603" s="1399"/>
      <c r="CM603" s="1399">
        <f t="shared" si="10"/>
        <v>0</v>
      </c>
      <c r="CN603" s="1399"/>
      <c r="CO603" s="1399"/>
      <c r="CP603" s="1399"/>
      <c r="CQ603" s="1399"/>
      <c r="CR603" s="6"/>
      <c r="CS603" s="1377">
        <f t="shared" si="11"/>
        <v>0</v>
      </c>
      <c r="CT603" s="1377"/>
      <c r="CU603" s="1377"/>
      <c r="CV603" s="1377"/>
      <c r="CW603" s="1377"/>
      <c r="CX603" s="1377">
        <f t="shared" si="12"/>
        <v>0</v>
      </c>
      <c r="CY603" s="1377"/>
      <c r="CZ603" s="1377"/>
      <c r="DA603" s="1377"/>
      <c r="DB603" s="1377"/>
      <c r="DC603" s="1377">
        <f t="shared" si="13"/>
        <v>0</v>
      </c>
      <c r="DD603" s="1377"/>
      <c r="DE603" s="1377"/>
      <c r="DF603" s="1377"/>
      <c r="DG603" s="1377"/>
      <c r="DH603" s="1377">
        <f t="shared" si="14"/>
        <v>0</v>
      </c>
      <c r="DI603" s="1377"/>
      <c r="DJ603" s="1377"/>
      <c r="DK603" s="1377"/>
      <c r="DL603" s="1377"/>
      <c r="DM603" s="1377">
        <f t="shared" si="15"/>
        <v>0</v>
      </c>
      <c r="DN603" s="1377"/>
      <c r="DO603" s="1377"/>
      <c r="DP603" s="1377"/>
      <c r="DQ603" s="1377"/>
      <c r="DR603" s="1377">
        <f t="shared" si="16"/>
        <v>0</v>
      </c>
      <c r="DS603" s="1377"/>
      <c r="DT603" s="1377"/>
      <c r="DU603" s="1377"/>
      <c r="DV603" s="1377"/>
      <c r="DX603" s="1363" t="str">
        <f t="shared" si="17"/>
        <v/>
      </c>
      <c r="DY603" s="1364"/>
      <c r="DZ603" s="1364"/>
      <c r="EA603" s="1364"/>
      <c r="EB603" s="1365"/>
      <c r="EC603" s="1363" t="str">
        <f t="shared" si="18"/>
        <v/>
      </c>
      <c r="ED603" s="1364"/>
      <c r="EE603" s="1364"/>
      <c r="EF603" s="1364"/>
      <c r="EG603" s="1365"/>
      <c r="EH603" s="1363" t="str">
        <f t="shared" si="19"/>
        <v/>
      </c>
      <c r="EI603" s="1364"/>
      <c r="EJ603" s="1364"/>
      <c r="EK603" s="1364"/>
      <c r="EL603" s="1365"/>
      <c r="EM603" s="1363" t="str">
        <f t="shared" si="20"/>
        <v/>
      </c>
      <c r="EN603" s="1364"/>
      <c r="EO603" s="1364"/>
      <c r="EP603" s="1364"/>
      <c r="EQ603" s="1365"/>
      <c r="ER603" s="1363" t="str">
        <f t="shared" si="21"/>
        <v/>
      </c>
      <c r="ES603" s="1364"/>
      <c r="ET603" s="1364"/>
      <c r="EU603" s="1364"/>
      <c r="EV603" s="1365"/>
      <c r="EW603" s="1363" t="str">
        <f t="shared" si="22"/>
        <v/>
      </c>
      <c r="EX603" s="1364"/>
      <c r="EY603" s="1364"/>
      <c r="EZ603" s="1364"/>
      <c r="FA603" s="1365"/>
    </row>
    <row r="604" spans="1:157" ht="12.95" customHeight="1">
      <c r="A604" s="22"/>
      <c r="B604" t="s">
        <v>17</v>
      </c>
      <c r="G604" s="1356"/>
      <c r="H604" s="1356"/>
      <c r="I604" s="1356"/>
      <c r="J604" s="1356"/>
      <c r="K604" s="1356"/>
      <c r="L604" s="1356"/>
      <c r="M604" s="1356"/>
      <c r="N604" s="1356"/>
      <c r="O604" s="1356"/>
      <c r="P604" s="1356"/>
      <c r="Q604" s="1356"/>
      <c r="R604" s="1356"/>
      <c r="T604" s="22"/>
      <c r="U604" t="s">
        <v>17</v>
      </c>
      <c r="Z604" s="1362"/>
      <c r="AA604" s="1362"/>
      <c r="AB604" s="1362"/>
      <c r="AC604" s="1362"/>
      <c r="AD604" s="1362"/>
      <c r="AE604" s="1362"/>
      <c r="AF604" s="1362"/>
      <c r="AG604" s="1362"/>
      <c r="AH604" s="1362"/>
      <c r="AI604" s="1362"/>
      <c r="AJ604" s="1362"/>
      <c r="AK604" s="1362"/>
      <c r="AZ604" s="3"/>
      <c r="BA604" s="3"/>
      <c r="BB604" s="3"/>
      <c r="BC604" s="3"/>
      <c r="BD604" s="3"/>
      <c r="BE604" s="1363">
        <f t="shared" si="1"/>
        <v>0</v>
      </c>
      <c r="BF604" s="1365"/>
      <c r="BG604" s="1400">
        <f t="shared" si="2"/>
        <v>0</v>
      </c>
      <c r="BH604" s="1401"/>
      <c r="BI604" s="1363">
        <f t="shared" si="3"/>
        <v>0</v>
      </c>
      <c r="BJ604" s="1365"/>
      <c r="BK604" s="1400">
        <f t="shared" si="4"/>
        <v>0</v>
      </c>
      <c r="BL604" s="1401"/>
      <c r="BM604" s="3"/>
      <c r="BN604" s="1396">
        <f t="shared" si="5"/>
        <v>0</v>
      </c>
      <c r="BO604" s="1397"/>
      <c r="BP604" s="1397"/>
      <c r="BQ604" s="1397"/>
      <c r="BR604" s="1398"/>
      <c r="BS604" s="1399">
        <f t="shared" si="6"/>
        <v>0</v>
      </c>
      <c r="BT604" s="1399"/>
      <c r="BU604" s="1399"/>
      <c r="BV604" s="1399"/>
      <c r="BW604" s="1399"/>
      <c r="BX604" s="1399">
        <f t="shared" si="7"/>
        <v>0</v>
      </c>
      <c r="BY604" s="1399"/>
      <c r="BZ604" s="1399"/>
      <c r="CA604" s="1399"/>
      <c r="CB604" s="1399"/>
      <c r="CC604" s="1399">
        <f t="shared" si="8"/>
        <v>0</v>
      </c>
      <c r="CD604" s="1399"/>
      <c r="CE604" s="1399"/>
      <c r="CF604" s="1399"/>
      <c r="CG604" s="1399"/>
      <c r="CH604" s="1399">
        <f t="shared" si="9"/>
        <v>0</v>
      </c>
      <c r="CI604" s="1399"/>
      <c r="CJ604" s="1399"/>
      <c r="CK604" s="1399"/>
      <c r="CL604" s="1399"/>
      <c r="CM604" s="1399">
        <f t="shared" si="10"/>
        <v>0</v>
      </c>
      <c r="CN604" s="1399"/>
      <c r="CO604" s="1399"/>
      <c r="CP604" s="1399"/>
      <c r="CQ604" s="1399"/>
      <c r="CR604" s="6"/>
      <c r="CS604" s="1377">
        <f t="shared" si="11"/>
        <v>0</v>
      </c>
      <c r="CT604" s="1377"/>
      <c r="CU604" s="1377"/>
      <c r="CV604" s="1377"/>
      <c r="CW604" s="1377"/>
      <c r="CX604" s="1377">
        <f t="shared" si="12"/>
        <v>0</v>
      </c>
      <c r="CY604" s="1377"/>
      <c r="CZ604" s="1377"/>
      <c r="DA604" s="1377"/>
      <c r="DB604" s="1377"/>
      <c r="DC604" s="1377">
        <f t="shared" si="13"/>
        <v>0</v>
      </c>
      <c r="DD604" s="1377"/>
      <c r="DE604" s="1377"/>
      <c r="DF604" s="1377"/>
      <c r="DG604" s="1377"/>
      <c r="DH604" s="1377">
        <f t="shared" si="14"/>
        <v>0</v>
      </c>
      <c r="DI604" s="1377"/>
      <c r="DJ604" s="1377"/>
      <c r="DK604" s="1377"/>
      <c r="DL604" s="1377"/>
      <c r="DM604" s="1377">
        <f t="shared" si="15"/>
        <v>0</v>
      </c>
      <c r="DN604" s="1377"/>
      <c r="DO604" s="1377"/>
      <c r="DP604" s="1377"/>
      <c r="DQ604" s="1377"/>
      <c r="DR604" s="1377">
        <f t="shared" si="16"/>
        <v>0</v>
      </c>
      <c r="DS604" s="1377"/>
      <c r="DT604" s="1377"/>
      <c r="DU604" s="1377"/>
      <c r="DV604" s="1377"/>
      <c r="DX604" s="1363" t="str">
        <f t="shared" si="17"/>
        <v/>
      </c>
      <c r="DY604" s="1364"/>
      <c r="DZ604" s="1364"/>
      <c r="EA604" s="1364"/>
      <c r="EB604" s="1365"/>
      <c r="EC604" s="1363" t="str">
        <f t="shared" si="18"/>
        <v/>
      </c>
      <c r="ED604" s="1364"/>
      <c r="EE604" s="1364"/>
      <c r="EF604" s="1364"/>
      <c r="EG604" s="1365"/>
      <c r="EH604" s="1363" t="str">
        <f t="shared" si="19"/>
        <v/>
      </c>
      <c r="EI604" s="1364"/>
      <c r="EJ604" s="1364"/>
      <c r="EK604" s="1364"/>
      <c r="EL604" s="1365"/>
      <c r="EM604" s="1363" t="str">
        <f t="shared" si="20"/>
        <v/>
      </c>
      <c r="EN604" s="1364"/>
      <c r="EO604" s="1364"/>
      <c r="EP604" s="1364"/>
      <c r="EQ604" s="1365"/>
      <c r="ER604" s="1363" t="str">
        <f t="shared" si="21"/>
        <v/>
      </c>
      <c r="ES604" s="1364"/>
      <c r="ET604" s="1364"/>
      <c r="EU604" s="1364"/>
      <c r="EV604" s="1365"/>
      <c r="EW604" s="1363" t="str">
        <f t="shared" si="22"/>
        <v/>
      </c>
      <c r="EX604" s="1364"/>
      <c r="EY604" s="1364"/>
      <c r="EZ604" s="1364"/>
      <c r="FA604" s="1365"/>
    </row>
    <row r="605" spans="1:157" s="4" customFormat="1" ht="12.95" customHeight="1">
      <c r="A605" s="22"/>
      <c r="B605" t="s">
        <v>317</v>
      </c>
      <c r="C605"/>
      <c r="D605"/>
      <c r="E605"/>
      <c r="F605"/>
      <c r="G605" s="1361"/>
      <c r="H605" s="1361"/>
      <c r="I605" s="1361"/>
      <c r="J605" s="1361"/>
      <c r="K605" s="1361"/>
      <c r="L605" s="1361"/>
      <c r="M605"/>
      <c r="N605"/>
      <c r="O605" s="33" t="s">
        <v>207</v>
      </c>
      <c r="P605" s="1358"/>
      <c r="Q605" s="1358"/>
      <c r="R605" s="1358"/>
      <c r="S605"/>
      <c r="T605" s="22"/>
      <c r="U605" t="s">
        <v>317</v>
      </c>
      <c r="V605"/>
      <c r="W605"/>
      <c r="X605"/>
      <c r="Y605"/>
      <c r="Z605" s="1361"/>
      <c r="AA605" s="1361"/>
      <c r="AB605" s="1361"/>
      <c r="AC605" s="1361"/>
      <c r="AD605" s="1361"/>
      <c r="AE605" s="1361"/>
      <c r="AF605"/>
      <c r="AG605"/>
      <c r="AH605" s="33" t="s">
        <v>207</v>
      </c>
      <c r="AI605" s="1358"/>
      <c r="AJ605" s="1358"/>
      <c r="AK605" s="1358"/>
      <c r="AL605"/>
      <c r="AM605"/>
      <c r="AN605"/>
      <c r="AO605"/>
      <c r="AP605"/>
      <c r="AQ605"/>
      <c r="AR605"/>
      <c r="AS605"/>
      <c r="AT605"/>
      <c r="AU605"/>
      <c r="AV605"/>
      <c r="AW605"/>
      <c r="AX605"/>
      <c r="AY605"/>
      <c r="AZ605" s="3"/>
      <c r="BA605" s="3"/>
      <c r="BB605" s="3"/>
      <c r="BC605" s="3"/>
      <c r="BD605" s="3"/>
      <c r="BE605" s="1363">
        <f t="shared" si="1"/>
        <v>0</v>
      </c>
      <c r="BF605" s="1365"/>
      <c r="BG605" s="1400">
        <f t="shared" si="2"/>
        <v>0</v>
      </c>
      <c r="BH605" s="1401"/>
      <c r="BI605" s="1363">
        <f t="shared" si="3"/>
        <v>0</v>
      </c>
      <c r="BJ605" s="1365"/>
      <c r="BK605" s="1400">
        <f t="shared" si="4"/>
        <v>0</v>
      </c>
      <c r="BL605" s="1401"/>
      <c r="BM605" s="3"/>
      <c r="BN605" s="1396">
        <f t="shared" si="5"/>
        <v>0</v>
      </c>
      <c r="BO605" s="1397"/>
      <c r="BP605" s="1397"/>
      <c r="BQ605" s="1397"/>
      <c r="BR605" s="1398"/>
      <c r="BS605" s="1399">
        <f t="shared" si="6"/>
        <v>0</v>
      </c>
      <c r="BT605" s="1399"/>
      <c r="BU605" s="1399"/>
      <c r="BV605" s="1399"/>
      <c r="BW605" s="1399"/>
      <c r="BX605" s="1399">
        <f t="shared" si="7"/>
        <v>0</v>
      </c>
      <c r="BY605" s="1399"/>
      <c r="BZ605" s="1399"/>
      <c r="CA605" s="1399"/>
      <c r="CB605" s="1399"/>
      <c r="CC605" s="1399">
        <f t="shared" si="8"/>
        <v>0</v>
      </c>
      <c r="CD605" s="1399"/>
      <c r="CE605" s="1399"/>
      <c r="CF605" s="1399"/>
      <c r="CG605" s="1399"/>
      <c r="CH605" s="1399">
        <f t="shared" si="9"/>
        <v>0</v>
      </c>
      <c r="CI605" s="1399"/>
      <c r="CJ605" s="1399"/>
      <c r="CK605" s="1399"/>
      <c r="CL605" s="1399"/>
      <c r="CM605" s="1399">
        <f t="shared" si="10"/>
        <v>0</v>
      </c>
      <c r="CN605" s="1399"/>
      <c r="CO605" s="1399"/>
      <c r="CP605" s="1399"/>
      <c r="CQ605" s="1399"/>
      <c r="CR605" s="6"/>
      <c r="CS605" s="1377">
        <f t="shared" si="11"/>
        <v>0</v>
      </c>
      <c r="CT605" s="1377"/>
      <c r="CU605" s="1377"/>
      <c r="CV605" s="1377"/>
      <c r="CW605" s="1377"/>
      <c r="CX605" s="1377">
        <f t="shared" si="12"/>
        <v>0</v>
      </c>
      <c r="CY605" s="1377"/>
      <c r="CZ605" s="1377"/>
      <c r="DA605" s="1377"/>
      <c r="DB605" s="1377"/>
      <c r="DC605" s="1377">
        <f t="shared" si="13"/>
        <v>0</v>
      </c>
      <c r="DD605" s="1377"/>
      <c r="DE605" s="1377"/>
      <c r="DF605" s="1377"/>
      <c r="DG605" s="1377"/>
      <c r="DH605" s="1377">
        <f t="shared" si="14"/>
        <v>0</v>
      </c>
      <c r="DI605" s="1377"/>
      <c r="DJ605" s="1377"/>
      <c r="DK605" s="1377"/>
      <c r="DL605" s="1377"/>
      <c r="DM605" s="1377">
        <f t="shared" si="15"/>
        <v>0</v>
      </c>
      <c r="DN605" s="1377"/>
      <c r="DO605" s="1377"/>
      <c r="DP605" s="1377"/>
      <c r="DQ605" s="1377"/>
      <c r="DR605" s="1377">
        <f t="shared" si="16"/>
        <v>0</v>
      </c>
      <c r="DS605" s="1377"/>
      <c r="DT605" s="1377"/>
      <c r="DU605" s="1377"/>
      <c r="DV605" s="1377"/>
      <c r="DX605" s="1363" t="str">
        <f t="shared" si="17"/>
        <v/>
      </c>
      <c r="DY605" s="1364"/>
      <c r="DZ605" s="1364"/>
      <c r="EA605" s="1364"/>
      <c r="EB605" s="1365"/>
      <c r="EC605" s="1363" t="str">
        <f t="shared" si="18"/>
        <v/>
      </c>
      <c r="ED605" s="1364"/>
      <c r="EE605" s="1364"/>
      <c r="EF605" s="1364"/>
      <c r="EG605" s="1365"/>
      <c r="EH605" s="1363" t="str">
        <f t="shared" si="19"/>
        <v/>
      </c>
      <c r="EI605" s="1364"/>
      <c r="EJ605" s="1364"/>
      <c r="EK605" s="1364"/>
      <c r="EL605" s="1365"/>
      <c r="EM605" s="1363" t="str">
        <f t="shared" si="20"/>
        <v/>
      </c>
      <c r="EN605" s="1364"/>
      <c r="EO605" s="1364"/>
      <c r="EP605" s="1364"/>
      <c r="EQ605" s="1365"/>
      <c r="ER605" s="1363" t="str">
        <f t="shared" si="21"/>
        <v/>
      </c>
      <c r="ES605" s="1364"/>
      <c r="ET605" s="1364"/>
      <c r="EU605" s="1364"/>
      <c r="EV605" s="1365"/>
      <c r="EW605" s="1363" t="str">
        <f t="shared" si="22"/>
        <v/>
      </c>
      <c r="EX605" s="1364"/>
      <c r="EY605" s="1364"/>
      <c r="EZ605" s="1364"/>
      <c r="FA605" s="1365"/>
    </row>
    <row r="606" spans="1:157" s="4" customFormat="1" ht="12.95" customHeight="1">
      <c r="A606" s="22"/>
      <c r="B606" t="s">
        <v>18</v>
      </c>
      <c r="C606"/>
      <c r="D606"/>
      <c r="E606"/>
      <c r="F606"/>
      <c r="G606"/>
      <c r="H606" s="1356"/>
      <c r="I606" s="1356"/>
      <c r="J606" s="1356"/>
      <c r="K606" s="1356"/>
      <c r="L606" s="1356"/>
      <c r="M606" s="1356"/>
      <c r="N606" s="1356"/>
      <c r="O606" s="1356"/>
      <c r="P606" s="1356"/>
      <c r="Q606" s="1356"/>
      <c r="R606" s="1356"/>
      <c r="S606"/>
      <c r="T606" s="22"/>
      <c r="U606" t="s">
        <v>18</v>
      </c>
      <c r="V606"/>
      <c r="W606"/>
      <c r="X606"/>
      <c r="Y606"/>
      <c r="Z606"/>
      <c r="AA606" s="1356"/>
      <c r="AB606" s="1356"/>
      <c r="AC606" s="1356"/>
      <c r="AD606" s="1356"/>
      <c r="AE606" s="1356"/>
      <c r="AF606" s="1356"/>
      <c r="AG606" s="1356"/>
      <c r="AH606" s="1356"/>
      <c r="AI606" s="1356"/>
      <c r="AJ606" s="1356"/>
      <c r="AK606" s="1356"/>
      <c r="AL606"/>
      <c r="AM606"/>
      <c r="AN606"/>
      <c r="AO606"/>
      <c r="AP606"/>
      <c r="AQ606"/>
      <c r="AR606"/>
      <c r="AS606"/>
      <c r="AT606"/>
      <c r="AU606"/>
      <c r="AV606"/>
      <c r="AW606"/>
      <c r="AX606"/>
      <c r="AY606"/>
      <c r="AZ606" s="3"/>
      <c r="BA606" s="3"/>
      <c r="BB606" s="3"/>
      <c r="BC606" s="3"/>
      <c r="BD606" s="3"/>
      <c r="BE606" s="1363">
        <f t="shared" si="1"/>
        <v>0</v>
      </c>
      <c r="BF606" s="1365"/>
      <c r="BG606" s="1400">
        <f t="shared" si="2"/>
        <v>0</v>
      </c>
      <c r="BH606" s="1401"/>
      <c r="BI606" s="1363">
        <f t="shared" si="3"/>
        <v>0</v>
      </c>
      <c r="BJ606" s="1365"/>
      <c r="BK606" s="1400">
        <f t="shared" si="4"/>
        <v>0</v>
      </c>
      <c r="BL606" s="1401"/>
      <c r="BM606" s="3"/>
      <c r="BN606" s="1396">
        <f t="shared" si="5"/>
        <v>0</v>
      </c>
      <c r="BO606" s="1397"/>
      <c r="BP606" s="1397"/>
      <c r="BQ606" s="1397"/>
      <c r="BR606" s="1398"/>
      <c r="BS606" s="1399">
        <f t="shared" si="6"/>
        <v>0</v>
      </c>
      <c r="BT606" s="1399"/>
      <c r="BU606" s="1399"/>
      <c r="BV606" s="1399"/>
      <c r="BW606" s="1399"/>
      <c r="BX606" s="1399">
        <f t="shared" si="7"/>
        <v>0</v>
      </c>
      <c r="BY606" s="1399"/>
      <c r="BZ606" s="1399"/>
      <c r="CA606" s="1399"/>
      <c r="CB606" s="1399"/>
      <c r="CC606" s="1399">
        <f t="shared" si="8"/>
        <v>0</v>
      </c>
      <c r="CD606" s="1399"/>
      <c r="CE606" s="1399"/>
      <c r="CF606" s="1399"/>
      <c r="CG606" s="1399"/>
      <c r="CH606" s="1399">
        <f t="shared" si="9"/>
        <v>0</v>
      </c>
      <c r="CI606" s="1399"/>
      <c r="CJ606" s="1399"/>
      <c r="CK606" s="1399"/>
      <c r="CL606" s="1399"/>
      <c r="CM606" s="1399">
        <f t="shared" si="10"/>
        <v>0</v>
      </c>
      <c r="CN606" s="1399"/>
      <c r="CO606" s="1399"/>
      <c r="CP606" s="1399"/>
      <c r="CQ606" s="1399"/>
      <c r="CR606" s="6"/>
      <c r="CS606" s="1377">
        <f t="shared" si="11"/>
        <v>0</v>
      </c>
      <c r="CT606" s="1377"/>
      <c r="CU606" s="1377"/>
      <c r="CV606" s="1377"/>
      <c r="CW606" s="1377"/>
      <c r="CX606" s="1377">
        <f t="shared" si="12"/>
        <v>0</v>
      </c>
      <c r="CY606" s="1377"/>
      <c r="CZ606" s="1377"/>
      <c r="DA606" s="1377"/>
      <c r="DB606" s="1377"/>
      <c r="DC606" s="1377">
        <f t="shared" si="13"/>
        <v>0</v>
      </c>
      <c r="DD606" s="1377"/>
      <c r="DE606" s="1377"/>
      <c r="DF606" s="1377"/>
      <c r="DG606" s="1377"/>
      <c r="DH606" s="1377">
        <f t="shared" si="14"/>
        <v>0</v>
      </c>
      <c r="DI606" s="1377"/>
      <c r="DJ606" s="1377"/>
      <c r="DK606" s="1377"/>
      <c r="DL606" s="1377"/>
      <c r="DM606" s="1377">
        <f t="shared" si="15"/>
        <v>0</v>
      </c>
      <c r="DN606" s="1377"/>
      <c r="DO606" s="1377"/>
      <c r="DP606" s="1377"/>
      <c r="DQ606" s="1377"/>
      <c r="DR606" s="1377">
        <f t="shared" si="16"/>
        <v>0</v>
      </c>
      <c r="DS606" s="1377"/>
      <c r="DT606" s="1377"/>
      <c r="DU606" s="1377"/>
      <c r="DV606" s="1377"/>
      <c r="DX606" s="1363" t="str">
        <f t="shared" si="17"/>
        <v/>
      </c>
      <c r="DY606" s="1364"/>
      <c r="DZ606" s="1364"/>
      <c r="EA606" s="1364"/>
      <c r="EB606" s="1365"/>
      <c r="EC606" s="1363" t="str">
        <f t="shared" si="18"/>
        <v/>
      </c>
      <c r="ED606" s="1364"/>
      <c r="EE606" s="1364"/>
      <c r="EF606" s="1364"/>
      <c r="EG606" s="1365"/>
      <c r="EH606" s="1363" t="str">
        <f t="shared" si="19"/>
        <v/>
      </c>
      <c r="EI606" s="1364"/>
      <c r="EJ606" s="1364"/>
      <c r="EK606" s="1364"/>
      <c r="EL606" s="1365"/>
      <c r="EM606" s="1363" t="str">
        <f t="shared" si="20"/>
        <v/>
      </c>
      <c r="EN606" s="1364"/>
      <c r="EO606" s="1364"/>
      <c r="EP606" s="1364"/>
      <c r="EQ606" s="1365"/>
      <c r="ER606" s="1363" t="str">
        <f t="shared" si="21"/>
        <v/>
      </c>
      <c r="ES606" s="1364"/>
      <c r="ET606" s="1364"/>
      <c r="EU606" s="1364"/>
      <c r="EV606" s="1365"/>
      <c r="EW606" s="1363" t="str">
        <f t="shared" si="22"/>
        <v/>
      </c>
      <c r="EX606" s="1364"/>
      <c r="EY606" s="1364"/>
      <c r="EZ606" s="1364"/>
      <c r="FA606" s="1365"/>
    </row>
    <row r="607" spans="1:157" s="4" customFormat="1" ht="12.95" customHeight="1">
      <c r="A607" s="22"/>
      <c r="B607" t="s">
        <v>20</v>
      </c>
      <c r="C607"/>
      <c r="D607"/>
      <c r="E607"/>
      <c r="F607"/>
      <c r="G607"/>
      <c r="H607"/>
      <c r="I607"/>
      <c r="J607"/>
      <c r="K607"/>
      <c r="L607"/>
      <c r="M607"/>
      <c r="N607" s="1357" t="s">
        <v>677</v>
      </c>
      <c r="O607" s="1357"/>
      <c r="P607"/>
      <c r="Q607"/>
      <c r="R607"/>
      <c r="S607"/>
      <c r="T607" s="22"/>
      <c r="U607" t="s">
        <v>20</v>
      </c>
      <c r="V607"/>
      <c r="W607"/>
      <c r="X607"/>
      <c r="Y607"/>
      <c r="Z607"/>
      <c r="AA607"/>
      <c r="AB607"/>
      <c r="AC607"/>
      <c r="AD607"/>
      <c r="AE607"/>
      <c r="AF607"/>
      <c r="AG607" s="1357" t="s">
        <v>677</v>
      </c>
      <c r="AH607" s="1357"/>
      <c r="AI607"/>
      <c r="AJ607"/>
      <c r="AK607"/>
      <c r="AL607"/>
      <c r="AM607"/>
      <c r="AN607"/>
      <c r="AO607"/>
      <c r="AP607"/>
      <c r="AQ607"/>
      <c r="AR607"/>
      <c r="AS607"/>
      <c r="AT607"/>
      <c r="AU607"/>
      <c r="AV607"/>
      <c r="AW607"/>
      <c r="AX607"/>
      <c r="AY607"/>
      <c r="AZ607" s="3"/>
      <c r="BA607" s="3"/>
      <c r="BB607" s="3"/>
      <c r="BC607" s="3"/>
      <c r="BD607" s="3"/>
      <c r="BE607" s="1363">
        <f t="shared" si="1"/>
        <v>0</v>
      </c>
      <c r="BF607" s="1365"/>
      <c r="BG607" s="1400">
        <f t="shared" si="2"/>
        <v>0</v>
      </c>
      <c r="BH607" s="1401"/>
      <c r="BI607" s="1363">
        <f t="shared" si="3"/>
        <v>0</v>
      </c>
      <c r="BJ607" s="1365"/>
      <c r="BK607" s="1400">
        <f t="shared" si="4"/>
        <v>0</v>
      </c>
      <c r="BL607" s="1401"/>
      <c r="BM607" s="3"/>
      <c r="BN607" s="1396">
        <f t="shared" si="5"/>
        <v>0</v>
      </c>
      <c r="BO607" s="1397"/>
      <c r="BP607" s="1397"/>
      <c r="BQ607" s="1397"/>
      <c r="BR607" s="1398"/>
      <c r="BS607" s="1399">
        <f t="shared" si="6"/>
        <v>0</v>
      </c>
      <c r="BT607" s="1399"/>
      <c r="BU607" s="1399"/>
      <c r="BV607" s="1399"/>
      <c r="BW607" s="1399"/>
      <c r="BX607" s="1399">
        <f t="shared" si="7"/>
        <v>0</v>
      </c>
      <c r="BY607" s="1399"/>
      <c r="BZ607" s="1399"/>
      <c r="CA607" s="1399"/>
      <c r="CB607" s="1399"/>
      <c r="CC607" s="1399">
        <f t="shared" si="8"/>
        <v>0</v>
      </c>
      <c r="CD607" s="1399"/>
      <c r="CE607" s="1399"/>
      <c r="CF607" s="1399"/>
      <c r="CG607" s="1399"/>
      <c r="CH607" s="1399">
        <f t="shared" si="9"/>
        <v>0</v>
      </c>
      <c r="CI607" s="1399"/>
      <c r="CJ607" s="1399"/>
      <c r="CK607" s="1399"/>
      <c r="CL607" s="1399"/>
      <c r="CM607" s="1399">
        <f t="shared" si="10"/>
        <v>0</v>
      </c>
      <c r="CN607" s="1399"/>
      <c r="CO607" s="1399"/>
      <c r="CP607" s="1399"/>
      <c r="CQ607" s="1399"/>
      <c r="CR607" s="6"/>
      <c r="CS607" s="1377">
        <f t="shared" si="11"/>
        <v>0</v>
      </c>
      <c r="CT607" s="1377"/>
      <c r="CU607" s="1377"/>
      <c r="CV607" s="1377"/>
      <c r="CW607" s="1377"/>
      <c r="CX607" s="1377">
        <f t="shared" si="12"/>
        <v>0</v>
      </c>
      <c r="CY607" s="1377"/>
      <c r="CZ607" s="1377"/>
      <c r="DA607" s="1377"/>
      <c r="DB607" s="1377"/>
      <c r="DC607" s="1377">
        <f t="shared" si="13"/>
        <v>0</v>
      </c>
      <c r="DD607" s="1377"/>
      <c r="DE607" s="1377"/>
      <c r="DF607" s="1377"/>
      <c r="DG607" s="1377"/>
      <c r="DH607" s="1377">
        <f t="shared" si="14"/>
        <v>0</v>
      </c>
      <c r="DI607" s="1377"/>
      <c r="DJ607" s="1377"/>
      <c r="DK607" s="1377"/>
      <c r="DL607" s="1377"/>
      <c r="DM607" s="1377">
        <f t="shared" si="15"/>
        <v>0</v>
      </c>
      <c r="DN607" s="1377"/>
      <c r="DO607" s="1377"/>
      <c r="DP607" s="1377"/>
      <c r="DQ607" s="1377"/>
      <c r="DR607" s="1377">
        <f t="shared" si="16"/>
        <v>0</v>
      </c>
      <c r="DS607" s="1377"/>
      <c r="DT607" s="1377"/>
      <c r="DU607" s="1377"/>
      <c r="DV607" s="1377"/>
      <c r="DX607" s="1363" t="str">
        <f t="shared" si="17"/>
        <v/>
      </c>
      <c r="DY607" s="1364"/>
      <c r="DZ607" s="1364"/>
      <c r="EA607" s="1364"/>
      <c r="EB607" s="1365"/>
      <c r="EC607" s="1363" t="str">
        <f t="shared" si="18"/>
        <v/>
      </c>
      <c r="ED607" s="1364"/>
      <c r="EE607" s="1364"/>
      <c r="EF607" s="1364"/>
      <c r="EG607" s="1365"/>
      <c r="EH607" s="1363" t="str">
        <f t="shared" si="19"/>
        <v/>
      </c>
      <c r="EI607" s="1364"/>
      <c r="EJ607" s="1364"/>
      <c r="EK607" s="1364"/>
      <c r="EL607" s="1365"/>
      <c r="EM607" s="1363" t="str">
        <f t="shared" si="20"/>
        <v/>
      </c>
      <c r="EN607" s="1364"/>
      <c r="EO607" s="1364"/>
      <c r="EP607" s="1364"/>
      <c r="EQ607" s="1365"/>
      <c r="ER607" s="1363" t="str">
        <f t="shared" si="21"/>
        <v/>
      </c>
      <c r="ES607" s="1364"/>
      <c r="ET607" s="1364"/>
      <c r="EU607" s="1364"/>
      <c r="EV607" s="1365"/>
      <c r="EW607" s="1363" t="str">
        <f t="shared" si="22"/>
        <v/>
      </c>
      <c r="EX607" s="1364"/>
      <c r="EY607" s="1364"/>
      <c r="EZ607" s="1364"/>
      <c r="FA607" s="1365"/>
    </row>
    <row r="608" spans="1:157" ht="12.95" customHeight="1">
      <c r="A608" s="22"/>
      <c r="T608" s="22"/>
      <c r="AZ608" s="3"/>
      <c r="BA608" s="3"/>
      <c r="BB608" s="3"/>
      <c r="BC608" s="3"/>
      <c r="BD608" s="3"/>
      <c r="BE608" s="1363">
        <f t="shared" si="1"/>
        <v>0</v>
      </c>
      <c r="BF608" s="1365"/>
      <c r="BG608" s="1400">
        <f t="shared" si="2"/>
        <v>0</v>
      </c>
      <c r="BH608" s="1401"/>
      <c r="BI608" s="1363">
        <f t="shared" si="3"/>
        <v>0</v>
      </c>
      <c r="BJ608" s="1365"/>
      <c r="BK608" s="1400">
        <f t="shared" si="4"/>
        <v>0</v>
      </c>
      <c r="BL608" s="1401"/>
      <c r="BM608" s="3"/>
      <c r="BN608" s="1396">
        <f t="shared" si="5"/>
        <v>0</v>
      </c>
      <c r="BO608" s="1397"/>
      <c r="BP608" s="1397"/>
      <c r="BQ608" s="1397"/>
      <c r="BR608" s="1398"/>
      <c r="BS608" s="1399">
        <f t="shared" si="6"/>
        <v>0</v>
      </c>
      <c r="BT608" s="1399"/>
      <c r="BU608" s="1399"/>
      <c r="BV608" s="1399"/>
      <c r="BW608" s="1399"/>
      <c r="BX608" s="1399">
        <f t="shared" si="7"/>
        <v>0</v>
      </c>
      <c r="BY608" s="1399"/>
      <c r="BZ608" s="1399"/>
      <c r="CA608" s="1399"/>
      <c r="CB608" s="1399"/>
      <c r="CC608" s="1399">
        <f t="shared" si="8"/>
        <v>0</v>
      </c>
      <c r="CD608" s="1399"/>
      <c r="CE608" s="1399"/>
      <c r="CF608" s="1399"/>
      <c r="CG608" s="1399"/>
      <c r="CH608" s="1399">
        <f t="shared" si="9"/>
        <v>0</v>
      </c>
      <c r="CI608" s="1399"/>
      <c r="CJ608" s="1399"/>
      <c r="CK608" s="1399"/>
      <c r="CL608" s="1399"/>
      <c r="CM608" s="1399">
        <f t="shared" si="10"/>
        <v>0</v>
      </c>
      <c r="CN608" s="1399"/>
      <c r="CO608" s="1399"/>
      <c r="CP608" s="1399"/>
      <c r="CQ608" s="1399"/>
      <c r="CR608" s="6"/>
      <c r="CS608" s="1377">
        <f t="shared" si="11"/>
        <v>0</v>
      </c>
      <c r="CT608" s="1377"/>
      <c r="CU608" s="1377"/>
      <c r="CV608" s="1377"/>
      <c r="CW608" s="1377"/>
      <c r="CX608" s="1377">
        <f t="shared" si="12"/>
        <v>0</v>
      </c>
      <c r="CY608" s="1377"/>
      <c r="CZ608" s="1377"/>
      <c r="DA608" s="1377"/>
      <c r="DB608" s="1377"/>
      <c r="DC608" s="1377">
        <f t="shared" si="13"/>
        <v>0</v>
      </c>
      <c r="DD608" s="1377"/>
      <c r="DE608" s="1377"/>
      <c r="DF608" s="1377"/>
      <c r="DG608" s="1377"/>
      <c r="DH608" s="1377">
        <f t="shared" si="14"/>
        <v>0</v>
      </c>
      <c r="DI608" s="1377"/>
      <c r="DJ608" s="1377"/>
      <c r="DK608" s="1377"/>
      <c r="DL608" s="1377"/>
      <c r="DM608" s="1377">
        <f t="shared" si="15"/>
        <v>0</v>
      </c>
      <c r="DN608" s="1377"/>
      <c r="DO608" s="1377"/>
      <c r="DP608" s="1377"/>
      <c r="DQ608" s="1377"/>
      <c r="DR608" s="1377">
        <f t="shared" si="16"/>
        <v>0</v>
      </c>
      <c r="DS608" s="1377"/>
      <c r="DT608" s="1377"/>
      <c r="DU608" s="1377"/>
      <c r="DV608" s="1377"/>
      <c r="DX608" s="1363" t="str">
        <f t="shared" si="17"/>
        <v/>
      </c>
      <c r="DY608" s="1364"/>
      <c r="DZ608" s="1364"/>
      <c r="EA608" s="1364"/>
      <c r="EB608" s="1365"/>
      <c r="EC608" s="1363" t="str">
        <f t="shared" si="18"/>
        <v/>
      </c>
      <c r="ED608" s="1364"/>
      <c r="EE608" s="1364"/>
      <c r="EF608" s="1364"/>
      <c r="EG608" s="1365"/>
      <c r="EH608" s="1363" t="str">
        <f t="shared" si="19"/>
        <v/>
      </c>
      <c r="EI608" s="1364"/>
      <c r="EJ608" s="1364"/>
      <c r="EK608" s="1364"/>
      <c r="EL608" s="1365"/>
      <c r="EM608" s="1363" t="str">
        <f t="shared" si="20"/>
        <v/>
      </c>
      <c r="EN608" s="1364"/>
      <c r="EO608" s="1364"/>
      <c r="EP608" s="1364"/>
      <c r="EQ608" s="1365"/>
      <c r="ER608" s="1363" t="str">
        <f t="shared" si="21"/>
        <v/>
      </c>
      <c r="ES608" s="1364"/>
      <c r="ET608" s="1364"/>
      <c r="EU608" s="1364"/>
      <c r="EV608" s="1365"/>
      <c r="EW608" s="1363" t="str">
        <f t="shared" si="22"/>
        <v/>
      </c>
      <c r="EX608" s="1364"/>
      <c r="EY608" s="1364"/>
      <c r="EZ608" s="1364"/>
      <c r="FA608" s="1365"/>
    </row>
    <row r="609" spans="1:157" ht="12.95" customHeight="1">
      <c r="A609" s="55" t="s">
        <v>363</v>
      </c>
      <c r="B609" t="s">
        <v>471</v>
      </c>
      <c r="G609" s="1368">
        <f>C564</f>
        <v>0</v>
      </c>
      <c r="H609" s="1368"/>
      <c r="I609" s="1368"/>
      <c r="J609" s="1368"/>
      <c r="K609" s="1368"/>
      <c r="L609" s="1368"/>
      <c r="M609" s="1368"/>
      <c r="N609" s="1368"/>
      <c r="O609" s="1368"/>
      <c r="P609" s="1368"/>
      <c r="Q609" s="1368"/>
      <c r="R609" s="1368"/>
      <c r="T609" s="55" t="s">
        <v>364</v>
      </c>
      <c r="U609" t="s">
        <v>471</v>
      </c>
      <c r="Z609" s="1368">
        <f>C565</f>
        <v>0</v>
      </c>
      <c r="AA609" s="1368"/>
      <c r="AB609" s="1368"/>
      <c r="AC609" s="1368"/>
      <c r="AD609" s="1368"/>
      <c r="AE609" s="1368"/>
      <c r="AF609" s="1368"/>
      <c r="AG609" s="1368"/>
      <c r="AH609" s="1368"/>
      <c r="AI609" s="1368"/>
      <c r="AJ609" s="1368"/>
      <c r="AK609" s="1368"/>
      <c r="AZ609" s="3"/>
      <c r="BA609" s="3"/>
      <c r="BB609" s="3"/>
      <c r="BC609" s="3"/>
      <c r="BD609" s="3"/>
      <c r="BE609" s="1363">
        <f t="shared" si="1"/>
        <v>0</v>
      </c>
      <c r="BF609" s="1365"/>
      <c r="BG609" s="1400">
        <f t="shared" si="2"/>
        <v>0</v>
      </c>
      <c r="BH609" s="1401"/>
      <c r="BI609" s="1363">
        <f t="shared" si="3"/>
        <v>0</v>
      </c>
      <c r="BJ609" s="1365"/>
      <c r="BK609" s="1400">
        <f t="shared" si="4"/>
        <v>0</v>
      </c>
      <c r="BL609" s="1401"/>
      <c r="BM609" s="3"/>
      <c r="BN609" s="1396">
        <f t="shared" si="5"/>
        <v>0</v>
      </c>
      <c r="BO609" s="1397"/>
      <c r="BP609" s="1397"/>
      <c r="BQ609" s="1397"/>
      <c r="BR609" s="1398"/>
      <c r="BS609" s="1399">
        <f t="shared" si="6"/>
        <v>0</v>
      </c>
      <c r="BT609" s="1399"/>
      <c r="BU609" s="1399"/>
      <c r="BV609" s="1399"/>
      <c r="BW609" s="1399"/>
      <c r="BX609" s="1399">
        <f t="shared" si="7"/>
        <v>0</v>
      </c>
      <c r="BY609" s="1399"/>
      <c r="BZ609" s="1399"/>
      <c r="CA609" s="1399"/>
      <c r="CB609" s="1399"/>
      <c r="CC609" s="1399">
        <f t="shared" si="8"/>
        <v>0</v>
      </c>
      <c r="CD609" s="1399"/>
      <c r="CE609" s="1399"/>
      <c r="CF609" s="1399"/>
      <c r="CG609" s="1399"/>
      <c r="CH609" s="1399">
        <f t="shared" si="9"/>
        <v>0</v>
      </c>
      <c r="CI609" s="1399"/>
      <c r="CJ609" s="1399"/>
      <c r="CK609" s="1399"/>
      <c r="CL609" s="1399"/>
      <c r="CM609" s="1399">
        <f t="shared" si="10"/>
        <v>0</v>
      </c>
      <c r="CN609" s="1399"/>
      <c r="CO609" s="1399"/>
      <c r="CP609" s="1399"/>
      <c r="CQ609" s="1399"/>
      <c r="CR609" s="6"/>
      <c r="CS609" s="1377">
        <f t="shared" si="11"/>
        <v>0</v>
      </c>
      <c r="CT609" s="1377"/>
      <c r="CU609" s="1377"/>
      <c r="CV609" s="1377"/>
      <c r="CW609" s="1377"/>
      <c r="CX609" s="1377">
        <f t="shared" si="12"/>
        <v>0</v>
      </c>
      <c r="CY609" s="1377"/>
      <c r="CZ609" s="1377"/>
      <c r="DA609" s="1377"/>
      <c r="DB609" s="1377"/>
      <c r="DC609" s="1377">
        <f t="shared" si="13"/>
        <v>0</v>
      </c>
      <c r="DD609" s="1377"/>
      <c r="DE609" s="1377"/>
      <c r="DF609" s="1377"/>
      <c r="DG609" s="1377"/>
      <c r="DH609" s="1377">
        <f t="shared" si="14"/>
        <v>0</v>
      </c>
      <c r="DI609" s="1377"/>
      <c r="DJ609" s="1377"/>
      <c r="DK609" s="1377"/>
      <c r="DL609" s="1377"/>
      <c r="DM609" s="1377">
        <f t="shared" si="15"/>
        <v>0</v>
      </c>
      <c r="DN609" s="1377"/>
      <c r="DO609" s="1377"/>
      <c r="DP609" s="1377"/>
      <c r="DQ609" s="1377"/>
      <c r="DR609" s="1377">
        <f t="shared" si="16"/>
        <v>0</v>
      </c>
      <c r="DS609" s="1377"/>
      <c r="DT609" s="1377"/>
      <c r="DU609" s="1377"/>
      <c r="DV609" s="1377"/>
      <c r="DX609" s="1363" t="str">
        <f t="shared" si="17"/>
        <v/>
      </c>
      <c r="DY609" s="1364"/>
      <c r="DZ609" s="1364"/>
      <c r="EA609" s="1364"/>
      <c r="EB609" s="1365"/>
      <c r="EC609" s="1363" t="str">
        <f t="shared" si="18"/>
        <v/>
      </c>
      <c r="ED609" s="1364"/>
      <c r="EE609" s="1364"/>
      <c r="EF609" s="1364"/>
      <c r="EG609" s="1365"/>
      <c r="EH609" s="1363" t="str">
        <f t="shared" si="19"/>
        <v/>
      </c>
      <c r="EI609" s="1364"/>
      <c r="EJ609" s="1364"/>
      <c r="EK609" s="1364"/>
      <c r="EL609" s="1365"/>
      <c r="EM609" s="1363" t="str">
        <f t="shared" si="20"/>
        <v/>
      </c>
      <c r="EN609" s="1364"/>
      <c r="EO609" s="1364"/>
      <c r="EP609" s="1364"/>
      <c r="EQ609" s="1365"/>
      <c r="ER609" s="1363" t="str">
        <f t="shared" si="21"/>
        <v/>
      </c>
      <c r="ES609" s="1364"/>
      <c r="ET609" s="1364"/>
      <c r="EU609" s="1364"/>
      <c r="EV609" s="1365"/>
      <c r="EW609" s="1363" t="str">
        <f t="shared" si="22"/>
        <v/>
      </c>
      <c r="EX609" s="1364"/>
      <c r="EY609" s="1364"/>
      <c r="EZ609" s="1364"/>
      <c r="FA609" s="1365"/>
    </row>
    <row r="610" spans="1:157" ht="12.95" customHeight="1">
      <c r="B610" t="s">
        <v>85</v>
      </c>
      <c r="G610" s="1356"/>
      <c r="H610" s="1356"/>
      <c r="I610" s="1356"/>
      <c r="J610" s="1356"/>
      <c r="K610" s="1356"/>
      <c r="L610" s="1356"/>
      <c r="M610" s="1356"/>
      <c r="N610" s="1356"/>
      <c r="O610" s="1356"/>
      <c r="P610" s="1356"/>
      <c r="Q610" s="1356"/>
      <c r="R610" s="1356"/>
      <c r="U610" t="s">
        <v>85</v>
      </c>
      <c r="Z610" s="1356"/>
      <c r="AA610" s="1356"/>
      <c r="AB610" s="1356"/>
      <c r="AC610" s="1356"/>
      <c r="AD610" s="1356"/>
      <c r="AE610" s="1356"/>
      <c r="AF610" s="1356"/>
      <c r="AG610" s="1356"/>
      <c r="AH610" s="1356"/>
      <c r="AI610" s="1356"/>
      <c r="AJ610" s="1356"/>
      <c r="AK610" s="1356"/>
      <c r="AZ610" s="3"/>
      <c r="BA610" s="3"/>
      <c r="BB610" s="3"/>
      <c r="BC610" s="3"/>
      <c r="BD610" s="3"/>
      <c r="BE610" s="1363">
        <f t="shared" si="1"/>
        <v>0</v>
      </c>
      <c r="BF610" s="1365"/>
      <c r="BG610" s="1400">
        <f t="shared" si="2"/>
        <v>0</v>
      </c>
      <c r="BH610" s="1401"/>
      <c r="BI610" s="1363">
        <f t="shared" si="3"/>
        <v>0</v>
      </c>
      <c r="BJ610" s="1365"/>
      <c r="BK610" s="1400">
        <f t="shared" si="4"/>
        <v>0</v>
      </c>
      <c r="BL610" s="1401"/>
      <c r="BM610" s="3"/>
      <c r="BN610" s="1396">
        <f t="shared" si="5"/>
        <v>0</v>
      </c>
      <c r="BO610" s="1397"/>
      <c r="BP610" s="1397"/>
      <c r="BQ610" s="1397"/>
      <c r="BR610" s="1398"/>
      <c r="BS610" s="1399">
        <f t="shared" si="6"/>
        <v>0</v>
      </c>
      <c r="BT610" s="1399"/>
      <c r="BU610" s="1399"/>
      <c r="BV610" s="1399"/>
      <c r="BW610" s="1399"/>
      <c r="BX610" s="1399">
        <f t="shared" si="7"/>
        <v>0</v>
      </c>
      <c r="BY610" s="1399"/>
      <c r="BZ610" s="1399"/>
      <c r="CA610" s="1399"/>
      <c r="CB610" s="1399"/>
      <c r="CC610" s="1399">
        <f t="shared" si="8"/>
        <v>0</v>
      </c>
      <c r="CD610" s="1399"/>
      <c r="CE610" s="1399"/>
      <c r="CF610" s="1399"/>
      <c r="CG610" s="1399"/>
      <c r="CH610" s="1399">
        <f t="shared" si="9"/>
        <v>0</v>
      </c>
      <c r="CI610" s="1399"/>
      <c r="CJ610" s="1399"/>
      <c r="CK610" s="1399"/>
      <c r="CL610" s="1399"/>
      <c r="CM610" s="1399">
        <f t="shared" si="10"/>
        <v>0</v>
      </c>
      <c r="CN610" s="1399"/>
      <c r="CO610" s="1399"/>
      <c r="CP610" s="1399"/>
      <c r="CQ610" s="1399"/>
      <c r="CR610" s="6"/>
      <c r="CS610" s="1377">
        <f t="shared" si="11"/>
        <v>0</v>
      </c>
      <c r="CT610" s="1377"/>
      <c r="CU610" s="1377"/>
      <c r="CV610" s="1377"/>
      <c r="CW610" s="1377"/>
      <c r="CX610" s="1377">
        <f t="shared" si="12"/>
        <v>0</v>
      </c>
      <c r="CY610" s="1377"/>
      <c r="CZ610" s="1377"/>
      <c r="DA610" s="1377"/>
      <c r="DB610" s="1377"/>
      <c r="DC610" s="1377">
        <f t="shared" si="13"/>
        <v>0</v>
      </c>
      <c r="DD610" s="1377"/>
      <c r="DE610" s="1377"/>
      <c r="DF610" s="1377"/>
      <c r="DG610" s="1377"/>
      <c r="DH610" s="1377">
        <f t="shared" si="14"/>
        <v>0</v>
      </c>
      <c r="DI610" s="1377"/>
      <c r="DJ610" s="1377"/>
      <c r="DK610" s="1377"/>
      <c r="DL610" s="1377"/>
      <c r="DM610" s="1377">
        <f t="shared" si="15"/>
        <v>0</v>
      </c>
      <c r="DN610" s="1377"/>
      <c r="DO610" s="1377"/>
      <c r="DP610" s="1377"/>
      <c r="DQ610" s="1377"/>
      <c r="DR610" s="1377">
        <f t="shared" si="16"/>
        <v>0</v>
      </c>
      <c r="DS610" s="1377"/>
      <c r="DT610" s="1377"/>
      <c r="DU610" s="1377"/>
      <c r="DV610" s="1377"/>
      <c r="DX610" s="1363" t="str">
        <f t="shared" si="17"/>
        <v/>
      </c>
      <c r="DY610" s="1364"/>
      <c r="DZ610" s="1364"/>
      <c r="EA610" s="1364"/>
      <c r="EB610" s="1365"/>
      <c r="EC610" s="1363" t="str">
        <f t="shared" si="18"/>
        <v/>
      </c>
      <c r="ED610" s="1364"/>
      <c r="EE610" s="1364"/>
      <c r="EF610" s="1364"/>
      <c r="EG610" s="1365"/>
      <c r="EH610" s="1363" t="str">
        <f t="shared" si="19"/>
        <v/>
      </c>
      <c r="EI610" s="1364"/>
      <c r="EJ610" s="1364"/>
      <c r="EK610" s="1364"/>
      <c r="EL610" s="1365"/>
      <c r="EM610" s="1363" t="str">
        <f t="shared" si="20"/>
        <v/>
      </c>
      <c r="EN610" s="1364"/>
      <c r="EO610" s="1364"/>
      <c r="EP610" s="1364"/>
      <c r="EQ610" s="1365"/>
      <c r="ER610" s="1363" t="str">
        <f t="shared" si="21"/>
        <v/>
      </c>
      <c r="ES610" s="1364"/>
      <c r="ET610" s="1364"/>
      <c r="EU610" s="1364"/>
      <c r="EV610" s="1365"/>
      <c r="EW610" s="1363" t="str">
        <f t="shared" si="22"/>
        <v/>
      </c>
      <c r="EX610" s="1364"/>
      <c r="EY610" s="1364"/>
      <c r="EZ610" s="1364"/>
      <c r="FA610" s="1365"/>
    </row>
    <row r="611" spans="1:157" ht="12.95" customHeight="1">
      <c r="B611" t="s">
        <v>588</v>
      </c>
      <c r="G611" s="1356"/>
      <c r="H611" s="1356"/>
      <c r="I611" s="1356"/>
      <c r="J611" s="1356"/>
      <c r="K611" s="1356"/>
      <c r="L611" s="1356"/>
      <c r="M611" s="1356"/>
      <c r="N611" s="1356"/>
      <c r="O611" s="1356"/>
      <c r="P611" s="1356"/>
      <c r="Q611" s="1356"/>
      <c r="R611" s="1356"/>
      <c r="U611" t="s">
        <v>588</v>
      </c>
      <c r="Z611" s="1362"/>
      <c r="AA611" s="1362"/>
      <c r="AB611" s="1362"/>
      <c r="AC611" s="1362"/>
      <c r="AD611" s="1362"/>
      <c r="AE611" s="1362"/>
      <c r="AF611" s="1362"/>
      <c r="AG611" s="1362"/>
      <c r="AH611" s="1362"/>
      <c r="AI611" s="1362"/>
      <c r="AJ611" s="1362"/>
      <c r="AK611" s="1362"/>
      <c r="AZ611" s="3"/>
      <c r="BA611" s="3"/>
      <c r="BB611" s="3"/>
      <c r="BC611" s="3"/>
      <c r="BD611" s="3"/>
      <c r="BE611" s="1363">
        <f t="shared" si="1"/>
        <v>0</v>
      </c>
      <c r="BF611" s="1365"/>
      <c r="BG611" s="1400">
        <f t="shared" si="2"/>
        <v>0</v>
      </c>
      <c r="BH611" s="1401"/>
      <c r="BI611" s="1363">
        <f t="shared" si="3"/>
        <v>0</v>
      </c>
      <c r="BJ611" s="1365"/>
      <c r="BK611" s="1400">
        <f t="shared" si="4"/>
        <v>0</v>
      </c>
      <c r="BL611" s="1401"/>
      <c r="BM611" s="3"/>
      <c r="BN611" s="1396">
        <f t="shared" si="5"/>
        <v>0</v>
      </c>
      <c r="BO611" s="1397"/>
      <c r="BP611" s="1397"/>
      <c r="BQ611" s="1397"/>
      <c r="BR611" s="1398"/>
      <c r="BS611" s="1399">
        <f t="shared" si="6"/>
        <v>0</v>
      </c>
      <c r="BT611" s="1399"/>
      <c r="BU611" s="1399"/>
      <c r="BV611" s="1399"/>
      <c r="BW611" s="1399"/>
      <c r="BX611" s="1399">
        <f t="shared" si="7"/>
        <v>0</v>
      </c>
      <c r="BY611" s="1399"/>
      <c r="BZ611" s="1399"/>
      <c r="CA611" s="1399"/>
      <c r="CB611" s="1399"/>
      <c r="CC611" s="1399">
        <f t="shared" si="8"/>
        <v>0</v>
      </c>
      <c r="CD611" s="1399"/>
      <c r="CE611" s="1399"/>
      <c r="CF611" s="1399"/>
      <c r="CG611" s="1399"/>
      <c r="CH611" s="1399">
        <f t="shared" si="9"/>
        <v>0</v>
      </c>
      <c r="CI611" s="1399"/>
      <c r="CJ611" s="1399"/>
      <c r="CK611" s="1399"/>
      <c r="CL611" s="1399"/>
      <c r="CM611" s="1399">
        <f t="shared" si="10"/>
        <v>0</v>
      </c>
      <c r="CN611" s="1399"/>
      <c r="CO611" s="1399"/>
      <c r="CP611" s="1399"/>
      <c r="CQ611" s="1399"/>
      <c r="CR611" s="6"/>
      <c r="CS611" s="1377">
        <f t="shared" si="11"/>
        <v>0</v>
      </c>
      <c r="CT611" s="1377"/>
      <c r="CU611" s="1377"/>
      <c r="CV611" s="1377"/>
      <c r="CW611" s="1377"/>
      <c r="CX611" s="1377">
        <f t="shared" si="12"/>
        <v>0</v>
      </c>
      <c r="CY611" s="1377"/>
      <c r="CZ611" s="1377"/>
      <c r="DA611" s="1377"/>
      <c r="DB611" s="1377"/>
      <c r="DC611" s="1377">
        <f t="shared" si="13"/>
        <v>0</v>
      </c>
      <c r="DD611" s="1377"/>
      <c r="DE611" s="1377"/>
      <c r="DF611" s="1377"/>
      <c r="DG611" s="1377"/>
      <c r="DH611" s="1377">
        <f t="shared" si="14"/>
        <v>0</v>
      </c>
      <c r="DI611" s="1377"/>
      <c r="DJ611" s="1377"/>
      <c r="DK611" s="1377"/>
      <c r="DL611" s="1377"/>
      <c r="DM611" s="1377">
        <f t="shared" si="15"/>
        <v>0</v>
      </c>
      <c r="DN611" s="1377"/>
      <c r="DO611" s="1377"/>
      <c r="DP611" s="1377"/>
      <c r="DQ611" s="1377"/>
      <c r="DR611" s="1377">
        <f t="shared" si="16"/>
        <v>0</v>
      </c>
      <c r="DS611" s="1377"/>
      <c r="DT611" s="1377"/>
      <c r="DU611" s="1377"/>
      <c r="DV611" s="1377"/>
      <c r="DX611" s="1363" t="str">
        <f t="shared" si="17"/>
        <v/>
      </c>
      <c r="DY611" s="1364"/>
      <c r="DZ611" s="1364"/>
      <c r="EA611" s="1364"/>
      <c r="EB611" s="1365"/>
      <c r="EC611" s="1363" t="str">
        <f t="shared" si="18"/>
        <v/>
      </c>
      <c r="ED611" s="1364"/>
      <c r="EE611" s="1364"/>
      <c r="EF611" s="1364"/>
      <c r="EG611" s="1365"/>
      <c r="EH611" s="1363" t="str">
        <f t="shared" si="19"/>
        <v/>
      </c>
      <c r="EI611" s="1364"/>
      <c r="EJ611" s="1364"/>
      <c r="EK611" s="1364"/>
      <c r="EL611" s="1365"/>
      <c r="EM611" s="1363" t="str">
        <f t="shared" si="20"/>
        <v/>
      </c>
      <c r="EN611" s="1364"/>
      <c r="EO611" s="1364"/>
      <c r="EP611" s="1364"/>
      <c r="EQ611" s="1365"/>
      <c r="ER611" s="1363" t="str">
        <f t="shared" si="21"/>
        <v/>
      </c>
      <c r="ES611" s="1364"/>
      <c r="ET611" s="1364"/>
      <c r="EU611" s="1364"/>
      <c r="EV611" s="1365"/>
      <c r="EW611" s="1363" t="str">
        <f t="shared" si="22"/>
        <v/>
      </c>
      <c r="EX611" s="1364"/>
      <c r="EY611" s="1364"/>
      <c r="EZ611" s="1364"/>
      <c r="FA611" s="1365"/>
    </row>
    <row r="612" spans="1:157" ht="12.95" customHeight="1">
      <c r="B612" t="s">
        <v>17</v>
      </c>
      <c r="G612" s="1356"/>
      <c r="H612" s="1356"/>
      <c r="I612" s="1356"/>
      <c r="J612" s="1356"/>
      <c r="K612" s="1356"/>
      <c r="L612" s="1356"/>
      <c r="M612" s="1356"/>
      <c r="N612" s="1356"/>
      <c r="O612" s="1356"/>
      <c r="P612" s="1356"/>
      <c r="Q612" s="1356"/>
      <c r="R612" s="1356"/>
      <c r="U612" t="s">
        <v>17</v>
      </c>
      <c r="Z612" s="1362"/>
      <c r="AA612" s="1362"/>
      <c r="AB612" s="1362"/>
      <c r="AC612" s="1362"/>
      <c r="AD612" s="1362"/>
      <c r="AE612" s="1362"/>
      <c r="AF612" s="1362"/>
      <c r="AG612" s="1362"/>
      <c r="AH612" s="1362"/>
      <c r="AI612" s="1362"/>
      <c r="AJ612" s="1362"/>
      <c r="AK612" s="1362"/>
      <c r="AZ612" s="3"/>
      <c r="BA612" s="3"/>
      <c r="BB612" s="3"/>
      <c r="BC612" s="3"/>
      <c r="BD612" s="3"/>
      <c r="BE612" s="1363">
        <f t="shared" si="1"/>
        <v>0</v>
      </c>
      <c r="BF612" s="1365"/>
      <c r="BG612" s="1400">
        <f t="shared" si="2"/>
        <v>0</v>
      </c>
      <c r="BH612" s="1401"/>
      <c r="BI612" s="1363">
        <f t="shared" si="3"/>
        <v>0</v>
      </c>
      <c r="BJ612" s="1365"/>
      <c r="BK612" s="1400">
        <f t="shared" si="4"/>
        <v>0</v>
      </c>
      <c r="BL612" s="1401"/>
      <c r="BM612" s="3"/>
      <c r="BN612" s="1396">
        <f t="shared" si="5"/>
        <v>0</v>
      </c>
      <c r="BO612" s="1397"/>
      <c r="BP612" s="1397"/>
      <c r="BQ612" s="1397"/>
      <c r="BR612" s="1398"/>
      <c r="BS612" s="1399">
        <f t="shared" si="6"/>
        <v>0</v>
      </c>
      <c r="BT612" s="1399"/>
      <c r="BU612" s="1399"/>
      <c r="BV612" s="1399"/>
      <c r="BW612" s="1399"/>
      <c r="BX612" s="1399">
        <f t="shared" si="7"/>
        <v>0</v>
      </c>
      <c r="BY612" s="1399"/>
      <c r="BZ612" s="1399"/>
      <c r="CA612" s="1399"/>
      <c r="CB612" s="1399"/>
      <c r="CC612" s="1399">
        <f t="shared" si="8"/>
        <v>0</v>
      </c>
      <c r="CD612" s="1399"/>
      <c r="CE612" s="1399"/>
      <c r="CF612" s="1399"/>
      <c r="CG612" s="1399"/>
      <c r="CH612" s="1399">
        <f t="shared" si="9"/>
        <v>0</v>
      </c>
      <c r="CI612" s="1399"/>
      <c r="CJ612" s="1399"/>
      <c r="CK612" s="1399"/>
      <c r="CL612" s="1399"/>
      <c r="CM612" s="1399">
        <f t="shared" si="10"/>
        <v>0</v>
      </c>
      <c r="CN612" s="1399"/>
      <c r="CO612" s="1399"/>
      <c r="CP612" s="1399"/>
      <c r="CQ612" s="1399"/>
      <c r="CR612" s="6"/>
      <c r="CS612" s="1377">
        <f t="shared" si="11"/>
        <v>0</v>
      </c>
      <c r="CT612" s="1377"/>
      <c r="CU612" s="1377"/>
      <c r="CV612" s="1377"/>
      <c r="CW612" s="1377"/>
      <c r="CX612" s="1377">
        <f t="shared" si="12"/>
        <v>0</v>
      </c>
      <c r="CY612" s="1377"/>
      <c r="CZ612" s="1377"/>
      <c r="DA612" s="1377"/>
      <c r="DB612" s="1377"/>
      <c r="DC612" s="1377">
        <f t="shared" si="13"/>
        <v>0</v>
      </c>
      <c r="DD612" s="1377"/>
      <c r="DE612" s="1377"/>
      <c r="DF612" s="1377"/>
      <c r="DG612" s="1377"/>
      <c r="DH612" s="1377">
        <f t="shared" si="14"/>
        <v>0</v>
      </c>
      <c r="DI612" s="1377"/>
      <c r="DJ612" s="1377"/>
      <c r="DK612" s="1377"/>
      <c r="DL612" s="1377"/>
      <c r="DM612" s="1377">
        <f t="shared" si="15"/>
        <v>0</v>
      </c>
      <c r="DN612" s="1377"/>
      <c r="DO612" s="1377"/>
      <c r="DP612" s="1377"/>
      <c r="DQ612" s="1377"/>
      <c r="DR612" s="1377">
        <f t="shared" si="16"/>
        <v>0</v>
      </c>
      <c r="DS612" s="1377"/>
      <c r="DT612" s="1377"/>
      <c r="DU612" s="1377"/>
      <c r="DV612" s="1377"/>
      <c r="DX612" s="1363" t="str">
        <f t="shared" si="17"/>
        <v/>
      </c>
      <c r="DY612" s="1364"/>
      <c r="DZ612" s="1364"/>
      <c r="EA612" s="1364"/>
      <c r="EB612" s="1365"/>
      <c r="EC612" s="1363" t="str">
        <f t="shared" si="18"/>
        <v/>
      </c>
      <c r="ED612" s="1364"/>
      <c r="EE612" s="1364"/>
      <c r="EF612" s="1364"/>
      <c r="EG612" s="1365"/>
      <c r="EH612" s="1363" t="str">
        <f t="shared" si="19"/>
        <v/>
      </c>
      <c r="EI612" s="1364"/>
      <c r="EJ612" s="1364"/>
      <c r="EK612" s="1364"/>
      <c r="EL612" s="1365"/>
      <c r="EM612" s="1363" t="str">
        <f t="shared" si="20"/>
        <v/>
      </c>
      <c r="EN612" s="1364"/>
      <c r="EO612" s="1364"/>
      <c r="EP612" s="1364"/>
      <c r="EQ612" s="1365"/>
      <c r="ER612" s="1363" t="str">
        <f t="shared" si="21"/>
        <v/>
      </c>
      <c r="ES612" s="1364"/>
      <c r="ET612" s="1364"/>
      <c r="EU612" s="1364"/>
      <c r="EV612" s="1365"/>
      <c r="EW612" s="1363" t="str">
        <f t="shared" si="22"/>
        <v/>
      </c>
      <c r="EX612" s="1364"/>
      <c r="EY612" s="1364"/>
      <c r="EZ612" s="1364"/>
      <c r="FA612" s="1365"/>
    </row>
    <row r="613" spans="1:157" ht="12.95" customHeight="1">
      <c r="B613" t="s">
        <v>317</v>
      </c>
      <c r="G613" s="1361"/>
      <c r="H613" s="1361"/>
      <c r="I613" s="1361"/>
      <c r="J613" s="1361"/>
      <c r="K613" s="1361"/>
      <c r="L613" s="1361"/>
      <c r="O613" s="33" t="s">
        <v>207</v>
      </c>
      <c r="P613" s="1358"/>
      <c r="Q613" s="1358"/>
      <c r="R613" s="1358"/>
      <c r="U613" t="s">
        <v>317</v>
      </c>
      <c r="Z613" s="1361"/>
      <c r="AA613" s="1361"/>
      <c r="AB613" s="1361"/>
      <c r="AC613" s="1361"/>
      <c r="AD613" s="1361"/>
      <c r="AE613" s="1361"/>
      <c r="AH613" s="33" t="s">
        <v>207</v>
      </c>
      <c r="AI613" s="1358"/>
      <c r="AJ613" s="1358"/>
      <c r="AK613" s="1358"/>
      <c r="AZ613" s="3"/>
      <c r="BA613" s="3"/>
      <c r="BB613" s="3"/>
      <c r="BC613" s="3"/>
      <c r="BD613" s="3"/>
      <c r="BE613" s="1363">
        <f t="shared" si="1"/>
        <v>0</v>
      </c>
      <c r="BF613" s="1365"/>
      <c r="BG613" s="1400">
        <f t="shared" si="2"/>
        <v>0</v>
      </c>
      <c r="BH613" s="1401"/>
      <c r="BI613" s="1363">
        <f t="shared" si="3"/>
        <v>0</v>
      </c>
      <c r="BJ613" s="1365"/>
      <c r="BK613" s="1400">
        <f t="shared" si="4"/>
        <v>0</v>
      </c>
      <c r="BL613" s="1401"/>
      <c r="BM613" s="3"/>
      <c r="BN613" s="1396">
        <f t="shared" si="5"/>
        <v>0</v>
      </c>
      <c r="BO613" s="1397"/>
      <c r="BP613" s="1397"/>
      <c r="BQ613" s="1397"/>
      <c r="BR613" s="1398"/>
      <c r="BS613" s="1399">
        <f t="shared" si="6"/>
        <v>0</v>
      </c>
      <c r="BT613" s="1399"/>
      <c r="BU613" s="1399"/>
      <c r="BV613" s="1399"/>
      <c r="BW613" s="1399"/>
      <c r="BX613" s="1399">
        <f t="shared" si="7"/>
        <v>0</v>
      </c>
      <c r="BY613" s="1399"/>
      <c r="BZ613" s="1399"/>
      <c r="CA613" s="1399"/>
      <c r="CB613" s="1399"/>
      <c r="CC613" s="1399">
        <f t="shared" si="8"/>
        <v>0</v>
      </c>
      <c r="CD613" s="1399"/>
      <c r="CE613" s="1399"/>
      <c r="CF613" s="1399"/>
      <c r="CG613" s="1399"/>
      <c r="CH613" s="1399">
        <f t="shared" si="9"/>
        <v>0</v>
      </c>
      <c r="CI613" s="1399"/>
      <c r="CJ613" s="1399"/>
      <c r="CK613" s="1399"/>
      <c r="CL613" s="1399"/>
      <c r="CM613" s="1399">
        <f t="shared" si="10"/>
        <v>0</v>
      </c>
      <c r="CN613" s="1399"/>
      <c r="CO613" s="1399"/>
      <c r="CP613" s="1399"/>
      <c r="CQ613" s="1399"/>
      <c r="CR613" s="6"/>
      <c r="CS613" s="1377">
        <f t="shared" si="11"/>
        <v>0</v>
      </c>
      <c r="CT613" s="1377"/>
      <c r="CU613" s="1377"/>
      <c r="CV613" s="1377"/>
      <c r="CW613" s="1377"/>
      <c r="CX613" s="1377">
        <f t="shared" si="12"/>
        <v>0</v>
      </c>
      <c r="CY613" s="1377"/>
      <c r="CZ613" s="1377"/>
      <c r="DA613" s="1377"/>
      <c r="DB613" s="1377"/>
      <c r="DC613" s="1377">
        <f t="shared" si="13"/>
        <v>0</v>
      </c>
      <c r="DD613" s="1377"/>
      <c r="DE613" s="1377"/>
      <c r="DF613" s="1377"/>
      <c r="DG613" s="1377"/>
      <c r="DH613" s="1377">
        <f t="shared" si="14"/>
        <v>0</v>
      </c>
      <c r="DI613" s="1377"/>
      <c r="DJ613" s="1377"/>
      <c r="DK613" s="1377"/>
      <c r="DL613" s="1377"/>
      <c r="DM613" s="1377">
        <f t="shared" si="15"/>
        <v>0</v>
      </c>
      <c r="DN613" s="1377"/>
      <c r="DO613" s="1377"/>
      <c r="DP613" s="1377"/>
      <c r="DQ613" s="1377"/>
      <c r="DR613" s="1377">
        <f t="shared" si="16"/>
        <v>0</v>
      </c>
      <c r="DS613" s="1377"/>
      <c r="DT613" s="1377"/>
      <c r="DU613" s="1377"/>
      <c r="DV613" s="1377"/>
      <c r="DX613" s="1363" t="str">
        <f t="shared" si="17"/>
        <v/>
      </c>
      <c r="DY613" s="1364"/>
      <c r="DZ613" s="1364"/>
      <c r="EA613" s="1364"/>
      <c r="EB613" s="1365"/>
      <c r="EC613" s="1363" t="str">
        <f t="shared" si="18"/>
        <v/>
      </c>
      <c r="ED613" s="1364"/>
      <c r="EE613" s="1364"/>
      <c r="EF613" s="1364"/>
      <c r="EG613" s="1365"/>
      <c r="EH613" s="1363" t="str">
        <f t="shared" si="19"/>
        <v/>
      </c>
      <c r="EI613" s="1364"/>
      <c r="EJ613" s="1364"/>
      <c r="EK613" s="1364"/>
      <c r="EL613" s="1365"/>
      <c r="EM613" s="1363" t="str">
        <f t="shared" si="20"/>
        <v/>
      </c>
      <c r="EN613" s="1364"/>
      <c r="EO613" s="1364"/>
      <c r="EP613" s="1364"/>
      <c r="EQ613" s="1365"/>
      <c r="ER613" s="1363" t="str">
        <f t="shared" si="21"/>
        <v/>
      </c>
      <c r="ES613" s="1364"/>
      <c r="ET613" s="1364"/>
      <c r="EU613" s="1364"/>
      <c r="EV613" s="1365"/>
      <c r="EW613" s="1363" t="str">
        <f t="shared" si="22"/>
        <v/>
      </c>
      <c r="EX613" s="1364"/>
      <c r="EY613" s="1364"/>
      <c r="EZ613" s="1364"/>
      <c r="FA613" s="1365"/>
    </row>
    <row r="614" spans="1:157" ht="12.95" customHeight="1">
      <c r="B614" t="s">
        <v>18</v>
      </c>
      <c r="H614" s="1356"/>
      <c r="I614" s="1356"/>
      <c r="J614" s="1356"/>
      <c r="K614" s="1356"/>
      <c r="L614" s="1356"/>
      <c r="M614" s="1356"/>
      <c r="N614" s="1356"/>
      <c r="O614" s="1356"/>
      <c r="P614" s="1356"/>
      <c r="Q614" s="1356"/>
      <c r="R614" s="1356"/>
      <c r="U614" t="s">
        <v>18</v>
      </c>
      <c r="AA614" s="1356"/>
      <c r="AB614" s="1356"/>
      <c r="AC614" s="1356"/>
      <c r="AD614" s="1356"/>
      <c r="AE614" s="1356"/>
      <c r="AF614" s="1356"/>
      <c r="AG614" s="1356"/>
      <c r="AH614" s="1356"/>
      <c r="AI614" s="1356"/>
      <c r="AJ614" s="1356"/>
      <c r="AK614" s="1356"/>
      <c r="AU614" s="934"/>
      <c r="AV614" s="934"/>
      <c r="AW614" s="934"/>
      <c r="AX614" s="934"/>
      <c r="AY614" s="934"/>
      <c r="AZ614" s="3"/>
      <c r="BA614" s="3"/>
      <c r="BB614" s="3"/>
      <c r="BC614" s="3"/>
      <c r="BD614" s="3"/>
      <c r="BE614" s="1363">
        <f t="shared" si="1"/>
        <v>0</v>
      </c>
      <c r="BF614" s="1365"/>
      <c r="BG614" s="1400">
        <f t="shared" si="2"/>
        <v>0</v>
      </c>
      <c r="BH614" s="1401"/>
      <c r="BI614" s="1363">
        <f t="shared" si="3"/>
        <v>0</v>
      </c>
      <c r="BJ614" s="1365"/>
      <c r="BK614" s="1400">
        <f t="shared" si="4"/>
        <v>0</v>
      </c>
      <c r="BL614" s="1401"/>
      <c r="BM614" s="3"/>
      <c r="BN614" s="1396">
        <f t="shared" si="5"/>
        <v>0</v>
      </c>
      <c r="BO614" s="1397"/>
      <c r="BP614" s="1397"/>
      <c r="BQ614" s="1397"/>
      <c r="BR614" s="1398"/>
      <c r="BS614" s="1399">
        <f t="shared" si="6"/>
        <v>0</v>
      </c>
      <c r="BT614" s="1399"/>
      <c r="BU614" s="1399"/>
      <c r="BV614" s="1399"/>
      <c r="BW614" s="1399"/>
      <c r="BX614" s="1399">
        <f t="shared" si="7"/>
        <v>0</v>
      </c>
      <c r="BY614" s="1399"/>
      <c r="BZ614" s="1399"/>
      <c r="CA614" s="1399"/>
      <c r="CB614" s="1399"/>
      <c r="CC614" s="1399">
        <f t="shared" si="8"/>
        <v>0</v>
      </c>
      <c r="CD614" s="1399"/>
      <c r="CE614" s="1399"/>
      <c r="CF614" s="1399"/>
      <c r="CG614" s="1399"/>
      <c r="CH614" s="1399">
        <f t="shared" si="9"/>
        <v>0</v>
      </c>
      <c r="CI614" s="1399"/>
      <c r="CJ614" s="1399"/>
      <c r="CK614" s="1399"/>
      <c r="CL614" s="1399"/>
      <c r="CM614" s="1399">
        <f t="shared" si="10"/>
        <v>0</v>
      </c>
      <c r="CN614" s="1399"/>
      <c r="CO614" s="1399"/>
      <c r="CP614" s="1399"/>
      <c r="CQ614" s="1399"/>
      <c r="CR614" s="6"/>
      <c r="CS614" s="1377">
        <f t="shared" si="11"/>
        <v>0</v>
      </c>
      <c r="CT614" s="1377"/>
      <c r="CU614" s="1377"/>
      <c r="CV614" s="1377"/>
      <c r="CW614" s="1377"/>
      <c r="CX614" s="1377">
        <f t="shared" si="12"/>
        <v>0</v>
      </c>
      <c r="CY614" s="1377"/>
      <c r="CZ614" s="1377"/>
      <c r="DA614" s="1377"/>
      <c r="DB614" s="1377"/>
      <c r="DC614" s="1377">
        <f t="shared" si="13"/>
        <v>0</v>
      </c>
      <c r="DD614" s="1377"/>
      <c r="DE614" s="1377"/>
      <c r="DF614" s="1377"/>
      <c r="DG614" s="1377"/>
      <c r="DH614" s="1377">
        <f t="shared" si="14"/>
        <v>0</v>
      </c>
      <c r="DI614" s="1377"/>
      <c r="DJ614" s="1377"/>
      <c r="DK614" s="1377"/>
      <c r="DL614" s="1377"/>
      <c r="DM614" s="1377">
        <f t="shared" si="15"/>
        <v>0</v>
      </c>
      <c r="DN614" s="1377"/>
      <c r="DO614" s="1377"/>
      <c r="DP614" s="1377"/>
      <c r="DQ614" s="1377"/>
      <c r="DR614" s="1377">
        <f t="shared" si="16"/>
        <v>0</v>
      </c>
      <c r="DS614" s="1377"/>
      <c r="DT614" s="1377"/>
      <c r="DU614" s="1377"/>
      <c r="DV614" s="1377"/>
      <c r="DX614" s="1363" t="str">
        <f t="shared" si="17"/>
        <v/>
      </c>
      <c r="DY614" s="1364"/>
      <c r="DZ614" s="1364"/>
      <c r="EA614" s="1364"/>
      <c r="EB614" s="1365"/>
      <c r="EC614" s="1363" t="str">
        <f t="shared" si="18"/>
        <v/>
      </c>
      <c r="ED614" s="1364"/>
      <c r="EE614" s="1364"/>
      <c r="EF614" s="1364"/>
      <c r="EG614" s="1365"/>
      <c r="EH614" s="1363" t="str">
        <f t="shared" si="19"/>
        <v/>
      </c>
      <c r="EI614" s="1364"/>
      <c r="EJ614" s="1364"/>
      <c r="EK614" s="1364"/>
      <c r="EL614" s="1365"/>
      <c r="EM614" s="1363" t="str">
        <f t="shared" si="20"/>
        <v/>
      </c>
      <c r="EN614" s="1364"/>
      <c r="EO614" s="1364"/>
      <c r="EP614" s="1364"/>
      <c r="EQ614" s="1365"/>
      <c r="ER614" s="1363" t="str">
        <f t="shared" si="21"/>
        <v/>
      </c>
      <c r="ES614" s="1364"/>
      <c r="ET614" s="1364"/>
      <c r="EU614" s="1364"/>
      <c r="EV614" s="1365"/>
      <c r="EW614" s="1363" t="str">
        <f t="shared" si="22"/>
        <v/>
      </c>
      <c r="EX614" s="1364"/>
      <c r="EY614" s="1364"/>
      <c r="EZ614" s="1364"/>
      <c r="FA614" s="1365"/>
    </row>
    <row r="615" spans="1:157" ht="12.95" customHeight="1">
      <c r="B615" t="s">
        <v>20</v>
      </c>
      <c r="N615" s="1357" t="s">
        <v>677</v>
      </c>
      <c r="O615" s="1357"/>
      <c r="U615" t="s">
        <v>20</v>
      </c>
      <c r="AG615" s="1357" t="s">
        <v>677</v>
      </c>
      <c r="AH615" s="1357"/>
      <c r="AU615" s="934"/>
      <c r="AV615" s="934"/>
      <c r="AW615" s="934"/>
      <c r="AX615" s="934"/>
      <c r="AY615" s="934"/>
      <c r="AZ615" s="3"/>
      <c r="BA615" s="3"/>
      <c r="BB615" s="3"/>
      <c r="BC615" s="3"/>
      <c r="BD615" s="3"/>
      <c r="BE615" s="1363">
        <f t="shared" si="1"/>
        <v>0</v>
      </c>
      <c r="BF615" s="1365"/>
      <c r="BG615" s="1400">
        <f t="shared" si="2"/>
        <v>0</v>
      </c>
      <c r="BH615" s="1401"/>
      <c r="BI615" s="1363">
        <f t="shared" si="3"/>
        <v>0</v>
      </c>
      <c r="BJ615" s="1365"/>
      <c r="BK615" s="1400">
        <f t="shared" si="4"/>
        <v>0</v>
      </c>
      <c r="BL615" s="1401"/>
      <c r="BM615" s="3"/>
      <c r="BN615" s="1396">
        <f t="shared" si="5"/>
        <v>0</v>
      </c>
      <c r="BO615" s="1397"/>
      <c r="BP615" s="1397"/>
      <c r="BQ615" s="1397"/>
      <c r="BR615" s="1398"/>
      <c r="BS615" s="1399">
        <f t="shared" si="6"/>
        <v>0</v>
      </c>
      <c r="BT615" s="1399"/>
      <c r="BU615" s="1399"/>
      <c r="BV615" s="1399"/>
      <c r="BW615" s="1399"/>
      <c r="BX615" s="1399">
        <f t="shared" si="7"/>
        <v>0</v>
      </c>
      <c r="BY615" s="1399"/>
      <c r="BZ615" s="1399"/>
      <c r="CA615" s="1399"/>
      <c r="CB615" s="1399"/>
      <c r="CC615" s="1399">
        <f t="shared" si="8"/>
        <v>0</v>
      </c>
      <c r="CD615" s="1399"/>
      <c r="CE615" s="1399"/>
      <c r="CF615" s="1399"/>
      <c r="CG615" s="1399"/>
      <c r="CH615" s="1399">
        <f t="shared" si="9"/>
        <v>0</v>
      </c>
      <c r="CI615" s="1399"/>
      <c r="CJ615" s="1399"/>
      <c r="CK615" s="1399"/>
      <c r="CL615" s="1399"/>
      <c r="CM615" s="1399">
        <f t="shared" si="10"/>
        <v>0</v>
      </c>
      <c r="CN615" s="1399"/>
      <c r="CO615" s="1399"/>
      <c r="CP615" s="1399"/>
      <c r="CQ615" s="1399"/>
      <c r="CR615" s="6"/>
      <c r="CS615" s="1377">
        <f t="shared" si="11"/>
        <v>0</v>
      </c>
      <c r="CT615" s="1377"/>
      <c r="CU615" s="1377"/>
      <c r="CV615" s="1377"/>
      <c r="CW615" s="1377"/>
      <c r="CX615" s="1377">
        <f t="shared" si="12"/>
        <v>0</v>
      </c>
      <c r="CY615" s="1377"/>
      <c r="CZ615" s="1377"/>
      <c r="DA615" s="1377"/>
      <c r="DB615" s="1377"/>
      <c r="DC615" s="1377">
        <f t="shared" si="13"/>
        <v>0</v>
      </c>
      <c r="DD615" s="1377"/>
      <c r="DE615" s="1377"/>
      <c r="DF615" s="1377"/>
      <c r="DG615" s="1377"/>
      <c r="DH615" s="1377">
        <f t="shared" si="14"/>
        <v>0</v>
      </c>
      <c r="DI615" s="1377"/>
      <c r="DJ615" s="1377"/>
      <c r="DK615" s="1377"/>
      <c r="DL615" s="1377"/>
      <c r="DM615" s="1377">
        <f t="shared" si="15"/>
        <v>0</v>
      </c>
      <c r="DN615" s="1377"/>
      <c r="DO615" s="1377"/>
      <c r="DP615" s="1377"/>
      <c r="DQ615" s="1377"/>
      <c r="DR615" s="1377">
        <f t="shared" si="16"/>
        <v>0</v>
      </c>
      <c r="DS615" s="1377"/>
      <c r="DT615" s="1377"/>
      <c r="DU615" s="1377"/>
      <c r="DV615" s="1377"/>
      <c r="DX615" s="1363" t="str">
        <f t="shared" si="17"/>
        <v/>
      </c>
      <c r="DY615" s="1364"/>
      <c r="DZ615" s="1364"/>
      <c r="EA615" s="1364"/>
      <c r="EB615" s="1365"/>
      <c r="EC615" s="1363" t="str">
        <f t="shared" si="18"/>
        <v/>
      </c>
      <c r="ED615" s="1364"/>
      <c r="EE615" s="1364"/>
      <c r="EF615" s="1364"/>
      <c r="EG615" s="1365"/>
      <c r="EH615" s="1363" t="str">
        <f t="shared" si="19"/>
        <v/>
      </c>
      <c r="EI615" s="1364"/>
      <c r="EJ615" s="1364"/>
      <c r="EK615" s="1364"/>
      <c r="EL615" s="1365"/>
      <c r="EM615" s="1363" t="str">
        <f t="shared" si="20"/>
        <v/>
      </c>
      <c r="EN615" s="1364"/>
      <c r="EO615" s="1364"/>
      <c r="EP615" s="1364"/>
      <c r="EQ615" s="1365"/>
      <c r="ER615" s="1363" t="str">
        <f t="shared" si="21"/>
        <v/>
      </c>
      <c r="ES615" s="1364"/>
      <c r="ET615" s="1364"/>
      <c r="EU615" s="1364"/>
      <c r="EV615" s="1365"/>
      <c r="EW615" s="1363" t="str">
        <f t="shared" si="22"/>
        <v/>
      </c>
      <c r="EX615" s="1364"/>
      <c r="EY615" s="1364"/>
      <c r="EZ615" s="1364"/>
      <c r="FA615" s="1365"/>
    </row>
    <row r="616" spans="1:157" ht="12.95" customHeight="1">
      <c r="AZ616" s="3"/>
      <c r="BA616" s="3"/>
      <c r="BB616" s="3"/>
      <c r="BC616" s="3"/>
      <c r="BD616" s="3"/>
      <c r="BE616" s="1363">
        <f t="shared" si="1"/>
        <v>0</v>
      </c>
      <c r="BF616" s="1365"/>
      <c r="BG616" s="1400">
        <f t="shared" si="2"/>
        <v>0</v>
      </c>
      <c r="BH616" s="1401"/>
      <c r="BI616" s="1363">
        <f t="shared" si="3"/>
        <v>0</v>
      </c>
      <c r="BJ616" s="1365"/>
      <c r="BK616" s="1400">
        <f t="shared" si="4"/>
        <v>0</v>
      </c>
      <c r="BL616" s="1401"/>
      <c r="BM616" s="3"/>
      <c r="BN616" s="1396">
        <f t="shared" si="5"/>
        <v>0</v>
      </c>
      <c r="BO616" s="1397"/>
      <c r="BP616" s="1397"/>
      <c r="BQ616" s="1397"/>
      <c r="BR616" s="1398"/>
      <c r="BS616" s="1399">
        <f t="shared" si="6"/>
        <v>0</v>
      </c>
      <c r="BT616" s="1399"/>
      <c r="BU616" s="1399"/>
      <c r="BV616" s="1399"/>
      <c r="BW616" s="1399"/>
      <c r="BX616" s="1399">
        <f t="shared" si="7"/>
        <v>0</v>
      </c>
      <c r="BY616" s="1399"/>
      <c r="BZ616" s="1399"/>
      <c r="CA616" s="1399"/>
      <c r="CB616" s="1399"/>
      <c r="CC616" s="1399">
        <f t="shared" si="8"/>
        <v>0</v>
      </c>
      <c r="CD616" s="1399"/>
      <c r="CE616" s="1399"/>
      <c r="CF616" s="1399"/>
      <c r="CG616" s="1399"/>
      <c r="CH616" s="1399">
        <f t="shared" si="9"/>
        <v>0</v>
      </c>
      <c r="CI616" s="1399"/>
      <c r="CJ616" s="1399"/>
      <c r="CK616" s="1399"/>
      <c r="CL616" s="1399"/>
      <c r="CM616" s="1399">
        <f t="shared" si="10"/>
        <v>0</v>
      </c>
      <c r="CN616" s="1399"/>
      <c r="CO616" s="1399"/>
      <c r="CP616" s="1399"/>
      <c r="CQ616" s="1399"/>
      <c r="CR616" s="6"/>
      <c r="CS616" s="1377">
        <f t="shared" si="11"/>
        <v>0</v>
      </c>
      <c r="CT616" s="1377"/>
      <c r="CU616" s="1377"/>
      <c r="CV616" s="1377"/>
      <c r="CW616" s="1377"/>
      <c r="CX616" s="1377">
        <f t="shared" si="12"/>
        <v>0</v>
      </c>
      <c r="CY616" s="1377"/>
      <c r="CZ616" s="1377"/>
      <c r="DA616" s="1377"/>
      <c r="DB616" s="1377"/>
      <c r="DC616" s="1377">
        <f t="shared" si="13"/>
        <v>0</v>
      </c>
      <c r="DD616" s="1377"/>
      <c r="DE616" s="1377"/>
      <c r="DF616" s="1377"/>
      <c r="DG616" s="1377"/>
      <c r="DH616" s="1377">
        <f t="shared" si="14"/>
        <v>0</v>
      </c>
      <c r="DI616" s="1377"/>
      <c r="DJ616" s="1377"/>
      <c r="DK616" s="1377"/>
      <c r="DL616" s="1377"/>
      <c r="DM616" s="1377">
        <f t="shared" si="15"/>
        <v>0</v>
      </c>
      <c r="DN616" s="1377"/>
      <c r="DO616" s="1377"/>
      <c r="DP616" s="1377"/>
      <c r="DQ616" s="1377"/>
      <c r="DR616" s="1377">
        <f t="shared" si="16"/>
        <v>0</v>
      </c>
      <c r="DS616" s="1377"/>
      <c r="DT616" s="1377"/>
      <c r="DU616" s="1377"/>
      <c r="DV616" s="1377"/>
      <c r="DX616" s="1363" t="str">
        <f t="shared" si="17"/>
        <v/>
      </c>
      <c r="DY616" s="1364"/>
      <c r="DZ616" s="1364"/>
      <c r="EA616" s="1364"/>
      <c r="EB616" s="1365"/>
      <c r="EC616" s="1363" t="str">
        <f t="shared" si="18"/>
        <v/>
      </c>
      <c r="ED616" s="1364"/>
      <c r="EE616" s="1364"/>
      <c r="EF616" s="1364"/>
      <c r="EG616" s="1365"/>
      <c r="EH616" s="1363" t="str">
        <f t="shared" si="19"/>
        <v/>
      </c>
      <c r="EI616" s="1364"/>
      <c r="EJ616" s="1364"/>
      <c r="EK616" s="1364"/>
      <c r="EL616" s="1365"/>
      <c r="EM616" s="1363" t="str">
        <f t="shared" si="20"/>
        <v/>
      </c>
      <c r="EN616" s="1364"/>
      <c r="EO616" s="1364"/>
      <c r="EP616" s="1364"/>
      <c r="EQ616" s="1365"/>
      <c r="ER616" s="1363" t="str">
        <f t="shared" si="21"/>
        <v/>
      </c>
      <c r="ES616" s="1364"/>
      <c r="ET616" s="1364"/>
      <c r="EU616" s="1364"/>
      <c r="EV616" s="1365"/>
      <c r="EW616" s="1363" t="str">
        <f t="shared" si="22"/>
        <v/>
      </c>
      <c r="EX616" s="1364"/>
      <c r="EY616" s="1364"/>
      <c r="EZ616" s="1364"/>
      <c r="FA616" s="1365"/>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63">
        <f t="shared" si="1"/>
        <v>0</v>
      </c>
      <c r="BF617" s="1365"/>
      <c r="BG617" s="1400">
        <f t="shared" si="2"/>
        <v>0</v>
      </c>
      <c r="BH617" s="1401"/>
      <c r="BI617" s="1363">
        <f t="shared" si="3"/>
        <v>0</v>
      </c>
      <c r="BJ617" s="1365"/>
      <c r="BK617" s="1400">
        <f t="shared" si="4"/>
        <v>0</v>
      </c>
      <c r="BL617" s="1401"/>
      <c r="BM617" s="3"/>
      <c r="BN617" s="1396">
        <f t="shared" si="5"/>
        <v>0</v>
      </c>
      <c r="BO617" s="1397"/>
      <c r="BP617" s="1397"/>
      <c r="BQ617" s="1397"/>
      <c r="BR617" s="1398"/>
      <c r="BS617" s="1399">
        <f t="shared" si="6"/>
        <v>0</v>
      </c>
      <c r="BT617" s="1399"/>
      <c r="BU617" s="1399"/>
      <c r="BV617" s="1399"/>
      <c r="BW617" s="1399"/>
      <c r="BX617" s="1399">
        <f t="shared" si="7"/>
        <v>0</v>
      </c>
      <c r="BY617" s="1399"/>
      <c r="BZ617" s="1399"/>
      <c r="CA617" s="1399"/>
      <c r="CB617" s="1399"/>
      <c r="CC617" s="1399">
        <f t="shared" si="8"/>
        <v>0</v>
      </c>
      <c r="CD617" s="1399"/>
      <c r="CE617" s="1399"/>
      <c r="CF617" s="1399"/>
      <c r="CG617" s="1399"/>
      <c r="CH617" s="1399">
        <f t="shared" si="9"/>
        <v>0</v>
      </c>
      <c r="CI617" s="1399"/>
      <c r="CJ617" s="1399"/>
      <c r="CK617" s="1399"/>
      <c r="CL617" s="1399"/>
      <c r="CM617" s="1399">
        <f t="shared" si="10"/>
        <v>0</v>
      </c>
      <c r="CN617" s="1399"/>
      <c r="CO617" s="1399"/>
      <c r="CP617" s="1399"/>
      <c r="CQ617" s="1399"/>
      <c r="CR617" s="6"/>
      <c r="CS617" s="1377">
        <f t="shared" si="11"/>
        <v>0</v>
      </c>
      <c r="CT617" s="1377"/>
      <c r="CU617" s="1377"/>
      <c r="CV617" s="1377"/>
      <c r="CW617" s="1377"/>
      <c r="CX617" s="1377">
        <f t="shared" si="12"/>
        <v>0</v>
      </c>
      <c r="CY617" s="1377"/>
      <c r="CZ617" s="1377"/>
      <c r="DA617" s="1377"/>
      <c r="DB617" s="1377"/>
      <c r="DC617" s="1377">
        <f t="shared" si="13"/>
        <v>0</v>
      </c>
      <c r="DD617" s="1377"/>
      <c r="DE617" s="1377"/>
      <c r="DF617" s="1377"/>
      <c r="DG617" s="1377"/>
      <c r="DH617" s="1377">
        <f t="shared" si="14"/>
        <v>0</v>
      </c>
      <c r="DI617" s="1377"/>
      <c r="DJ617" s="1377"/>
      <c r="DK617" s="1377"/>
      <c r="DL617" s="1377"/>
      <c r="DM617" s="1377">
        <f t="shared" si="15"/>
        <v>0</v>
      </c>
      <c r="DN617" s="1377"/>
      <c r="DO617" s="1377"/>
      <c r="DP617" s="1377"/>
      <c r="DQ617" s="1377"/>
      <c r="DR617" s="1377">
        <f t="shared" si="16"/>
        <v>0</v>
      </c>
      <c r="DS617" s="1377"/>
      <c r="DT617" s="1377"/>
      <c r="DU617" s="1377"/>
      <c r="DV617" s="1377"/>
      <c r="DX617" s="1363" t="str">
        <f t="shared" si="17"/>
        <v/>
      </c>
      <c r="DY617" s="1364"/>
      <c r="DZ617" s="1364"/>
      <c r="EA617" s="1364"/>
      <c r="EB617" s="1365"/>
      <c r="EC617" s="1363" t="str">
        <f t="shared" si="18"/>
        <v/>
      </c>
      <c r="ED617" s="1364"/>
      <c r="EE617" s="1364"/>
      <c r="EF617" s="1364"/>
      <c r="EG617" s="1365"/>
      <c r="EH617" s="1363" t="str">
        <f t="shared" si="19"/>
        <v/>
      </c>
      <c r="EI617" s="1364"/>
      <c r="EJ617" s="1364"/>
      <c r="EK617" s="1364"/>
      <c r="EL617" s="1365"/>
      <c r="EM617" s="1363" t="str">
        <f t="shared" si="20"/>
        <v/>
      </c>
      <c r="EN617" s="1364"/>
      <c r="EO617" s="1364"/>
      <c r="EP617" s="1364"/>
      <c r="EQ617" s="1365"/>
      <c r="ER617" s="1363" t="str">
        <f t="shared" si="21"/>
        <v/>
      </c>
      <c r="ES617" s="1364"/>
      <c r="ET617" s="1364"/>
      <c r="EU617" s="1364"/>
      <c r="EV617" s="1365"/>
      <c r="EW617" s="1363" t="str">
        <f t="shared" si="22"/>
        <v/>
      </c>
      <c r="EX617" s="1364"/>
      <c r="EY617" s="1364"/>
      <c r="EZ617" s="1364"/>
      <c r="FA617" s="1365"/>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63">
        <f t="shared" si="1"/>
        <v>0</v>
      </c>
      <c r="BF618" s="1365"/>
      <c r="BG618" s="1400">
        <f t="shared" si="2"/>
        <v>0</v>
      </c>
      <c r="BH618" s="1401"/>
      <c r="BI618" s="1363">
        <f t="shared" si="3"/>
        <v>0</v>
      </c>
      <c r="BJ618" s="1365"/>
      <c r="BK618" s="1400">
        <f t="shared" si="4"/>
        <v>0</v>
      </c>
      <c r="BL618" s="1401"/>
      <c r="BM618" s="3"/>
      <c r="BN618" s="1396">
        <f t="shared" si="5"/>
        <v>0</v>
      </c>
      <c r="BO618" s="1397"/>
      <c r="BP618" s="1397"/>
      <c r="BQ618" s="1397"/>
      <c r="BR618" s="1398"/>
      <c r="BS618" s="1399">
        <f t="shared" si="6"/>
        <v>0</v>
      </c>
      <c r="BT618" s="1399"/>
      <c r="BU618" s="1399"/>
      <c r="BV618" s="1399"/>
      <c r="BW618" s="1399"/>
      <c r="BX618" s="1399">
        <f t="shared" si="7"/>
        <v>0</v>
      </c>
      <c r="BY618" s="1399"/>
      <c r="BZ618" s="1399"/>
      <c r="CA618" s="1399"/>
      <c r="CB618" s="1399"/>
      <c r="CC618" s="1399">
        <f t="shared" si="8"/>
        <v>0</v>
      </c>
      <c r="CD618" s="1399"/>
      <c r="CE618" s="1399"/>
      <c r="CF618" s="1399"/>
      <c r="CG618" s="1399"/>
      <c r="CH618" s="1399">
        <f t="shared" si="9"/>
        <v>0</v>
      </c>
      <c r="CI618" s="1399"/>
      <c r="CJ618" s="1399"/>
      <c r="CK618" s="1399"/>
      <c r="CL618" s="1399"/>
      <c r="CM618" s="1399">
        <f t="shared" si="10"/>
        <v>0</v>
      </c>
      <c r="CN618" s="1399"/>
      <c r="CO618" s="1399"/>
      <c r="CP618" s="1399"/>
      <c r="CQ618" s="1399"/>
      <c r="CR618" s="6"/>
      <c r="CS618" s="1377">
        <f t="shared" si="11"/>
        <v>0</v>
      </c>
      <c r="CT618" s="1377"/>
      <c r="CU618" s="1377"/>
      <c r="CV618" s="1377"/>
      <c r="CW618" s="1377"/>
      <c r="CX618" s="1377">
        <f t="shared" si="12"/>
        <v>0</v>
      </c>
      <c r="CY618" s="1377"/>
      <c r="CZ618" s="1377"/>
      <c r="DA618" s="1377"/>
      <c r="DB618" s="1377"/>
      <c r="DC618" s="1377">
        <f t="shared" si="13"/>
        <v>0</v>
      </c>
      <c r="DD618" s="1377"/>
      <c r="DE618" s="1377"/>
      <c r="DF618" s="1377"/>
      <c r="DG618" s="1377"/>
      <c r="DH618" s="1377">
        <f t="shared" si="14"/>
        <v>0</v>
      </c>
      <c r="DI618" s="1377"/>
      <c r="DJ618" s="1377"/>
      <c r="DK618" s="1377"/>
      <c r="DL618" s="1377"/>
      <c r="DM618" s="1377">
        <f t="shared" si="15"/>
        <v>0</v>
      </c>
      <c r="DN618" s="1377"/>
      <c r="DO618" s="1377"/>
      <c r="DP618" s="1377"/>
      <c r="DQ618" s="1377"/>
      <c r="DR618" s="1377">
        <f t="shared" si="16"/>
        <v>0</v>
      </c>
      <c r="DS618" s="1377"/>
      <c r="DT618" s="1377"/>
      <c r="DU618" s="1377"/>
      <c r="DV618" s="1377"/>
      <c r="DX618" s="1363" t="str">
        <f t="shared" si="17"/>
        <v/>
      </c>
      <c r="DY618" s="1364"/>
      <c r="DZ618" s="1364"/>
      <c r="EA618" s="1364"/>
      <c r="EB618" s="1365"/>
      <c r="EC618" s="1363" t="str">
        <f t="shared" si="18"/>
        <v/>
      </c>
      <c r="ED618" s="1364"/>
      <c r="EE618" s="1364"/>
      <c r="EF618" s="1364"/>
      <c r="EG618" s="1365"/>
      <c r="EH618" s="1363" t="str">
        <f t="shared" si="19"/>
        <v/>
      </c>
      <c r="EI618" s="1364"/>
      <c r="EJ618" s="1364"/>
      <c r="EK618" s="1364"/>
      <c r="EL618" s="1365"/>
      <c r="EM618" s="1363" t="str">
        <f t="shared" si="20"/>
        <v/>
      </c>
      <c r="EN618" s="1364"/>
      <c r="EO618" s="1364"/>
      <c r="EP618" s="1364"/>
      <c r="EQ618" s="1365"/>
      <c r="ER618" s="1363" t="str">
        <f t="shared" si="21"/>
        <v/>
      </c>
      <c r="ES618" s="1364"/>
      <c r="ET618" s="1364"/>
      <c r="EU618" s="1364"/>
      <c r="EV618" s="1365"/>
      <c r="EW618" s="1363" t="str">
        <f t="shared" si="22"/>
        <v/>
      </c>
      <c r="EX618" s="1364"/>
      <c r="EY618" s="1364"/>
      <c r="EZ618" s="1364"/>
      <c r="FA618" s="1365"/>
    </row>
    <row r="619" spans="1:157" ht="12.95" customHeight="1">
      <c r="AZ619" s="3"/>
      <c r="BA619" s="3"/>
      <c r="BB619" s="3"/>
      <c r="BC619" s="3"/>
      <c r="BD619" s="3"/>
      <c r="BE619" s="1363">
        <f t="shared" si="1"/>
        <v>0</v>
      </c>
      <c r="BF619" s="1365"/>
      <c r="BG619" s="1400">
        <f t="shared" si="2"/>
        <v>0</v>
      </c>
      <c r="BH619" s="1401"/>
      <c r="BI619" s="1363">
        <f t="shared" si="3"/>
        <v>0</v>
      </c>
      <c r="BJ619" s="1365"/>
      <c r="BK619" s="1400">
        <f t="shared" si="4"/>
        <v>0</v>
      </c>
      <c r="BL619" s="1401"/>
      <c r="BM619" s="3"/>
      <c r="BN619" s="1396">
        <f t="shared" si="5"/>
        <v>0</v>
      </c>
      <c r="BO619" s="1397"/>
      <c r="BP619" s="1397"/>
      <c r="BQ619" s="1397"/>
      <c r="BR619" s="1398"/>
      <c r="BS619" s="1399">
        <f t="shared" si="6"/>
        <v>0</v>
      </c>
      <c r="BT619" s="1399"/>
      <c r="BU619" s="1399"/>
      <c r="BV619" s="1399"/>
      <c r="BW619" s="1399"/>
      <c r="BX619" s="1399">
        <f t="shared" si="7"/>
        <v>0</v>
      </c>
      <c r="BY619" s="1399"/>
      <c r="BZ619" s="1399"/>
      <c r="CA619" s="1399"/>
      <c r="CB619" s="1399"/>
      <c r="CC619" s="1399">
        <f t="shared" si="8"/>
        <v>0</v>
      </c>
      <c r="CD619" s="1399"/>
      <c r="CE619" s="1399"/>
      <c r="CF619" s="1399"/>
      <c r="CG619" s="1399"/>
      <c r="CH619" s="1399">
        <f t="shared" si="9"/>
        <v>0</v>
      </c>
      <c r="CI619" s="1399"/>
      <c r="CJ619" s="1399"/>
      <c r="CK619" s="1399"/>
      <c r="CL619" s="1399"/>
      <c r="CM619" s="1399">
        <f t="shared" si="10"/>
        <v>0</v>
      </c>
      <c r="CN619" s="1399"/>
      <c r="CO619" s="1399"/>
      <c r="CP619" s="1399"/>
      <c r="CQ619" s="1399"/>
      <c r="CR619" s="6"/>
      <c r="CS619" s="1377">
        <f t="shared" si="11"/>
        <v>0</v>
      </c>
      <c r="CT619" s="1377"/>
      <c r="CU619" s="1377"/>
      <c r="CV619" s="1377"/>
      <c r="CW619" s="1377"/>
      <c r="CX619" s="1377">
        <f t="shared" si="12"/>
        <v>0</v>
      </c>
      <c r="CY619" s="1377"/>
      <c r="CZ619" s="1377"/>
      <c r="DA619" s="1377"/>
      <c r="DB619" s="1377"/>
      <c r="DC619" s="1377">
        <f t="shared" si="13"/>
        <v>0</v>
      </c>
      <c r="DD619" s="1377"/>
      <c r="DE619" s="1377"/>
      <c r="DF619" s="1377"/>
      <c r="DG619" s="1377"/>
      <c r="DH619" s="1377">
        <f t="shared" si="14"/>
        <v>0</v>
      </c>
      <c r="DI619" s="1377"/>
      <c r="DJ619" s="1377"/>
      <c r="DK619" s="1377"/>
      <c r="DL619" s="1377"/>
      <c r="DM619" s="1377">
        <f t="shared" si="15"/>
        <v>0</v>
      </c>
      <c r="DN619" s="1377"/>
      <c r="DO619" s="1377"/>
      <c r="DP619" s="1377"/>
      <c r="DQ619" s="1377"/>
      <c r="DR619" s="1377">
        <f t="shared" si="16"/>
        <v>0</v>
      </c>
      <c r="DS619" s="1377"/>
      <c r="DT619" s="1377"/>
      <c r="DU619" s="1377"/>
      <c r="DV619" s="1377"/>
      <c r="DX619" s="1363" t="str">
        <f t="shared" si="17"/>
        <v/>
      </c>
      <c r="DY619" s="1364"/>
      <c r="DZ619" s="1364"/>
      <c r="EA619" s="1364"/>
      <c r="EB619" s="1365"/>
      <c r="EC619" s="1363" t="str">
        <f t="shared" si="18"/>
        <v/>
      </c>
      <c r="ED619" s="1364"/>
      <c r="EE619" s="1364"/>
      <c r="EF619" s="1364"/>
      <c r="EG619" s="1365"/>
      <c r="EH619" s="1363" t="str">
        <f t="shared" si="19"/>
        <v/>
      </c>
      <c r="EI619" s="1364"/>
      <c r="EJ619" s="1364"/>
      <c r="EK619" s="1364"/>
      <c r="EL619" s="1365"/>
      <c r="EM619" s="1363" t="str">
        <f t="shared" si="20"/>
        <v/>
      </c>
      <c r="EN619" s="1364"/>
      <c r="EO619" s="1364"/>
      <c r="EP619" s="1364"/>
      <c r="EQ619" s="1365"/>
      <c r="ER619" s="1363" t="str">
        <f t="shared" si="21"/>
        <v/>
      </c>
      <c r="ES619" s="1364"/>
      <c r="ET619" s="1364"/>
      <c r="EU619" s="1364"/>
      <c r="EV619" s="1365"/>
      <c r="EW619" s="1363" t="str">
        <f t="shared" si="22"/>
        <v/>
      </c>
      <c r="EX619" s="1364"/>
      <c r="EY619" s="1364"/>
      <c r="EZ619" s="1364"/>
      <c r="FA619" s="1365"/>
    </row>
    <row r="620" spans="1:157" ht="12.95" customHeight="1">
      <c r="A620" s="2" t="s">
        <v>320</v>
      </c>
      <c r="B620" s="2"/>
      <c r="C620" s="2" t="s">
        <v>21</v>
      </c>
      <c r="AZ620" s="3"/>
      <c r="BA620" s="3"/>
      <c r="BB620" s="3"/>
      <c r="BC620" s="3"/>
      <c r="BD620" s="3"/>
      <c r="BE620" s="1363">
        <f t="shared" si="1"/>
        <v>0</v>
      </c>
      <c r="BF620" s="1365"/>
      <c r="BG620" s="1400">
        <f t="shared" si="2"/>
        <v>0</v>
      </c>
      <c r="BH620" s="1401"/>
      <c r="BI620" s="1363">
        <f t="shared" si="3"/>
        <v>0</v>
      </c>
      <c r="BJ620" s="1365"/>
      <c r="BK620" s="1400">
        <f t="shared" si="4"/>
        <v>0</v>
      </c>
      <c r="BL620" s="1401"/>
      <c r="BM620" s="3"/>
      <c r="BN620" s="1396">
        <f t="shared" si="5"/>
        <v>0</v>
      </c>
      <c r="BO620" s="1397"/>
      <c r="BP620" s="1397"/>
      <c r="BQ620" s="1397"/>
      <c r="BR620" s="1398"/>
      <c r="BS620" s="1399">
        <f t="shared" si="6"/>
        <v>0</v>
      </c>
      <c r="BT620" s="1399"/>
      <c r="BU620" s="1399"/>
      <c r="BV620" s="1399"/>
      <c r="BW620" s="1399"/>
      <c r="BX620" s="1399">
        <f t="shared" si="7"/>
        <v>0</v>
      </c>
      <c r="BY620" s="1399"/>
      <c r="BZ620" s="1399"/>
      <c r="CA620" s="1399"/>
      <c r="CB620" s="1399"/>
      <c r="CC620" s="1399">
        <f t="shared" si="8"/>
        <v>0</v>
      </c>
      <c r="CD620" s="1399"/>
      <c r="CE620" s="1399"/>
      <c r="CF620" s="1399"/>
      <c r="CG620" s="1399"/>
      <c r="CH620" s="1399">
        <f t="shared" si="9"/>
        <v>0</v>
      </c>
      <c r="CI620" s="1399"/>
      <c r="CJ620" s="1399"/>
      <c r="CK620" s="1399"/>
      <c r="CL620" s="1399"/>
      <c r="CM620" s="1399">
        <f t="shared" si="10"/>
        <v>0</v>
      </c>
      <c r="CN620" s="1399"/>
      <c r="CO620" s="1399"/>
      <c r="CP620" s="1399"/>
      <c r="CQ620" s="1399"/>
      <c r="CR620" s="6"/>
      <c r="CS620" s="1377">
        <f t="shared" si="11"/>
        <v>0</v>
      </c>
      <c r="CT620" s="1377"/>
      <c r="CU620" s="1377"/>
      <c r="CV620" s="1377"/>
      <c r="CW620" s="1377"/>
      <c r="CX620" s="1377">
        <f t="shared" si="12"/>
        <v>0</v>
      </c>
      <c r="CY620" s="1377"/>
      <c r="CZ620" s="1377"/>
      <c r="DA620" s="1377"/>
      <c r="DB620" s="1377"/>
      <c r="DC620" s="1377">
        <f t="shared" si="13"/>
        <v>0</v>
      </c>
      <c r="DD620" s="1377"/>
      <c r="DE620" s="1377"/>
      <c r="DF620" s="1377"/>
      <c r="DG620" s="1377"/>
      <c r="DH620" s="1377">
        <f t="shared" si="14"/>
        <v>0</v>
      </c>
      <c r="DI620" s="1377"/>
      <c r="DJ620" s="1377"/>
      <c r="DK620" s="1377"/>
      <c r="DL620" s="1377"/>
      <c r="DM620" s="1377">
        <f t="shared" si="15"/>
        <v>0</v>
      </c>
      <c r="DN620" s="1377"/>
      <c r="DO620" s="1377"/>
      <c r="DP620" s="1377"/>
      <c r="DQ620" s="1377"/>
      <c r="DR620" s="1377">
        <f t="shared" si="16"/>
        <v>0</v>
      </c>
      <c r="DS620" s="1377"/>
      <c r="DT620" s="1377"/>
      <c r="DU620" s="1377"/>
      <c r="DV620" s="1377"/>
      <c r="DX620" s="1363" t="str">
        <f t="shared" si="17"/>
        <v/>
      </c>
      <c r="DY620" s="1364"/>
      <c r="DZ620" s="1364"/>
      <c r="EA620" s="1364"/>
      <c r="EB620" s="1365"/>
      <c r="EC620" s="1363" t="str">
        <f t="shared" si="18"/>
        <v/>
      </c>
      <c r="ED620" s="1364"/>
      <c r="EE620" s="1364"/>
      <c r="EF620" s="1364"/>
      <c r="EG620" s="1365"/>
      <c r="EH620" s="1363" t="str">
        <f t="shared" si="19"/>
        <v/>
      </c>
      <c r="EI620" s="1364"/>
      <c r="EJ620" s="1364"/>
      <c r="EK620" s="1364"/>
      <c r="EL620" s="1365"/>
      <c r="EM620" s="1363" t="str">
        <f t="shared" si="20"/>
        <v/>
      </c>
      <c r="EN620" s="1364"/>
      <c r="EO620" s="1364"/>
      <c r="EP620" s="1364"/>
      <c r="EQ620" s="1365"/>
      <c r="ER620" s="1363" t="str">
        <f t="shared" si="21"/>
        <v/>
      </c>
      <c r="ES620" s="1364"/>
      <c r="ET620" s="1364"/>
      <c r="EU620" s="1364"/>
      <c r="EV620" s="1365"/>
      <c r="EW620" s="1363" t="str">
        <f t="shared" si="22"/>
        <v/>
      </c>
      <c r="EX620" s="1364"/>
      <c r="EY620" s="1364"/>
      <c r="EZ620" s="1364"/>
      <c r="FA620" s="1365"/>
    </row>
    <row r="621" spans="1:157" ht="12.95" customHeight="1">
      <c r="A621" s="2"/>
      <c r="B621" s="2"/>
      <c r="C621" s="2"/>
      <c r="AZ621" s="3"/>
      <c r="BA621" s="3"/>
      <c r="BB621" s="3"/>
      <c r="BC621" s="3"/>
      <c r="BD621" s="3"/>
      <c r="BE621" s="1363">
        <f t="shared" si="1"/>
        <v>0</v>
      </c>
      <c r="BF621" s="1365"/>
      <c r="BG621" s="1400">
        <f t="shared" si="2"/>
        <v>0</v>
      </c>
      <c r="BH621" s="1401"/>
      <c r="BI621" s="1363">
        <f t="shared" si="3"/>
        <v>0</v>
      </c>
      <c r="BJ621" s="1365"/>
      <c r="BK621" s="1400">
        <f t="shared" si="4"/>
        <v>0</v>
      </c>
      <c r="BL621" s="1401"/>
      <c r="BM621" s="3"/>
      <c r="BN621" s="1396">
        <f t="shared" si="5"/>
        <v>0</v>
      </c>
      <c r="BO621" s="1397"/>
      <c r="BP621" s="1397"/>
      <c r="BQ621" s="1397"/>
      <c r="BR621" s="1398"/>
      <c r="BS621" s="1399">
        <f t="shared" si="6"/>
        <v>0</v>
      </c>
      <c r="BT621" s="1399"/>
      <c r="BU621" s="1399"/>
      <c r="BV621" s="1399"/>
      <c r="BW621" s="1399"/>
      <c r="BX621" s="1399">
        <f t="shared" si="7"/>
        <v>0</v>
      </c>
      <c r="BY621" s="1399"/>
      <c r="BZ621" s="1399"/>
      <c r="CA621" s="1399"/>
      <c r="CB621" s="1399"/>
      <c r="CC621" s="1399">
        <f t="shared" si="8"/>
        <v>0</v>
      </c>
      <c r="CD621" s="1399"/>
      <c r="CE621" s="1399"/>
      <c r="CF621" s="1399"/>
      <c r="CG621" s="1399"/>
      <c r="CH621" s="1399">
        <f t="shared" si="9"/>
        <v>0</v>
      </c>
      <c r="CI621" s="1399"/>
      <c r="CJ621" s="1399"/>
      <c r="CK621" s="1399"/>
      <c r="CL621" s="1399"/>
      <c r="CM621" s="1399">
        <f t="shared" si="10"/>
        <v>0</v>
      </c>
      <c r="CN621" s="1399"/>
      <c r="CO621" s="1399"/>
      <c r="CP621" s="1399"/>
      <c r="CQ621" s="1399"/>
      <c r="CR621" s="6"/>
      <c r="CS621" s="1377">
        <f t="shared" si="11"/>
        <v>0</v>
      </c>
      <c r="CT621" s="1377"/>
      <c r="CU621" s="1377"/>
      <c r="CV621" s="1377"/>
      <c r="CW621" s="1377"/>
      <c r="CX621" s="1377">
        <f t="shared" si="12"/>
        <v>0</v>
      </c>
      <c r="CY621" s="1377"/>
      <c r="CZ621" s="1377"/>
      <c r="DA621" s="1377"/>
      <c r="DB621" s="1377"/>
      <c r="DC621" s="1377">
        <f t="shared" si="13"/>
        <v>0</v>
      </c>
      <c r="DD621" s="1377"/>
      <c r="DE621" s="1377"/>
      <c r="DF621" s="1377"/>
      <c r="DG621" s="1377"/>
      <c r="DH621" s="1377">
        <f t="shared" si="14"/>
        <v>0</v>
      </c>
      <c r="DI621" s="1377"/>
      <c r="DJ621" s="1377"/>
      <c r="DK621" s="1377"/>
      <c r="DL621" s="1377"/>
      <c r="DM621" s="1377">
        <f t="shared" si="15"/>
        <v>0</v>
      </c>
      <c r="DN621" s="1377"/>
      <c r="DO621" s="1377"/>
      <c r="DP621" s="1377"/>
      <c r="DQ621" s="1377"/>
      <c r="DR621" s="1377">
        <f t="shared" si="16"/>
        <v>0</v>
      </c>
      <c r="DS621" s="1377"/>
      <c r="DT621" s="1377"/>
      <c r="DU621" s="1377"/>
      <c r="DV621" s="1377"/>
      <c r="DX621" s="1363" t="str">
        <f t="shared" si="17"/>
        <v/>
      </c>
      <c r="DY621" s="1364"/>
      <c r="DZ621" s="1364"/>
      <c r="EA621" s="1364"/>
      <c r="EB621" s="1365"/>
      <c r="EC621" s="1363" t="str">
        <f t="shared" si="18"/>
        <v/>
      </c>
      <c r="ED621" s="1364"/>
      <c r="EE621" s="1364"/>
      <c r="EF621" s="1364"/>
      <c r="EG621" s="1365"/>
      <c r="EH621" s="1363" t="str">
        <f t="shared" si="19"/>
        <v/>
      </c>
      <c r="EI621" s="1364"/>
      <c r="EJ621" s="1364"/>
      <c r="EK621" s="1364"/>
      <c r="EL621" s="1365"/>
      <c r="EM621" s="1363" t="str">
        <f t="shared" si="20"/>
        <v/>
      </c>
      <c r="EN621" s="1364"/>
      <c r="EO621" s="1364"/>
      <c r="EP621" s="1364"/>
      <c r="EQ621" s="1365"/>
      <c r="ER621" s="1363" t="str">
        <f t="shared" si="21"/>
        <v/>
      </c>
      <c r="ES621" s="1364"/>
      <c r="ET621" s="1364"/>
      <c r="EU621" s="1364"/>
      <c r="EV621" s="1365"/>
      <c r="EW621" s="1363" t="str">
        <f t="shared" si="22"/>
        <v/>
      </c>
      <c r="EX621" s="1364"/>
      <c r="EY621" s="1364"/>
      <c r="EZ621" s="1364"/>
      <c r="FA621" s="1365"/>
    </row>
    <row r="622" spans="1:157" ht="12.95" customHeight="1">
      <c r="C622" s="2" t="s">
        <v>2420</v>
      </c>
      <c r="AZ622" s="3"/>
      <c r="BA622" s="3"/>
      <c r="BB622" s="3"/>
      <c r="BC622" s="3"/>
      <c r="BD622" s="3"/>
      <c r="BE622" s="1363">
        <f t="shared" si="1"/>
        <v>0</v>
      </c>
      <c r="BF622" s="1365"/>
      <c r="BG622" s="1400">
        <f t="shared" si="2"/>
        <v>0</v>
      </c>
      <c r="BH622" s="1401"/>
      <c r="BI622" s="1363">
        <f t="shared" si="3"/>
        <v>0</v>
      </c>
      <c r="BJ622" s="1365"/>
      <c r="BK622" s="1400">
        <f t="shared" si="4"/>
        <v>0</v>
      </c>
      <c r="BL622" s="1401"/>
      <c r="BM622" s="3"/>
      <c r="BN622" s="1396">
        <f t="shared" si="5"/>
        <v>0</v>
      </c>
      <c r="BO622" s="1397"/>
      <c r="BP622" s="1397"/>
      <c r="BQ622" s="1397"/>
      <c r="BR622" s="1398"/>
      <c r="BS622" s="1399">
        <f t="shared" si="6"/>
        <v>0</v>
      </c>
      <c r="BT622" s="1399"/>
      <c r="BU622" s="1399"/>
      <c r="BV622" s="1399"/>
      <c r="BW622" s="1399"/>
      <c r="BX622" s="1399">
        <f t="shared" si="7"/>
        <v>0</v>
      </c>
      <c r="BY622" s="1399"/>
      <c r="BZ622" s="1399"/>
      <c r="CA622" s="1399"/>
      <c r="CB622" s="1399"/>
      <c r="CC622" s="1399">
        <f t="shared" si="8"/>
        <v>0</v>
      </c>
      <c r="CD622" s="1399"/>
      <c r="CE622" s="1399"/>
      <c r="CF622" s="1399"/>
      <c r="CG622" s="1399"/>
      <c r="CH622" s="1399">
        <f t="shared" si="9"/>
        <v>0</v>
      </c>
      <c r="CI622" s="1399"/>
      <c r="CJ622" s="1399"/>
      <c r="CK622" s="1399"/>
      <c r="CL622" s="1399"/>
      <c r="CM622" s="1399">
        <f t="shared" si="10"/>
        <v>0</v>
      </c>
      <c r="CN622" s="1399"/>
      <c r="CO622" s="1399"/>
      <c r="CP622" s="1399"/>
      <c r="CQ622" s="1399"/>
      <c r="CR622" s="6"/>
      <c r="CS622" s="1377">
        <f t="shared" si="11"/>
        <v>0</v>
      </c>
      <c r="CT622" s="1377"/>
      <c r="CU622" s="1377"/>
      <c r="CV622" s="1377"/>
      <c r="CW622" s="1377"/>
      <c r="CX622" s="1377">
        <f t="shared" si="12"/>
        <v>0</v>
      </c>
      <c r="CY622" s="1377"/>
      <c r="CZ622" s="1377"/>
      <c r="DA622" s="1377"/>
      <c r="DB622" s="1377"/>
      <c r="DC622" s="1377">
        <f t="shared" si="13"/>
        <v>0</v>
      </c>
      <c r="DD622" s="1377"/>
      <c r="DE622" s="1377"/>
      <c r="DF622" s="1377"/>
      <c r="DG622" s="1377"/>
      <c r="DH622" s="1377">
        <f t="shared" si="14"/>
        <v>0</v>
      </c>
      <c r="DI622" s="1377"/>
      <c r="DJ622" s="1377"/>
      <c r="DK622" s="1377"/>
      <c r="DL622" s="1377"/>
      <c r="DM622" s="1377">
        <f t="shared" si="15"/>
        <v>0</v>
      </c>
      <c r="DN622" s="1377"/>
      <c r="DO622" s="1377"/>
      <c r="DP622" s="1377"/>
      <c r="DQ622" s="1377"/>
      <c r="DR622" s="1377">
        <f t="shared" si="16"/>
        <v>0</v>
      </c>
      <c r="DS622" s="1377"/>
      <c r="DT622" s="1377"/>
      <c r="DU622" s="1377"/>
      <c r="DV622" s="1377"/>
      <c r="DX622" s="1363" t="str">
        <f t="shared" si="17"/>
        <v/>
      </c>
      <c r="DY622" s="1364"/>
      <c r="DZ622" s="1364"/>
      <c r="EA622" s="1364"/>
      <c r="EB622" s="1365"/>
      <c r="EC622" s="1363" t="str">
        <f t="shared" si="18"/>
        <v/>
      </c>
      <c r="ED622" s="1364"/>
      <c r="EE622" s="1364"/>
      <c r="EF622" s="1364"/>
      <c r="EG622" s="1365"/>
      <c r="EH622" s="1363" t="str">
        <f t="shared" si="19"/>
        <v/>
      </c>
      <c r="EI622" s="1364"/>
      <c r="EJ622" s="1364"/>
      <c r="EK622" s="1364"/>
      <c r="EL622" s="1365"/>
      <c r="EM622" s="1363" t="str">
        <f t="shared" si="20"/>
        <v/>
      </c>
      <c r="EN622" s="1364"/>
      <c r="EO622" s="1364"/>
      <c r="EP622" s="1364"/>
      <c r="EQ622" s="1365"/>
      <c r="ER622" s="1363" t="str">
        <f t="shared" si="21"/>
        <v/>
      </c>
      <c r="ES622" s="1364"/>
      <c r="ET622" s="1364"/>
      <c r="EU622" s="1364"/>
      <c r="EV622" s="1365"/>
      <c r="EW622" s="1363" t="str">
        <f t="shared" si="22"/>
        <v/>
      </c>
      <c r="EX622" s="1364"/>
      <c r="EY622" s="1364"/>
      <c r="EZ622" s="1364"/>
      <c r="FA622" s="1365"/>
    </row>
    <row r="623" spans="1:157" ht="12.95" customHeight="1">
      <c r="B623" s="546"/>
      <c r="C623" s="2"/>
      <c r="AU623" s="3"/>
      <c r="AZ623" s="3"/>
      <c r="BA623" s="3"/>
      <c r="BB623" s="3"/>
      <c r="BC623" s="3"/>
      <c r="BD623" s="3"/>
      <c r="BE623" s="1363">
        <f t="shared" si="1"/>
        <v>0</v>
      </c>
      <c r="BF623" s="1365"/>
      <c r="BG623" s="1400">
        <f t="shared" si="2"/>
        <v>0</v>
      </c>
      <c r="BH623" s="1401"/>
      <c r="BI623" s="1363">
        <f t="shared" si="3"/>
        <v>0</v>
      </c>
      <c r="BJ623" s="1365"/>
      <c r="BK623" s="1400">
        <f t="shared" si="4"/>
        <v>0</v>
      </c>
      <c r="BL623" s="1401"/>
      <c r="BM623" s="3"/>
      <c r="BN623" s="1396">
        <f t="shared" si="5"/>
        <v>0</v>
      </c>
      <c r="BO623" s="1397"/>
      <c r="BP623" s="1397"/>
      <c r="BQ623" s="1397"/>
      <c r="BR623" s="1398"/>
      <c r="BS623" s="1399">
        <f t="shared" si="6"/>
        <v>0</v>
      </c>
      <c r="BT623" s="1399"/>
      <c r="BU623" s="1399"/>
      <c r="BV623" s="1399"/>
      <c r="BW623" s="1399"/>
      <c r="BX623" s="1399">
        <f t="shared" si="7"/>
        <v>0</v>
      </c>
      <c r="BY623" s="1399"/>
      <c r="BZ623" s="1399"/>
      <c r="CA623" s="1399"/>
      <c r="CB623" s="1399"/>
      <c r="CC623" s="1399">
        <f t="shared" si="8"/>
        <v>0</v>
      </c>
      <c r="CD623" s="1399"/>
      <c r="CE623" s="1399"/>
      <c r="CF623" s="1399"/>
      <c r="CG623" s="1399"/>
      <c r="CH623" s="1399">
        <f t="shared" si="9"/>
        <v>0</v>
      </c>
      <c r="CI623" s="1399"/>
      <c r="CJ623" s="1399"/>
      <c r="CK623" s="1399"/>
      <c r="CL623" s="1399"/>
      <c r="CM623" s="1399">
        <f t="shared" si="10"/>
        <v>0</v>
      </c>
      <c r="CN623" s="1399"/>
      <c r="CO623" s="1399"/>
      <c r="CP623" s="1399"/>
      <c r="CQ623" s="1399"/>
      <c r="CR623" s="6"/>
      <c r="CS623" s="1377">
        <f t="shared" si="11"/>
        <v>0</v>
      </c>
      <c r="CT623" s="1377"/>
      <c r="CU623" s="1377"/>
      <c r="CV623" s="1377"/>
      <c r="CW623" s="1377"/>
      <c r="CX623" s="1377">
        <f t="shared" si="12"/>
        <v>0</v>
      </c>
      <c r="CY623" s="1377"/>
      <c r="CZ623" s="1377"/>
      <c r="DA623" s="1377"/>
      <c r="DB623" s="1377"/>
      <c r="DC623" s="1377">
        <f t="shared" si="13"/>
        <v>0</v>
      </c>
      <c r="DD623" s="1377"/>
      <c r="DE623" s="1377"/>
      <c r="DF623" s="1377"/>
      <c r="DG623" s="1377"/>
      <c r="DH623" s="1377">
        <f t="shared" si="14"/>
        <v>0</v>
      </c>
      <c r="DI623" s="1377"/>
      <c r="DJ623" s="1377"/>
      <c r="DK623" s="1377"/>
      <c r="DL623" s="1377"/>
      <c r="DM623" s="1377">
        <f t="shared" si="15"/>
        <v>0</v>
      </c>
      <c r="DN623" s="1377"/>
      <c r="DO623" s="1377"/>
      <c r="DP623" s="1377"/>
      <c r="DQ623" s="1377"/>
      <c r="DR623" s="1377">
        <f t="shared" si="16"/>
        <v>0</v>
      </c>
      <c r="DS623" s="1377"/>
      <c r="DT623" s="1377"/>
      <c r="DU623" s="1377"/>
      <c r="DV623" s="1377"/>
      <c r="DX623" s="1363" t="str">
        <f t="shared" si="17"/>
        <v/>
      </c>
      <c r="DY623" s="1364"/>
      <c r="DZ623" s="1364"/>
      <c r="EA623" s="1364"/>
      <c r="EB623" s="1365"/>
      <c r="EC623" s="1363" t="str">
        <f t="shared" si="18"/>
        <v/>
      </c>
      <c r="ED623" s="1364"/>
      <c r="EE623" s="1364"/>
      <c r="EF623" s="1364"/>
      <c r="EG623" s="1365"/>
      <c r="EH623" s="1363" t="str">
        <f t="shared" si="19"/>
        <v/>
      </c>
      <c r="EI623" s="1364"/>
      <c r="EJ623" s="1364"/>
      <c r="EK623" s="1364"/>
      <c r="EL623" s="1365"/>
      <c r="EM623" s="1363" t="str">
        <f t="shared" si="20"/>
        <v/>
      </c>
      <c r="EN623" s="1364"/>
      <c r="EO623" s="1364"/>
      <c r="EP623" s="1364"/>
      <c r="EQ623" s="1365"/>
      <c r="ER623" s="1363" t="str">
        <f t="shared" si="21"/>
        <v/>
      </c>
      <c r="ES623" s="1364"/>
      <c r="ET623" s="1364"/>
      <c r="EU623" s="1364"/>
      <c r="EV623" s="1365"/>
      <c r="EW623" s="1363" t="str">
        <f t="shared" si="22"/>
        <v/>
      </c>
      <c r="EX623" s="1364"/>
      <c r="EY623" s="1364"/>
      <c r="EZ623" s="1364"/>
      <c r="FA623" s="1365"/>
    </row>
    <row r="624" spans="1:157" ht="12.95" customHeight="1">
      <c r="B624" s="1844" t="s">
        <v>2422</v>
      </c>
      <c r="C624" s="1844"/>
      <c r="D624" s="1844"/>
      <c r="E624" s="1844"/>
      <c r="F624" s="1844"/>
      <c r="G624" s="1844"/>
      <c r="H624" s="1844"/>
      <c r="I624" s="1844"/>
      <c r="J624" s="1844"/>
      <c r="K624" s="1844"/>
      <c r="L624" s="1844"/>
      <c r="M624" s="1668" t="s">
        <v>2423</v>
      </c>
      <c r="N624" s="1668"/>
      <c r="O624" s="1668"/>
      <c r="P624" s="1668"/>
      <c r="Q624" s="1668" t="s">
        <v>2044</v>
      </c>
      <c r="R624" s="1668"/>
      <c r="S624" s="1668"/>
      <c r="T624" s="1668" t="s">
        <v>2042</v>
      </c>
      <c r="U624" s="1668"/>
      <c r="V624" s="1668"/>
      <c r="W624" s="1842" t="s">
        <v>461</v>
      </c>
      <c r="X624" s="1842"/>
      <c r="Y624" s="1842"/>
      <c r="Z624" s="1445" t="s">
        <v>2452</v>
      </c>
      <c r="AA624" s="1445"/>
      <c r="AB624" s="1446"/>
      <c r="AC624" s="1672" t="s">
        <v>1865</v>
      </c>
      <c r="AD624" s="1673"/>
      <c r="AE624" s="1674"/>
      <c r="AF624" s="1444" t="s">
        <v>2231</v>
      </c>
      <c r="AG624" s="1445"/>
      <c r="AH624" s="1445"/>
      <c r="AI624" s="1445"/>
      <c r="AJ624" s="1446"/>
      <c r="AK624" s="1735" t="s">
        <v>2232</v>
      </c>
      <c r="AL624" s="1736"/>
      <c r="AM624" s="1736"/>
      <c r="AN624" s="1737"/>
      <c r="AO624" s="1668" t="s">
        <v>462</v>
      </c>
      <c r="AP624" s="1668"/>
      <c r="AQ624" s="1668"/>
      <c r="AR624" s="1668"/>
      <c r="AS624" s="1668"/>
      <c r="AU624" s="3"/>
      <c r="AZ624" s="3"/>
      <c r="BA624" s="3"/>
      <c r="BB624" s="3"/>
      <c r="BC624" s="3"/>
      <c r="BD624" s="3"/>
      <c r="BE624" s="1363">
        <f t="shared" si="1"/>
        <v>0</v>
      </c>
      <c r="BF624" s="1365"/>
      <c r="BG624" s="1400">
        <f t="shared" si="2"/>
        <v>0</v>
      </c>
      <c r="BH624" s="1401"/>
      <c r="BI624" s="1363">
        <f t="shared" si="3"/>
        <v>0</v>
      </c>
      <c r="BJ624" s="1365"/>
      <c r="BK624" s="1400">
        <f t="shared" si="4"/>
        <v>0</v>
      </c>
      <c r="BL624" s="1401"/>
      <c r="BM624" s="3"/>
      <c r="BN624" s="1396">
        <f t="shared" si="5"/>
        <v>0</v>
      </c>
      <c r="BO624" s="1397"/>
      <c r="BP624" s="1397"/>
      <c r="BQ624" s="1397"/>
      <c r="BR624" s="1398"/>
      <c r="BS624" s="1399">
        <f t="shared" si="6"/>
        <v>0</v>
      </c>
      <c r="BT624" s="1399"/>
      <c r="BU624" s="1399"/>
      <c r="BV624" s="1399"/>
      <c r="BW624" s="1399"/>
      <c r="BX624" s="1399">
        <f t="shared" si="7"/>
        <v>0</v>
      </c>
      <c r="BY624" s="1399"/>
      <c r="BZ624" s="1399"/>
      <c r="CA624" s="1399"/>
      <c r="CB624" s="1399"/>
      <c r="CC624" s="1399">
        <f t="shared" si="8"/>
        <v>0</v>
      </c>
      <c r="CD624" s="1399"/>
      <c r="CE624" s="1399"/>
      <c r="CF624" s="1399"/>
      <c r="CG624" s="1399"/>
      <c r="CH624" s="1399">
        <f t="shared" si="9"/>
        <v>0</v>
      </c>
      <c r="CI624" s="1399"/>
      <c r="CJ624" s="1399"/>
      <c r="CK624" s="1399"/>
      <c r="CL624" s="1399"/>
      <c r="CM624" s="1399">
        <f t="shared" si="10"/>
        <v>0</v>
      </c>
      <c r="CN624" s="1399"/>
      <c r="CO624" s="1399"/>
      <c r="CP624" s="1399"/>
      <c r="CQ624" s="1399"/>
      <c r="CR624" s="6"/>
      <c r="CS624" s="1377">
        <f t="shared" si="11"/>
        <v>0</v>
      </c>
      <c r="CT624" s="1377"/>
      <c r="CU624" s="1377"/>
      <c r="CV624" s="1377"/>
      <c r="CW624" s="1377"/>
      <c r="CX624" s="1377">
        <f t="shared" si="12"/>
        <v>0</v>
      </c>
      <c r="CY624" s="1377"/>
      <c r="CZ624" s="1377"/>
      <c r="DA624" s="1377"/>
      <c r="DB624" s="1377"/>
      <c r="DC624" s="1377">
        <f t="shared" si="13"/>
        <v>0</v>
      </c>
      <c r="DD624" s="1377"/>
      <c r="DE624" s="1377"/>
      <c r="DF624" s="1377"/>
      <c r="DG624" s="1377"/>
      <c r="DH624" s="1377">
        <f t="shared" si="14"/>
        <v>0</v>
      </c>
      <c r="DI624" s="1377"/>
      <c r="DJ624" s="1377"/>
      <c r="DK624" s="1377"/>
      <c r="DL624" s="1377"/>
      <c r="DM624" s="1377">
        <f t="shared" si="15"/>
        <v>0</v>
      </c>
      <c r="DN624" s="1377"/>
      <c r="DO624" s="1377"/>
      <c r="DP624" s="1377"/>
      <c r="DQ624" s="1377"/>
      <c r="DR624" s="1377">
        <f t="shared" si="16"/>
        <v>0</v>
      </c>
      <c r="DS624" s="1377"/>
      <c r="DT624" s="1377"/>
      <c r="DU624" s="1377"/>
      <c r="DV624" s="1377"/>
      <c r="DX624" s="1363" t="str">
        <f t="shared" si="17"/>
        <v/>
      </c>
      <c r="DY624" s="1364"/>
      <c r="DZ624" s="1364"/>
      <c r="EA624" s="1364"/>
      <c r="EB624" s="1365"/>
      <c r="EC624" s="1363" t="str">
        <f t="shared" si="18"/>
        <v/>
      </c>
      <c r="ED624" s="1364"/>
      <c r="EE624" s="1364"/>
      <c r="EF624" s="1364"/>
      <c r="EG624" s="1365"/>
      <c r="EH624" s="1363" t="str">
        <f t="shared" si="19"/>
        <v/>
      </c>
      <c r="EI624" s="1364"/>
      <c r="EJ624" s="1364"/>
      <c r="EK624" s="1364"/>
      <c r="EL624" s="1365"/>
      <c r="EM624" s="1363" t="str">
        <f t="shared" si="20"/>
        <v/>
      </c>
      <c r="EN624" s="1364"/>
      <c r="EO624" s="1364"/>
      <c r="EP624" s="1364"/>
      <c r="EQ624" s="1365"/>
      <c r="ER624" s="1363" t="str">
        <f t="shared" si="21"/>
        <v/>
      </c>
      <c r="ES624" s="1364"/>
      <c r="ET624" s="1364"/>
      <c r="EU624" s="1364"/>
      <c r="EV624" s="1365"/>
      <c r="EW624" s="1363" t="str">
        <f t="shared" si="22"/>
        <v/>
      </c>
      <c r="EX624" s="1364"/>
      <c r="EY624" s="1364"/>
      <c r="EZ624" s="1364"/>
      <c r="FA624" s="1365"/>
    </row>
    <row r="625" spans="2:157" ht="12.95" customHeight="1">
      <c r="B625" s="1844"/>
      <c r="C625" s="1844"/>
      <c r="D625" s="1844"/>
      <c r="E625" s="1844"/>
      <c r="F625" s="1844"/>
      <c r="G625" s="1844"/>
      <c r="H625" s="1844"/>
      <c r="I625" s="1844"/>
      <c r="J625" s="1844"/>
      <c r="K625" s="1844"/>
      <c r="L625" s="1844"/>
      <c r="M625" s="1668"/>
      <c r="N625" s="1668"/>
      <c r="O625" s="1668"/>
      <c r="P625" s="1668"/>
      <c r="Q625" s="1668"/>
      <c r="R625" s="1668"/>
      <c r="S625" s="1668"/>
      <c r="T625" s="1668"/>
      <c r="U625" s="1668"/>
      <c r="V625" s="1668"/>
      <c r="W625" s="1842"/>
      <c r="X625" s="1842"/>
      <c r="Y625" s="1842"/>
      <c r="Z625" s="1448"/>
      <c r="AA625" s="1448"/>
      <c r="AB625" s="1449"/>
      <c r="AC625" s="1675"/>
      <c r="AD625" s="1676"/>
      <c r="AE625" s="1677"/>
      <c r="AF625" s="1447"/>
      <c r="AG625" s="1448"/>
      <c r="AH625" s="1448"/>
      <c r="AI625" s="1448"/>
      <c r="AJ625" s="1449"/>
      <c r="AK625" s="1738"/>
      <c r="AL625" s="1739"/>
      <c r="AM625" s="1739"/>
      <c r="AN625" s="1740"/>
      <c r="AO625" s="1668"/>
      <c r="AP625" s="1668"/>
      <c r="AQ625" s="1668"/>
      <c r="AR625" s="1668"/>
      <c r="AS625" s="1668"/>
      <c r="AU625" s="3"/>
      <c r="AZ625" s="3"/>
      <c r="BA625" s="3"/>
      <c r="BB625" s="3"/>
      <c r="BC625" s="3"/>
      <c r="BD625" s="3"/>
      <c r="BE625" s="1363">
        <f t="shared" si="1"/>
        <v>0</v>
      </c>
      <c r="BF625" s="1365"/>
      <c r="BG625" s="1400">
        <f t="shared" si="2"/>
        <v>0</v>
      </c>
      <c r="BH625" s="1401"/>
      <c r="BI625" s="1363">
        <f t="shared" si="3"/>
        <v>0</v>
      </c>
      <c r="BJ625" s="1365"/>
      <c r="BK625" s="1400">
        <f t="shared" si="4"/>
        <v>0</v>
      </c>
      <c r="BL625" s="1401"/>
      <c r="BM625" s="3"/>
      <c r="BN625" s="1396">
        <f t="shared" si="5"/>
        <v>0</v>
      </c>
      <c r="BO625" s="1397"/>
      <c r="BP625" s="1397"/>
      <c r="BQ625" s="1397"/>
      <c r="BR625" s="1398"/>
      <c r="BS625" s="1399">
        <f t="shared" si="6"/>
        <v>0</v>
      </c>
      <c r="BT625" s="1399"/>
      <c r="BU625" s="1399"/>
      <c r="BV625" s="1399"/>
      <c r="BW625" s="1399"/>
      <c r="BX625" s="1399">
        <f t="shared" si="7"/>
        <v>0</v>
      </c>
      <c r="BY625" s="1399"/>
      <c r="BZ625" s="1399"/>
      <c r="CA625" s="1399"/>
      <c r="CB625" s="1399"/>
      <c r="CC625" s="1399">
        <f t="shared" si="8"/>
        <v>0</v>
      </c>
      <c r="CD625" s="1399"/>
      <c r="CE625" s="1399"/>
      <c r="CF625" s="1399"/>
      <c r="CG625" s="1399"/>
      <c r="CH625" s="1399">
        <f t="shared" si="9"/>
        <v>0</v>
      </c>
      <c r="CI625" s="1399"/>
      <c r="CJ625" s="1399"/>
      <c r="CK625" s="1399"/>
      <c r="CL625" s="1399"/>
      <c r="CM625" s="1399">
        <f t="shared" si="10"/>
        <v>0</v>
      </c>
      <c r="CN625" s="1399"/>
      <c r="CO625" s="1399"/>
      <c r="CP625" s="1399"/>
      <c r="CQ625" s="1399"/>
      <c r="CR625" s="6"/>
      <c r="CS625" s="1377">
        <f t="shared" si="11"/>
        <v>0</v>
      </c>
      <c r="CT625" s="1377"/>
      <c r="CU625" s="1377"/>
      <c r="CV625" s="1377"/>
      <c r="CW625" s="1377"/>
      <c r="CX625" s="1377">
        <f t="shared" si="12"/>
        <v>0</v>
      </c>
      <c r="CY625" s="1377"/>
      <c r="CZ625" s="1377"/>
      <c r="DA625" s="1377"/>
      <c r="DB625" s="1377"/>
      <c r="DC625" s="1377">
        <f t="shared" si="13"/>
        <v>0</v>
      </c>
      <c r="DD625" s="1377"/>
      <c r="DE625" s="1377"/>
      <c r="DF625" s="1377"/>
      <c r="DG625" s="1377"/>
      <c r="DH625" s="1377">
        <f t="shared" si="14"/>
        <v>0</v>
      </c>
      <c r="DI625" s="1377"/>
      <c r="DJ625" s="1377"/>
      <c r="DK625" s="1377"/>
      <c r="DL625" s="1377"/>
      <c r="DM625" s="1377">
        <f t="shared" si="15"/>
        <v>0</v>
      </c>
      <c r="DN625" s="1377"/>
      <c r="DO625" s="1377"/>
      <c r="DP625" s="1377"/>
      <c r="DQ625" s="1377"/>
      <c r="DR625" s="1377">
        <f t="shared" si="16"/>
        <v>0</v>
      </c>
      <c r="DS625" s="1377"/>
      <c r="DT625" s="1377"/>
      <c r="DU625" s="1377"/>
      <c r="DV625" s="1377"/>
      <c r="DX625" s="1363" t="str">
        <f t="shared" si="17"/>
        <v/>
      </c>
      <c r="DY625" s="1364"/>
      <c r="DZ625" s="1364"/>
      <c r="EA625" s="1364"/>
      <c r="EB625" s="1365"/>
      <c r="EC625" s="1363" t="str">
        <f t="shared" si="18"/>
        <v/>
      </c>
      <c r="ED625" s="1364"/>
      <c r="EE625" s="1364"/>
      <c r="EF625" s="1364"/>
      <c r="EG625" s="1365"/>
      <c r="EH625" s="1363" t="str">
        <f t="shared" si="19"/>
        <v/>
      </c>
      <c r="EI625" s="1364"/>
      <c r="EJ625" s="1364"/>
      <c r="EK625" s="1364"/>
      <c r="EL625" s="1365"/>
      <c r="EM625" s="1363" t="str">
        <f t="shared" si="20"/>
        <v/>
      </c>
      <c r="EN625" s="1364"/>
      <c r="EO625" s="1364"/>
      <c r="EP625" s="1364"/>
      <c r="EQ625" s="1365"/>
      <c r="ER625" s="1363" t="str">
        <f t="shared" si="21"/>
        <v/>
      </c>
      <c r="ES625" s="1364"/>
      <c r="ET625" s="1364"/>
      <c r="EU625" s="1364"/>
      <c r="EV625" s="1365"/>
      <c r="EW625" s="1363" t="str">
        <f t="shared" si="22"/>
        <v/>
      </c>
      <c r="EX625" s="1364"/>
      <c r="EY625" s="1364"/>
      <c r="EZ625" s="1364"/>
      <c r="FA625" s="1365"/>
    </row>
    <row r="626" spans="2:157" ht="12.95" customHeight="1">
      <c r="B626" s="1844"/>
      <c r="C626" s="1844"/>
      <c r="D626" s="1844"/>
      <c r="E626" s="1844"/>
      <c r="F626" s="1844"/>
      <c r="G626" s="1844"/>
      <c r="H626" s="1844"/>
      <c r="I626" s="1844"/>
      <c r="J626" s="1844"/>
      <c r="K626" s="1844"/>
      <c r="L626" s="1844"/>
      <c r="M626" s="1668"/>
      <c r="N626" s="1668"/>
      <c r="O626" s="1668"/>
      <c r="P626" s="1668"/>
      <c r="Q626" s="1668"/>
      <c r="R626" s="1668"/>
      <c r="S626" s="1668"/>
      <c r="T626" s="1668"/>
      <c r="U626" s="1668"/>
      <c r="V626" s="1668"/>
      <c r="W626" s="1842"/>
      <c r="X626" s="1842"/>
      <c r="Y626" s="1842"/>
      <c r="Z626" s="1476"/>
      <c r="AA626" s="1476"/>
      <c r="AB626" s="1477"/>
      <c r="AC626" s="1678"/>
      <c r="AD626" s="1679"/>
      <c r="AE626" s="1680"/>
      <c r="AF626" s="1475"/>
      <c r="AG626" s="1476"/>
      <c r="AH626" s="1476"/>
      <c r="AI626" s="1476"/>
      <c r="AJ626" s="1477"/>
      <c r="AK626" s="1741"/>
      <c r="AL626" s="1742"/>
      <c r="AM626" s="1742"/>
      <c r="AN626" s="1743"/>
      <c r="AO626" s="1668"/>
      <c r="AP626" s="1668"/>
      <c r="AQ626" s="1668"/>
      <c r="AR626" s="1668"/>
      <c r="AS626" s="1668"/>
      <c r="AT626" s="3"/>
      <c r="AU626" s="3"/>
      <c r="AZ626" s="3"/>
      <c r="BA626" s="3"/>
      <c r="BB626" s="3"/>
      <c r="BC626" s="3"/>
      <c r="BD626" s="3"/>
      <c r="BE626" s="1363">
        <f t="shared" si="1"/>
        <v>0</v>
      </c>
      <c r="BF626" s="1365"/>
      <c r="BG626" s="1400">
        <f t="shared" si="2"/>
        <v>0</v>
      </c>
      <c r="BH626" s="1401"/>
      <c r="BI626" s="1363">
        <f t="shared" si="3"/>
        <v>0</v>
      </c>
      <c r="BJ626" s="1365"/>
      <c r="BK626" s="1400">
        <f t="shared" si="4"/>
        <v>0</v>
      </c>
      <c r="BL626" s="1401"/>
      <c r="BM626" s="3"/>
      <c r="BN626" s="1396">
        <f t="shared" si="5"/>
        <v>0</v>
      </c>
      <c r="BO626" s="1397"/>
      <c r="BP626" s="1397"/>
      <c r="BQ626" s="1397"/>
      <c r="BR626" s="1398"/>
      <c r="BS626" s="1399">
        <f t="shared" si="6"/>
        <v>0</v>
      </c>
      <c r="BT626" s="1399"/>
      <c r="BU626" s="1399"/>
      <c r="BV626" s="1399"/>
      <c r="BW626" s="1399"/>
      <c r="BX626" s="1399">
        <f t="shared" si="7"/>
        <v>0</v>
      </c>
      <c r="BY626" s="1399"/>
      <c r="BZ626" s="1399"/>
      <c r="CA626" s="1399"/>
      <c r="CB626" s="1399"/>
      <c r="CC626" s="1399">
        <f t="shared" si="8"/>
        <v>0</v>
      </c>
      <c r="CD626" s="1399"/>
      <c r="CE626" s="1399"/>
      <c r="CF626" s="1399"/>
      <c r="CG626" s="1399"/>
      <c r="CH626" s="1399">
        <f t="shared" si="9"/>
        <v>0</v>
      </c>
      <c r="CI626" s="1399"/>
      <c r="CJ626" s="1399"/>
      <c r="CK626" s="1399"/>
      <c r="CL626" s="1399"/>
      <c r="CM626" s="1399">
        <f t="shared" si="10"/>
        <v>0</v>
      </c>
      <c r="CN626" s="1399"/>
      <c r="CO626" s="1399"/>
      <c r="CP626" s="1399"/>
      <c r="CQ626" s="1399"/>
      <c r="CR626" s="6"/>
      <c r="CS626" s="1377">
        <f t="shared" si="11"/>
        <v>0</v>
      </c>
      <c r="CT626" s="1377"/>
      <c r="CU626" s="1377"/>
      <c r="CV626" s="1377"/>
      <c r="CW626" s="1377"/>
      <c r="CX626" s="1377">
        <f t="shared" si="12"/>
        <v>0</v>
      </c>
      <c r="CY626" s="1377"/>
      <c r="CZ626" s="1377"/>
      <c r="DA626" s="1377"/>
      <c r="DB626" s="1377"/>
      <c r="DC626" s="1377">
        <f t="shared" si="13"/>
        <v>0</v>
      </c>
      <c r="DD626" s="1377"/>
      <c r="DE626" s="1377"/>
      <c r="DF626" s="1377"/>
      <c r="DG626" s="1377"/>
      <c r="DH626" s="1377">
        <f t="shared" si="14"/>
        <v>0</v>
      </c>
      <c r="DI626" s="1377"/>
      <c r="DJ626" s="1377"/>
      <c r="DK626" s="1377"/>
      <c r="DL626" s="1377"/>
      <c r="DM626" s="1377">
        <f t="shared" si="15"/>
        <v>0</v>
      </c>
      <c r="DN626" s="1377"/>
      <c r="DO626" s="1377"/>
      <c r="DP626" s="1377"/>
      <c r="DQ626" s="1377"/>
      <c r="DR626" s="1377">
        <f t="shared" si="16"/>
        <v>0</v>
      </c>
      <c r="DS626" s="1377"/>
      <c r="DT626" s="1377"/>
      <c r="DU626" s="1377"/>
      <c r="DV626" s="1377"/>
      <c r="DX626" s="1363" t="str">
        <f t="shared" si="17"/>
        <v/>
      </c>
      <c r="DY626" s="1364"/>
      <c r="DZ626" s="1364"/>
      <c r="EA626" s="1364"/>
      <c r="EB626" s="1365"/>
      <c r="EC626" s="1363" t="str">
        <f t="shared" si="18"/>
        <v/>
      </c>
      <c r="ED626" s="1364"/>
      <c r="EE626" s="1364"/>
      <c r="EF626" s="1364"/>
      <c r="EG626" s="1365"/>
      <c r="EH626" s="1363" t="str">
        <f t="shared" si="19"/>
        <v/>
      </c>
      <c r="EI626" s="1364"/>
      <c r="EJ626" s="1364"/>
      <c r="EK626" s="1364"/>
      <c r="EL626" s="1365"/>
      <c r="EM626" s="1363" t="str">
        <f t="shared" si="20"/>
        <v/>
      </c>
      <c r="EN626" s="1364"/>
      <c r="EO626" s="1364"/>
      <c r="EP626" s="1364"/>
      <c r="EQ626" s="1365"/>
      <c r="ER626" s="1363" t="str">
        <f t="shared" si="21"/>
        <v/>
      </c>
      <c r="ES626" s="1364"/>
      <c r="ET626" s="1364"/>
      <c r="EU626" s="1364"/>
      <c r="EV626" s="1365"/>
      <c r="EW626" s="1363" t="str">
        <f t="shared" si="22"/>
        <v/>
      </c>
      <c r="EX626" s="1364"/>
      <c r="EY626" s="1364"/>
      <c r="EZ626" s="1364"/>
      <c r="FA626" s="1365"/>
    </row>
    <row r="627" spans="2:157" ht="12.95" customHeight="1">
      <c r="B627" s="51" t="s">
        <v>112</v>
      </c>
      <c r="C627" s="1602" t="s">
        <v>2743</v>
      </c>
      <c r="D627" s="1602"/>
      <c r="E627" s="1602"/>
      <c r="F627" s="1602"/>
      <c r="G627" s="1602"/>
      <c r="H627" s="1602"/>
      <c r="I627" s="1602"/>
      <c r="J627" s="1602"/>
      <c r="K627" s="1602"/>
      <c r="L627" s="1602"/>
      <c r="M627" s="1681" t="s">
        <v>2439</v>
      </c>
      <c r="N627" s="1681"/>
      <c r="O627" s="1681"/>
      <c r="P627" s="1681"/>
      <c r="Q627" s="1421">
        <v>216</v>
      </c>
      <c r="R627" s="1421"/>
      <c r="S627" s="1422"/>
      <c r="T627" s="1420">
        <v>420</v>
      </c>
      <c r="U627" s="1421"/>
      <c r="V627" s="1422"/>
      <c r="W627" s="1414">
        <v>6.5000000000000002E-2</v>
      </c>
      <c r="X627" s="1415"/>
      <c r="Y627" s="1416"/>
      <c r="Z627" s="1411" t="s">
        <v>2451</v>
      </c>
      <c r="AA627" s="1412"/>
      <c r="AB627" s="1413"/>
      <c r="AC627" s="1417">
        <v>1</v>
      </c>
      <c r="AD627" s="1418"/>
      <c r="AE627" s="1419"/>
      <c r="AF627" s="1589">
        <v>412396</v>
      </c>
      <c r="AG627" s="1590"/>
      <c r="AH627" s="1590"/>
      <c r="AI627" s="1590"/>
      <c r="AJ627" s="1591"/>
      <c r="AK627" s="1605"/>
      <c r="AL627" s="1606"/>
      <c r="AM627" s="1606"/>
      <c r="AN627" s="1607"/>
      <c r="AO627" s="1608">
        <v>5870000</v>
      </c>
      <c r="AP627" s="1608"/>
      <c r="AQ627" s="1608"/>
      <c r="AR627" s="1608"/>
      <c r="AS627" s="1608"/>
      <c r="AT627" s="3"/>
      <c r="AU627" s="3"/>
      <c r="AZ627" s="3"/>
      <c r="BA627" s="3"/>
      <c r="BB627" s="3"/>
      <c r="BC627" s="3"/>
      <c r="BD627" s="3"/>
      <c r="BE627" s="1363">
        <f t="shared" si="1"/>
        <v>0</v>
      </c>
      <c r="BF627" s="1365"/>
      <c r="BG627" s="1400">
        <f t="shared" si="2"/>
        <v>0</v>
      </c>
      <c r="BH627" s="1401"/>
      <c r="BI627" s="1363">
        <f t="shared" si="3"/>
        <v>0</v>
      </c>
      <c r="BJ627" s="1365"/>
      <c r="BK627" s="1400">
        <f t="shared" si="4"/>
        <v>0</v>
      </c>
      <c r="BL627" s="1401"/>
      <c r="BM627" s="3"/>
      <c r="BN627" s="1396">
        <f t="shared" si="5"/>
        <v>0</v>
      </c>
      <c r="BO627" s="1397"/>
      <c r="BP627" s="1397"/>
      <c r="BQ627" s="1397"/>
      <c r="BR627" s="1398"/>
      <c r="BS627" s="1399">
        <f t="shared" si="6"/>
        <v>0</v>
      </c>
      <c r="BT627" s="1399"/>
      <c r="BU627" s="1399"/>
      <c r="BV627" s="1399"/>
      <c r="BW627" s="1399"/>
      <c r="BX627" s="1399">
        <f t="shared" si="7"/>
        <v>0</v>
      </c>
      <c r="BY627" s="1399"/>
      <c r="BZ627" s="1399"/>
      <c r="CA627" s="1399"/>
      <c r="CB627" s="1399"/>
      <c r="CC627" s="1399">
        <f t="shared" si="8"/>
        <v>0</v>
      </c>
      <c r="CD627" s="1399"/>
      <c r="CE627" s="1399"/>
      <c r="CF627" s="1399"/>
      <c r="CG627" s="1399"/>
      <c r="CH627" s="1399">
        <f t="shared" si="9"/>
        <v>0</v>
      </c>
      <c r="CI627" s="1399"/>
      <c r="CJ627" s="1399"/>
      <c r="CK627" s="1399"/>
      <c r="CL627" s="1399"/>
      <c r="CM627" s="1399">
        <f t="shared" si="10"/>
        <v>0</v>
      </c>
      <c r="CN627" s="1399"/>
      <c r="CO627" s="1399"/>
      <c r="CP627" s="1399"/>
      <c r="CQ627" s="1399"/>
      <c r="CR627" s="6"/>
      <c r="CS627" s="1377">
        <f t="shared" si="11"/>
        <v>0</v>
      </c>
      <c r="CT627" s="1377"/>
      <c r="CU627" s="1377"/>
      <c r="CV627" s="1377"/>
      <c r="CW627" s="1377"/>
      <c r="CX627" s="1377">
        <f t="shared" si="12"/>
        <v>0</v>
      </c>
      <c r="CY627" s="1377"/>
      <c r="CZ627" s="1377"/>
      <c r="DA627" s="1377"/>
      <c r="DB627" s="1377"/>
      <c r="DC627" s="1377">
        <f t="shared" si="13"/>
        <v>0</v>
      </c>
      <c r="DD627" s="1377"/>
      <c r="DE627" s="1377"/>
      <c r="DF627" s="1377"/>
      <c r="DG627" s="1377"/>
      <c r="DH627" s="1377">
        <f t="shared" si="14"/>
        <v>0</v>
      </c>
      <c r="DI627" s="1377"/>
      <c r="DJ627" s="1377"/>
      <c r="DK627" s="1377"/>
      <c r="DL627" s="1377"/>
      <c r="DM627" s="1377">
        <f t="shared" si="15"/>
        <v>0</v>
      </c>
      <c r="DN627" s="1377"/>
      <c r="DO627" s="1377"/>
      <c r="DP627" s="1377"/>
      <c r="DQ627" s="1377"/>
      <c r="DR627" s="1377">
        <f t="shared" si="16"/>
        <v>0</v>
      </c>
      <c r="DS627" s="1377"/>
      <c r="DT627" s="1377"/>
      <c r="DU627" s="1377"/>
      <c r="DV627" s="1377"/>
      <c r="DX627" s="1363" t="str">
        <f t="shared" si="17"/>
        <v/>
      </c>
      <c r="DY627" s="1364"/>
      <c r="DZ627" s="1364"/>
      <c r="EA627" s="1364"/>
      <c r="EB627" s="1365"/>
      <c r="EC627" s="1363" t="str">
        <f t="shared" si="18"/>
        <v/>
      </c>
      <c r="ED627" s="1364"/>
      <c r="EE627" s="1364"/>
      <c r="EF627" s="1364"/>
      <c r="EG627" s="1365"/>
      <c r="EH627" s="1363" t="str">
        <f t="shared" si="19"/>
        <v/>
      </c>
      <c r="EI627" s="1364"/>
      <c r="EJ627" s="1364"/>
      <c r="EK627" s="1364"/>
      <c r="EL627" s="1365"/>
      <c r="EM627" s="1363" t="str">
        <f t="shared" si="20"/>
        <v/>
      </c>
      <c r="EN627" s="1364"/>
      <c r="EO627" s="1364"/>
      <c r="EP627" s="1364"/>
      <c r="EQ627" s="1365"/>
      <c r="ER627" s="1363" t="str">
        <f t="shared" si="21"/>
        <v/>
      </c>
      <c r="ES627" s="1364"/>
      <c r="ET627" s="1364"/>
      <c r="EU627" s="1364"/>
      <c r="EV627" s="1365"/>
      <c r="EW627" s="1363" t="str">
        <f t="shared" si="22"/>
        <v/>
      </c>
      <c r="EX627" s="1364"/>
      <c r="EY627" s="1364"/>
      <c r="EZ627" s="1364"/>
      <c r="FA627" s="1365"/>
    </row>
    <row r="628" spans="2:157" ht="12.95" customHeight="1">
      <c r="B628" s="52" t="s">
        <v>113</v>
      </c>
      <c r="C628" s="1602" t="s">
        <v>2744</v>
      </c>
      <c r="D628" s="1602"/>
      <c r="E628" s="1602"/>
      <c r="F628" s="1602"/>
      <c r="G628" s="1602"/>
      <c r="H628" s="1602"/>
      <c r="I628" s="1602"/>
      <c r="J628" s="1602"/>
      <c r="K628" s="1602"/>
      <c r="L628" s="1602"/>
      <c r="M628" s="1681" t="s">
        <v>2435</v>
      </c>
      <c r="N628" s="1681"/>
      <c r="O628" s="1681"/>
      <c r="P628" s="1681"/>
      <c r="Q628" s="1420">
        <v>660</v>
      </c>
      <c r="R628" s="1421"/>
      <c r="S628" s="1422"/>
      <c r="T628" s="1420"/>
      <c r="U628" s="1421"/>
      <c r="V628" s="1422"/>
      <c r="W628" s="1414">
        <v>0.03</v>
      </c>
      <c r="X628" s="1415"/>
      <c r="Y628" s="1416"/>
      <c r="Z628" s="1411" t="s">
        <v>465</v>
      </c>
      <c r="AA628" s="1412"/>
      <c r="AB628" s="1413"/>
      <c r="AC628" s="1417">
        <v>3</v>
      </c>
      <c r="AD628" s="1418"/>
      <c r="AE628" s="1419"/>
      <c r="AF628" s="1589"/>
      <c r="AG628" s="1590"/>
      <c r="AH628" s="1590"/>
      <c r="AI628" s="1590"/>
      <c r="AJ628" s="1591"/>
      <c r="AK628" s="1605"/>
      <c r="AL628" s="1606"/>
      <c r="AM628" s="1606"/>
      <c r="AN628" s="1607"/>
      <c r="AO628" s="1408">
        <v>2350000</v>
      </c>
      <c r="AP628" s="1409"/>
      <c r="AQ628" s="1409"/>
      <c r="AR628" s="1409"/>
      <c r="AS628" s="1410"/>
      <c r="AT628" s="1192" t="str">
        <f>IF(AND(NOT(C627=""),C628="",NOT(C629="")),"!","")</f>
        <v/>
      </c>
      <c r="AU628" s="3"/>
      <c r="AZ628" s="3"/>
      <c r="BA628" s="3"/>
      <c r="BB628" s="3"/>
      <c r="BC628" s="3"/>
      <c r="BD628" s="3"/>
      <c r="BE628" s="1363">
        <f t="shared" si="1"/>
        <v>0</v>
      </c>
      <c r="BF628" s="1365"/>
      <c r="BG628" s="1400">
        <f t="shared" si="2"/>
        <v>0</v>
      </c>
      <c r="BH628" s="1401"/>
      <c r="BI628" s="1363">
        <f t="shared" si="3"/>
        <v>0</v>
      </c>
      <c r="BJ628" s="1365"/>
      <c r="BK628" s="1400">
        <f t="shared" si="4"/>
        <v>0</v>
      </c>
      <c r="BL628" s="1401"/>
      <c r="BM628" s="3"/>
      <c r="BN628" s="1396">
        <f t="shared" si="5"/>
        <v>0</v>
      </c>
      <c r="BO628" s="1397"/>
      <c r="BP628" s="1397"/>
      <c r="BQ628" s="1397"/>
      <c r="BR628" s="1398"/>
      <c r="BS628" s="1399">
        <f t="shared" si="6"/>
        <v>0</v>
      </c>
      <c r="BT628" s="1399"/>
      <c r="BU628" s="1399"/>
      <c r="BV628" s="1399"/>
      <c r="BW628" s="1399"/>
      <c r="BX628" s="1399">
        <f t="shared" si="7"/>
        <v>0</v>
      </c>
      <c r="BY628" s="1399"/>
      <c r="BZ628" s="1399"/>
      <c r="CA628" s="1399"/>
      <c r="CB628" s="1399"/>
      <c r="CC628" s="1399">
        <f t="shared" si="8"/>
        <v>0</v>
      </c>
      <c r="CD628" s="1399"/>
      <c r="CE628" s="1399"/>
      <c r="CF628" s="1399"/>
      <c r="CG628" s="1399"/>
      <c r="CH628" s="1399">
        <f t="shared" si="9"/>
        <v>0</v>
      </c>
      <c r="CI628" s="1399"/>
      <c r="CJ628" s="1399"/>
      <c r="CK628" s="1399"/>
      <c r="CL628" s="1399"/>
      <c r="CM628" s="1399">
        <f t="shared" si="10"/>
        <v>0</v>
      </c>
      <c r="CN628" s="1399"/>
      <c r="CO628" s="1399"/>
      <c r="CP628" s="1399"/>
      <c r="CQ628" s="1399"/>
      <c r="CR628" s="6"/>
      <c r="CS628" s="1377">
        <f t="shared" si="11"/>
        <v>0</v>
      </c>
      <c r="CT628" s="1377"/>
      <c r="CU628" s="1377"/>
      <c r="CV628" s="1377"/>
      <c r="CW628" s="1377"/>
      <c r="CX628" s="1377">
        <f t="shared" si="12"/>
        <v>0</v>
      </c>
      <c r="CY628" s="1377"/>
      <c r="CZ628" s="1377"/>
      <c r="DA628" s="1377"/>
      <c r="DB628" s="1377"/>
      <c r="DC628" s="1377">
        <f t="shared" si="13"/>
        <v>0</v>
      </c>
      <c r="DD628" s="1377"/>
      <c r="DE628" s="1377"/>
      <c r="DF628" s="1377"/>
      <c r="DG628" s="1377"/>
      <c r="DH628" s="1377">
        <f t="shared" si="14"/>
        <v>0</v>
      </c>
      <c r="DI628" s="1377"/>
      <c r="DJ628" s="1377"/>
      <c r="DK628" s="1377"/>
      <c r="DL628" s="1377"/>
      <c r="DM628" s="1377">
        <f t="shared" si="15"/>
        <v>0</v>
      </c>
      <c r="DN628" s="1377"/>
      <c r="DO628" s="1377"/>
      <c r="DP628" s="1377"/>
      <c r="DQ628" s="1377"/>
      <c r="DR628" s="1377">
        <f t="shared" si="16"/>
        <v>0</v>
      </c>
      <c r="DS628" s="1377"/>
      <c r="DT628" s="1377"/>
      <c r="DU628" s="1377"/>
      <c r="DV628" s="1377"/>
      <c r="DX628" s="1363" t="str">
        <f t="shared" si="17"/>
        <v/>
      </c>
      <c r="DY628" s="1364"/>
      <c r="DZ628" s="1364"/>
      <c r="EA628" s="1364"/>
      <c r="EB628" s="1365"/>
      <c r="EC628" s="1363" t="str">
        <f t="shared" si="18"/>
        <v/>
      </c>
      <c r="ED628" s="1364"/>
      <c r="EE628" s="1364"/>
      <c r="EF628" s="1364"/>
      <c r="EG628" s="1365"/>
      <c r="EH628" s="1363" t="str">
        <f t="shared" si="19"/>
        <v/>
      </c>
      <c r="EI628" s="1364"/>
      <c r="EJ628" s="1364"/>
      <c r="EK628" s="1364"/>
      <c r="EL628" s="1365"/>
      <c r="EM628" s="1363" t="str">
        <f t="shared" si="20"/>
        <v/>
      </c>
      <c r="EN628" s="1364"/>
      <c r="EO628" s="1364"/>
      <c r="EP628" s="1364"/>
      <c r="EQ628" s="1365"/>
      <c r="ER628" s="1363" t="str">
        <f t="shared" si="21"/>
        <v/>
      </c>
      <c r="ES628" s="1364"/>
      <c r="ET628" s="1364"/>
      <c r="EU628" s="1364"/>
      <c r="EV628" s="1365"/>
      <c r="EW628" s="1363" t="str">
        <f t="shared" si="22"/>
        <v/>
      </c>
      <c r="EX628" s="1364"/>
      <c r="EY628" s="1364"/>
      <c r="EZ628" s="1364"/>
      <c r="FA628" s="1365"/>
    </row>
    <row r="629" spans="2:157" ht="12.95" customHeight="1">
      <c r="B629" s="52" t="s">
        <v>119</v>
      </c>
      <c r="C629" s="1602" t="s">
        <v>2745</v>
      </c>
      <c r="D629" s="1602"/>
      <c r="E629" s="1602"/>
      <c r="F629" s="1602"/>
      <c r="G629" s="1602"/>
      <c r="H629" s="1602"/>
      <c r="I629" s="1602"/>
      <c r="J629" s="1602"/>
      <c r="K629" s="1602"/>
      <c r="L629" s="1602"/>
      <c r="M629" s="1681" t="s">
        <v>2435</v>
      </c>
      <c r="N629" s="1681"/>
      <c r="O629" s="1681"/>
      <c r="P629" s="1681"/>
      <c r="Q629" s="1420">
        <v>660</v>
      </c>
      <c r="R629" s="1421"/>
      <c r="S629" s="1422"/>
      <c r="T629" s="1420"/>
      <c r="U629" s="1421"/>
      <c r="V629" s="1422"/>
      <c r="W629" s="1414">
        <v>0.03</v>
      </c>
      <c r="X629" s="1415"/>
      <c r="Y629" s="1416"/>
      <c r="Z629" s="1411" t="s">
        <v>465</v>
      </c>
      <c r="AA629" s="1412"/>
      <c r="AB629" s="1413"/>
      <c r="AC629" s="1417">
        <v>2</v>
      </c>
      <c r="AD629" s="1418"/>
      <c r="AE629" s="1419"/>
      <c r="AF629" s="1589"/>
      <c r="AG629" s="1590"/>
      <c r="AH629" s="1590"/>
      <c r="AI629" s="1590"/>
      <c r="AJ629" s="1591"/>
      <c r="AK629" s="1605"/>
      <c r="AL629" s="1606"/>
      <c r="AM629" s="1606"/>
      <c r="AN629" s="1607"/>
      <c r="AO629" s="1408">
        <v>5350000</v>
      </c>
      <c r="AP629" s="1409"/>
      <c r="AQ629" s="1409"/>
      <c r="AR629" s="1409"/>
      <c r="AS629" s="1410"/>
      <c r="AT629" s="1192" t="str">
        <f t="shared" ref="AT629:AT638" si="23">IF(AND(NOT(C628=""),C629="",NOT(C630="")),"!","")</f>
        <v/>
      </c>
      <c r="AU629" s="3"/>
      <c r="AZ629" s="3"/>
      <c r="BA629" s="3"/>
      <c r="BB629" s="3"/>
      <c r="BC629" s="3"/>
      <c r="BD629" s="3"/>
      <c r="BE629" s="1363">
        <f t="shared" si="1"/>
        <v>0</v>
      </c>
      <c r="BF629" s="1365"/>
      <c r="BG629" s="1400">
        <f t="shared" si="2"/>
        <v>0</v>
      </c>
      <c r="BH629" s="1401"/>
      <c r="BI629" s="1363">
        <f t="shared" si="3"/>
        <v>0</v>
      </c>
      <c r="BJ629" s="1365"/>
      <c r="BK629" s="1400">
        <f t="shared" si="4"/>
        <v>0</v>
      </c>
      <c r="BL629" s="1401"/>
      <c r="BM629" s="3"/>
      <c r="BN629" s="1396">
        <f t="shared" si="5"/>
        <v>0</v>
      </c>
      <c r="BO629" s="1397"/>
      <c r="BP629" s="1397"/>
      <c r="BQ629" s="1397"/>
      <c r="BR629" s="1398"/>
      <c r="BS629" s="1399">
        <f t="shared" si="6"/>
        <v>0</v>
      </c>
      <c r="BT629" s="1399"/>
      <c r="BU629" s="1399"/>
      <c r="BV629" s="1399"/>
      <c r="BW629" s="1399"/>
      <c r="BX629" s="1399">
        <f t="shared" si="7"/>
        <v>0</v>
      </c>
      <c r="BY629" s="1399"/>
      <c r="BZ629" s="1399"/>
      <c r="CA629" s="1399"/>
      <c r="CB629" s="1399"/>
      <c r="CC629" s="1399">
        <f t="shared" si="8"/>
        <v>0</v>
      </c>
      <c r="CD629" s="1399"/>
      <c r="CE629" s="1399"/>
      <c r="CF629" s="1399"/>
      <c r="CG629" s="1399"/>
      <c r="CH629" s="1399">
        <f t="shared" si="9"/>
        <v>0</v>
      </c>
      <c r="CI629" s="1399"/>
      <c r="CJ629" s="1399"/>
      <c r="CK629" s="1399"/>
      <c r="CL629" s="1399"/>
      <c r="CM629" s="1399">
        <f t="shared" si="10"/>
        <v>0</v>
      </c>
      <c r="CN629" s="1399"/>
      <c r="CO629" s="1399"/>
      <c r="CP629" s="1399"/>
      <c r="CQ629" s="1399"/>
      <c r="CR629" s="6"/>
      <c r="CS629" s="1377">
        <f t="shared" si="11"/>
        <v>0</v>
      </c>
      <c r="CT629" s="1377"/>
      <c r="CU629" s="1377"/>
      <c r="CV629" s="1377"/>
      <c r="CW629" s="1377"/>
      <c r="CX629" s="1377">
        <f t="shared" si="12"/>
        <v>0</v>
      </c>
      <c r="CY629" s="1377"/>
      <c r="CZ629" s="1377"/>
      <c r="DA629" s="1377"/>
      <c r="DB629" s="1377"/>
      <c r="DC629" s="1377">
        <f t="shared" si="13"/>
        <v>0</v>
      </c>
      <c r="DD629" s="1377"/>
      <c r="DE629" s="1377"/>
      <c r="DF629" s="1377"/>
      <c r="DG629" s="1377"/>
      <c r="DH629" s="1377">
        <f t="shared" si="14"/>
        <v>0</v>
      </c>
      <c r="DI629" s="1377"/>
      <c r="DJ629" s="1377"/>
      <c r="DK629" s="1377"/>
      <c r="DL629" s="1377"/>
      <c r="DM629" s="1377">
        <f t="shared" si="15"/>
        <v>0</v>
      </c>
      <c r="DN629" s="1377"/>
      <c r="DO629" s="1377"/>
      <c r="DP629" s="1377"/>
      <c r="DQ629" s="1377"/>
      <c r="DR629" s="1377">
        <f t="shared" si="16"/>
        <v>0</v>
      </c>
      <c r="DS629" s="1377"/>
      <c r="DT629" s="1377"/>
      <c r="DU629" s="1377"/>
      <c r="DV629" s="1377"/>
      <c r="DX629" s="1363" t="str">
        <f t="shared" si="17"/>
        <v/>
      </c>
      <c r="DY629" s="1364"/>
      <c r="DZ629" s="1364"/>
      <c r="EA629" s="1364"/>
      <c r="EB629" s="1365"/>
      <c r="EC629" s="1363" t="str">
        <f t="shared" si="18"/>
        <v/>
      </c>
      <c r="ED629" s="1364"/>
      <c r="EE629" s="1364"/>
      <c r="EF629" s="1364"/>
      <c r="EG629" s="1365"/>
      <c r="EH629" s="1363" t="str">
        <f t="shared" si="19"/>
        <v/>
      </c>
      <c r="EI629" s="1364"/>
      <c r="EJ629" s="1364"/>
      <c r="EK629" s="1364"/>
      <c r="EL629" s="1365"/>
      <c r="EM629" s="1363" t="str">
        <f t="shared" si="20"/>
        <v/>
      </c>
      <c r="EN629" s="1364"/>
      <c r="EO629" s="1364"/>
      <c r="EP629" s="1364"/>
      <c r="EQ629" s="1365"/>
      <c r="ER629" s="1363" t="str">
        <f t="shared" si="21"/>
        <v/>
      </c>
      <c r="ES629" s="1364"/>
      <c r="ET629" s="1364"/>
      <c r="EU629" s="1364"/>
      <c r="EV629" s="1365"/>
      <c r="EW629" s="1363" t="str">
        <f t="shared" si="22"/>
        <v/>
      </c>
      <c r="EX629" s="1364"/>
      <c r="EY629" s="1364"/>
      <c r="EZ629" s="1364"/>
      <c r="FA629" s="1365"/>
    </row>
    <row r="630" spans="2:157" ht="12.95" customHeight="1">
      <c r="B630" s="52" t="s">
        <v>589</v>
      </c>
      <c r="C630" s="1602" t="s">
        <v>2786</v>
      </c>
      <c r="D630" s="1603"/>
      <c r="E630" s="1603"/>
      <c r="F630" s="1603"/>
      <c r="G630" s="1603"/>
      <c r="H630" s="1603"/>
      <c r="I630" s="1603"/>
      <c r="J630" s="1603"/>
      <c r="K630" s="1603"/>
      <c r="L630" s="1603"/>
      <c r="M630" s="1681" t="s">
        <v>2435</v>
      </c>
      <c r="N630" s="1681"/>
      <c r="O630" s="1681"/>
      <c r="P630" s="1681"/>
      <c r="Q630" s="1420">
        <v>660</v>
      </c>
      <c r="R630" s="1421"/>
      <c r="S630" s="1422"/>
      <c r="T630" s="1420"/>
      <c r="U630" s="1421"/>
      <c r="V630" s="1422"/>
      <c r="W630" s="1414">
        <v>0.03</v>
      </c>
      <c r="X630" s="1415"/>
      <c r="Y630" s="1416"/>
      <c r="Z630" s="1411" t="s">
        <v>465</v>
      </c>
      <c r="AA630" s="1412"/>
      <c r="AB630" s="1413"/>
      <c r="AC630" s="1417"/>
      <c r="AD630" s="1418"/>
      <c r="AE630" s="1419"/>
      <c r="AF630" s="1589"/>
      <c r="AG630" s="1590"/>
      <c r="AH630" s="1590"/>
      <c r="AI630" s="1590"/>
      <c r="AJ630" s="1591"/>
      <c r="AK630" s="1605"/>
      <c r="AL630" s="1606"/>
      <c r="AM630" s="1606"/>
      <c r="AN630" s="1607"/>
      <c r="AO630" s="1408">
        <v>1746191</v>
      </c>
      <c r="AP630" s="1409"/>
      <c r="AQ630" s="1409"/>
      <c r="AR630" s="1409"/>
      <c r="AS630" s="1410"/>
      <c r="AT630" s="1192" t="str">
        <f t="shared" si="23"/>
        <v/>
      </c>
      <c r="AU630" s="3"/>
      <c r="AZ630" s="3"/>
      <c r="BA630" s="3"/>
      <c r="BB630" s="3"/>
      <c r="BC630" s="3"/>
      <c r="BD630" s="3"/>
      <c r="BE630" s="1363">
        <f t="shared" si="1"/>
        <v>0</v>
      </c>
      <c r="BF630" s="1365"/>
      <c r="BG630" s="1400">
        <f t="shared" si="2"/>
        <v>0</v>
      </c>
      <c r="BH630" s="1401"/>
      <c r="BI630" s="1363">
        <f t="shared" si="3"/>
        <v>0</v>
      </c>
      <c r="BJ630" s="1365"/>
      <c r="BK630" s="1400">
        <f t="shared" si="4"/>
        <v>0</v>
      </c>
      <c r="BL630" s="1401"/>
      <c r="BM630" s="3"/>
      <c r="BN630" s="1396">
        <f t="shared" si="5"/>
        <v>0</v>
      </c>
      <c r="BO630" s="1397"/>
      <c r="BP630" s="1397"/>
      <c r="BQ630" s="1397"/>
      <c r="BR630" s="1398"/>
      <c r="BS630" s="1399">
        <f t="shared" si="6"/>
        <v>0</v>
      </c>
      <c r="BT630" s="1399"/>
      <c r="BU630" s="1399"/>
      <c r="BV630" s="1399"/>
      <c r="BW630" s="1399"/>
      <c r="BX630" s="1399">
        <f t="shared" si="7"/>
        <v>0</v>
      </c>
      <c r="BY630" s="1399"/>
      <c r="BZ630" s="1399"/>
      <c r="CA630" s="1399"/>
      <c r="CB630" s="1399"/>
      <c r="CC630" s="1399">
        <f t="shared" si="8"/>
        <v>0</v>
      </c>
      <c r="CD630" s="1399"/>
      <c r="CE630" s="1399"/>
      <c r="CF630" s="1399"/>
      <c r="CG630" s="1399"/>
      <c r="CH630" s="1399">
        <f t="shared" si="9"/>
        <v>0</v>
      </c>
      <c r="CI630" s="1399"/>
      <c r="CJ630" s="1399"/>
      <c r="CK630" s="1399"/>
      <c r="CL630" s="1399"/>
      <c r="CM630" s="1399">
        <f t="shared" si="10"/>
        <v>0</v>
      </c>
      <c r="CN630" s="1399"/>
      <c r="CO630" s="1399"/>
      <c r="CP630" s="1399"/>
      <c r="CQ630" s="1399"/>
      <c r="CR630" s="6"/>
      <c r="CS630" s="1377">
        <f t="shared" si="11"/>
        <v>0</v>
      </c>
      <c r="CT630" s="1377"/>
      <c r="CU630" s="1377"/>
      <c r="CV630" s="1377"/>
      <c r="CW630" s="1377"/>
      <c r="CX630" s="1377">
        <f t="shared" si="12"/>
        <v>0</v>
      </c>
      <c r="CY630" s="1377"/>
      <c r="CZ630" s="1377"/>
      <c r="DA630" s="1377"/>
      <c r="DB630" s="1377"/>
      <c r="DC630" s="1377">
        <f t="shared" si="13"/>
        <v>0</v>
      </c>
      <c r="DD630" s="1377"/>
      <c r="DE630" s="1377"/>
      <c r="DF630" s="1377"/>
      <c r="DG630" s="1377"/>
      <c r="DH630" s="1377">
        <f t="shared" si="14"/>
        <v>0</v>
      </c>
      <c r="DI630" s="1377"/>
      <c r="DJ630" s="1377"/>
      <c r="DK630" s="1377"/>
      <c r="DL630" s="1377"/>
      <c r="DM630" s="1377">
        <f t="shared" si="15"/>
        <v>0</v>
      </c>
      <c r="DN630" s="1377"/>
      <c r="DO630" s="1377"/>
      <c r="DP630" s="1377"/>
      <c r="DQ630" s="1377"/>
      <c r="DR630" s="1377">
        <f t="shared" si="16"/>
        <v>0</v>
      </c>
      <c r="DS630" s="1377"/>
      <c r="DT630" s="1377"/>
      <c r="DU630" s="1377"/>
      <c r="DV630" s="1377"/>
      <c r="DX630" s="1363" t="str">
        <f t="shared" si="17"/>
        <v/>
      </c>
      <c r="DY630" s="1364"/>
      <c r="DZ630" s="1364"/>
      <c r="EA630" s="1364"/>
      <c r="EB630" s="1365"/>
      <c r="EC630" s="1363" t="str">
        <f t="shared" si="18"/>
        <v/>
      </c>
      <c r="ED630" s="1364"/>
      <c r="EE630" s="1364"/>
      <c r="EF630" s="1364"/>
      <c r="EG630" s="1365"/>
      <c r="EH630" s="1363" t="str">
        <f t="shared" si="19"/>
        <v/>
      </c>
      <c r="EI630" s="1364"/>
      <c r="EJ630" s="1364"/>
      <c r="EK630" s="1364"/>
      <c r="EL630" s="1365"/>
      <c r="EM630" s="1363" t="str">
        <f t="shared" si="20"/>
        <v/>
      </c>
      <c r="EN630" s="1364"/>
      <c r="EO630" s="1364"/>
      <c r="EP630" s="1364"/>
      <c r="EQ630" s="1365"/>
      <c r="ER630" s="1363" t="str">
        <f t="shared" si="21"/>
        <v/>
      </c>
      <c r="ES630" s="1364"/>
      <c r="ET630" s="1364"/>
      <c r="EU630" s="1364"/>
      <c r="EV630" s="1365"/>
      <c r="EW630" s="1363" t="str">
        <f t="shared" si="22"/>
        <v/>
      </c>
      <c r="EX630" s="1364"/>
      <c r="EY630" s="1364"/>
      <c r="EZ630" s="1364"/>
      <c r="FA630" s="1365"/>
    </row>
    <row r="631" spans="2:157" ht="12.95" customHeight="1">
      <c r="B631" s="52" t="s">
        <v>772</v>
      </c>
      <c r="C631" s="1602" t="s">
        <v>2746</v>
      </c>
      <c r="D631" s="1603"/>
      <c r="E631" s="1603"/>
      <c r="F631" s="1603"/>
      <c r="G631" s="1603"/>
      <c r="H631" s="1603"/>
      <c r="I631" s="1603"/>
      <c r="J631" s="1603"/>
      <c r="K631" s="1603"/>
      <c r="L631" s="1603"/>
      <c r="M631" s="1681" t="s">
        <v>2432</v>
      </c>
      <c r="N631" s="1681"/>
      <c r="O631" s="1681"/>
      <c r="P631" s="1681"/>
      <c r="Q631" s="1420"/>
      <c r="R631" s="1421"/>
      <c r="S631" s="1422"/>
      <c r="T631" s="1420"/>
      <c r="U631" s="1421"/>
      <c r="V631" s="1422"/>
      <c r="W631" s="1414"/>
      <c r="X631" s="1415"/>
      <c r="Y631" s="1416"/>
      <c r="Z631" s="1411" t="s">
        <v>1290</v>
      </c>
      <c r="AA631" s="1412"/>
      <c r="AB631" s="1413"/>
      <c r="AC631" s="1417"/>
      <c r="AD631" s="1418"/>
      <c r="AE631" s="1419"/>
      <c r="AF631" s="1589"/>
      <c r="AG631" s="1590"/>
      <c r="AH631" s="1590"/>
      <c r="AI631" s="1590"/>
      <c r="AJ631" s="1591"/>
      <c r="AK631" s="1605"/>
      <c r="AL631" s="1606"/>
      <c r="AM631" s="1606"/>
      <c r="AN631" s="1607"/>
      <c r="AO631" s="1408">
        <v>1000000</v>
      </c>
      <c r="AP631" s="1409"/>
      <c r="AQ631" s="1409"/>
      <c r="AR631" s="1409"/>
      <c r="AS631" s="1410"/>
      <c r="AT631" s="1192" t="str">
        <f t="shared" si="23"/>
        <v/>
      </c>
      <c r="AU631" s="3"/>
      <c r="AZ631" s="3"/>
      <c r="BA631" s="3"/>
      <c r="BB631" s="3"/>
      <c r="BC631" s="3"/>
      <c r="BD631" s="3"/>
      <c r="BE631" s="1363">
        <f t="shared" si="1"/>
        <v>0</v>
      </c>
      <c r="BF631" s="1365"/>
      <c r="BG631" s="1400">
        <f t="shared" si="2"/>
        <v>0</v>
      </c>
      <c r="BH631" s="1401"/>
      <c r="BI631" s="1363">
        <f t="shared" si="3"/>
        <v>0</v>
      </c>
      <c r="BJ631" s="1365"/>
      <c r="BK631" s="1400">
        <f t="shared" si="4"/>
        <v>0</v>
      </c>
      <c r="BL631" s="1401"/>
      <c r="BM631" s="3"/>
      <c r="BN631" s="1396">
        <f t="shared" si="5"/>
        <v>0</v>
      </c>
      <c r="BO631" s="1397"/>
      <c r="BP631" s="1397"/>
      <c r="BQ631" s="1397"/>
      <c r="BR631" s="1398"/>
      <c r="BS631" s="1399">
        <f t="shared" si="6"/>
        <v>0</v>
      </c>
      <c r="BT631" s="1399"/>
      <c r="BU631" s="1399"/>
      <c r="BV631" s="1399"/>
      <c r="BW631" s="1399"/>
      <c r="BX631" s="1399">
        <f t="shared" si="7"/>
        <v>0</v>
      </c>
      <c r="BY631" s="1399"/>
      <c r="BZ631" s="1399"/>
      <c r="CA631" s="1399"/>
      <c r="CB631" s="1399"/>
      <c r="CC631" s="1399">
        <f t="shared" si="8"/>
        <v>0</v>
      </c>
      <c r="CD631" s="1399"/>
      <c r="CE631" s="1399"/>
      <c r="CF631" s="1399"/>
      <c r="CG631" s="1399"/>
      <c r="CH631" s="1399">
        <f t="shared" si="9"/>
        <v>0</v>
      </c>
      <c r="CI631" s="1399"/>
      <c r="CJ631" s="1399"/>
      <c r="CK631" s="1399"/>
      <c r="CL631" s="1399"/>
      <c r="CM631" s="1399">
        <f t="shared" si="10"/>
        <v>0</v>
      </c>
      <c r="CN631" s="1399"/>
      <c r="CO631" s="1399"/>
      <c r="CP631" s="1399"/>
      <c r="CQ631" s="1399"/>
      <c r="CR631" s="6"/>
      <c r="CS631" s="1377">
        <f t="shared" si="11"/>
        <v>0</v>
      </c>
      <c r="CT631" s="1377"/>
      <c r="CU631" s="1377"/>
      <c r="CV631" s="1377"/>
      <c r="CW631" s="1377"/>
      <c r="CX631" s="1377">
        <f t="shared" si="12"/>
        <v>0</v>
      </c>
      <c r="CY631" s="1377"/>
      <c r="CZ631" s="1377"/>
      <c r="DA631" s="1377"/>
      <c r="DB631" s="1377"/>
      <c r="DC631" s="1377">
        <f t="shared" si="13"/>
        <v>0</v>
      </c>
      <c r="DD631" s="1377"/>
      <c r="DE631" s="1377"/>
      <c r="DF631" s="1377"/>
      <c r="DG631" s="1377"/>
      <c r="DH631" s="1377">
        <f t="shared" si="14"/>
        <v>0</v>
      </c>
      <c r="DI631" s="1377"/>
      <c r="DJ631" s="1377"/>
      <c r="DK631" s="1377"/>
      <c r="DL631" s="1377"/>
      <c r="DM631" s="1377">
        <f t="shared" si="15"/>
        <v>0</v>
      </c>
      <c r="DN631" s="1377"/>
      <c r="DO631" s="1377"/>
      <c r="DP631" s="1377"/>
      <c r="DQ631" s="1377"/>
      <c r="DR631" s="1377">
        <f t="shared" si="16"/>
        <v>0</v>
      </c>
      <c r="DS631" s="1377"/>
      <c r="DT631" s="1377"/>
      <c r="DU631" s="1377"/>
      <c r="DV631" s="1377"/>
      <c r="DX631" s="1363" t="str">
        <f t="shared" si="17"/>
        <v/>
      </c>
      <c r="DY631" s="1364"/>
      <c r="DZ631" s="1364"/>
      <c r="EA631" s="1364"/>
      <c r="EB631" s="1365"/>
      <c r="EC631" s="1363" t="str">
        <f t="shared" si="18"/>
        <v/>
      </c>
      <c r="ED631" s="1364"/>
      <c r="EE631" s="1364"/>
      <c r="EF631" s="1364"/>
      <c r="EG631" s="1365"/>
      <c r="EH631" s="1363" t="str">
        <f t="shared" si="19"/>
        <v/>
      </c>
      <c r="EI631" s="1364"/>
      <c r="EJ631" s="1364"/>
      <c r="EK631" s="1364"/>
      <c r="EL631" s="1365"/>
      <c r="EM631" s="1363" t="str">
        <f t="shared" si="20"/>
        <v/>
      </c>
      <c r="EN631" s="1364"/>
      <c r="EO631" s="1364"/>
      <c r="EP631" s="1364"/>
      <c r="EQ631" s="1365"/>
      <c r="ER631" s="1363" t="str">
        <f t="shared" si="21"/>
        <v/>
      </c>
      <c r="ES631" s="1364"/>
      <c r="ET631" s="1364"/>
      <c r="EU631" s="1364"/>
      <c r="EV631" s="1365"/>
      <c r="EW631" s="1363" t="str">
        <f t="shared" si="22"/>
        <v/>
      </c>
      <c r="EX631" s="1364"/>
      <c r="EY631" s="1364"/>
      <c r="EZ631" s="1364"/>
      <c r="FA631" s="1365"/>
    </row>
    <row r="632" spans="2:157" ht="12.95" customHeight="1">
      <c r="B632" s="52" t="s">
        <v>592</v>
      </c>
      <c r="C632" s="1602" t="s">
        <v>2747</v>
      </c>
      <c r="D632" s="1603"/>
      <c r="E632" s="1603"/>
      <c r="F632" s="1603"/>
      <c r="G632" s="1603"/>
      <c r="H632" s="1603"/>
      <c r="I632" s="1603"/>
      <c r="J632" s="1603"/>
      <c r="K632" s="1603"/>
      <c r="L632" s="1603"/>
      <c r="M632" s="1681" t="s">
        <v>2436</v>
      </c>
      <c r="N632" s="1681"/>
      <c r="O632" s="1681"/>
      <c r="P632" s="1681"/>
      <c r="Q632" s="1420"/>
      <c r="R632" s="1421"/>
      <c r="S632" s="1422"/>
      <c r="T632" s="1420"/>
      <c r="U632" s="1421"/>
      <c r="V632" s="1422"/>
      <c r="W632" s="1414">
        <v>0.01</v>
      </c>
      <c r="X632" s="1415"/>
      <c r="Y632" s="1416"/>
      <c r="Z632" s="1411" t="s">
        <v>465</v>
      </c>
      <c r="AA632" s="1412"/>
      <c r="AB632" s="1413"/>
      <c r="AC632" s="1417">
        <v>4</v>
      </c>
      <c r="AD632" s="1418"/>
      <c r="AE632" s="1419"/>
      <c r="AF632" s="1589"/>
      <c r="AG632" s="1590"/>
      <c r="AH632" s="1590"/>
      <c r="AI632" s="1590"/>
      <c r="AJ632" s="1591"/>
      <c r="AK632" s="1605"/>
      <c r="AL632" s="1606"/>
      <c r="AM632" s="1606"/>
      <c r="AN632" s="1607"/>
      <c r="AO632" s="1408">
        <v>7432200</v>
      </c>
      <c r="AP632" s="1409"/>
      <c r="AQ632" s="1409"/>
      <c r="AR632" s="1409"/>
      <c r="AS632" s="1410"/>
      <c r="AT632" s="1192" t="str">
        <f t="shared" si="23"/>
        <v/>
      </c>
      <c r="AU632" s="3"/>
      <c r="AZ632" s="3"/>
      <c r="BA632" s="3"/>
      <c r="BB632" s="3"/>
      <c r="BC632" s="3"/>
      <c r="BD632" s="3"/>
      <c r="BE632" s="3"/>
      <c r="BF632" s="3"/>
      <c r="BG632" s="1363">
        <f>SUM(BG597:BH631)</f>
        <v>46</v>
      </c>
      <c r="BH632" s="1365"/>
      <c r="BI632" s="3"/>
      <c r="BJ632" s="3"/>
      <c r="BK632" s="1363">
        <f>SUM(BK597:BL631)</f>
        <v>40</v>
      </c>
      <c r="BL632" s="1365"/>
      <c r="BM632" s="3"/>
      <c r="BN632" s="1363">
        <f>SUM(BN597:BR631)</f>
        <v>86</v>
      </c>
      <c r="BO632" s="1364"/>
      <c r="BP632" s="1364"/>
      <c r="BQ632" s="1364"/>
      <c r="BR632" s="1365"/>
      <c r="BS632" s="1376">
        <f>SUM(BS597:BW631)</f>
        <v>0</v>
      </c>
      <c r="BT632" s="1376"/>
      <c r="BU632" s="1376"/>
      <c r="BV632" s="1376"/>
      <c r="BW632" s="1376"/>
      <c r="BX632" s="1376">
        <f>SUM(BX597:CB631)</f>
        <v>0</v>
      </c>
      <c r="BY632" s="1376"/>
      <c r="BZ632" s="1376"/>
      <c r="CA632" s="1376"/>
      <c r="CB632" s="1376"/>
      <c r="CC632" s="1376">
        <f>SUM(CC597:CG631)</f>
        <v>0</v>
      </c>
      <c r="CD632" s="1376"/>
      <c r="CE632" s="1376"/>
      <c r="CF632" s="1376"/>
      <c r="CG632" s="1376"/>
      <c r="CH632" s="1376">
        <f>SUM(CH597:CL631)</f>
        <v>0</v>
      </c>
      <c r="CI632" s="1376"/>
      <c r="CJ632" s="1376"/>
      <c r="CK632" s="1376"/>
      <c r="CL632" s="1376"/>
      <c r="CM632" s="1376">
        <f>SUM(CM597:CQ631)</f>
        <v>0</v>
      </c>
      <c r="CN632" s="1376"/>
      <c r="CO632" s="1376"/>
      <c r="CP632" s="1376"/>
      <c r="CQ632" s="1376"/>
      <c r="CR632" s="385"/>
      <c r="CS632" s="1376">
        <f>SUM(CS597:CW631)</f>
        <v>40</v>
      </c>
      <c r="CT632" s="1376"/>
      <c r="CU632" s="1376"/>
      <c r="CV632" s="1376"/>
      <c r="CW632" s="1376"/>
      <c r="CX632" s="1376">
        <f>SUM(CX597:DB631)</f>
        <v>0</v>
      </c>
      <c r="CY632" s="1376"/>
      <c r="CZ632" s="1376"/>
      <c r="DA632" s="1376"/>
      <c r="DB632" s="1376"/>
      <c r="DC632" s="1376">
        <f>SUM(DC597:DG631)</f>
        <v>0</v>
      </c>
      <c r="DD632" s="1376"/>
      <c r="DE632" s="1376"/>
      <c r="DF632" s="1376"/>
      <c r="DG632" s="1376"/>
      <c r="DH632" s="1376">
        <f>SUM(DH597:DL631)</f>
        <v>0</v>
      </c>
      <c r="DI632" s="1376"/>
      <c r="DJ632" s="1376"/>
      <c r="DK632" s="1376"/>
      <c r="DL632" s="1376"/>
      <c r="DM632" s="1376">
        <f>SUM(DM597:DQ631)</f>
        <v>0</v>
      </c>
      <c r="DN632" s="1376"/>
      <c r="DO632" s="1376"/>
      <c r="DP632" s="1376"/>
      <c r="DQ632" s="1376"/>
      <c r="DR632" s="1376">
        <f>SUM(DR597:DV631)</f>
        <v>0</v>
      </c>
      <c r="DS632" s="1376"/>
      <c r="DT632" s="1376"/>
      <c r="DU632" s="1376"/>
      <c r="DV632" s="1376"/>
      <c r="DX632" s="1376">
        <f>SUM(DX597:EB631)</f>
        <v>2009</v>
      </c>
      <c r="DY632" s="1376"/>
      <c r="DZ632" s="1376"/>
      <c r="EA632" s="1376"/>
      <c r="EB632" s="1376"/>
      <c r="EC632" s="1376">
        <f>SUM(EC597:EG631)</f>
        <v>0</v>
      </c>
      <c r="ED632" s="1376"/>
      <c r="EE632" s="1376"/>
      <c r="EF632" s="1376"/>
      <c r="EG632" s="1376"/>
      <c r="EH632" s="1376">
        <f>SUM(EH597:EL631)</f>
        <v>0</v>
      </c>
      <c r="EI632" s="1376"/>
      <c r="EJ632" s="1376"/>
      <c r="EK632" s="1376"/>
      <c r="EL632" s="1376"/>
      <c r="EM632" s="1376">
        <f>SUM(EM597:EQ631)</f>
        <v>0</v>
      </c>
      <c r="EN632" s="1376"/>
      <c r="EO632" s="1376"/>
      <c r="EP632" s="1376"/>
      <c r="EQ632" s="1376"/>
      <c r="ER632" s="1376">
        <f>SUM(ER597:EV631)</f>
        <v>0</v>
      </c>
      <c r="ES632" s="1376"/>
      <c r="ET632" s="1376"/>
      <c r="EU632" s="1376"/>
      <c r="EV632" s="1376"/>
      <c r="EW632" s="1376">
        <f>SUM(EW597:FA631)</f>
        <v>0</v>
      </c>
      <c r="EX632" s="1376"/>
      <c r="EY632" s="1376"/>
      <c r="EZ632" s="1376"/>
      <c r="FA632" s="1376"/>
    </row>
    <row r="633" spans="2:157" ht="12.95" customHeight="1">
      <c r="B633" s="52" t="s">
        <v>463</v>
      </c>
      <c r="C633" s="1602" t="s">
        <v>2656</v>
      </c>
      <c r="D633" s="1603"/>
      <c r="E633" s="1603"/>
      <c r="F633" s="1603"/>
      <c r="G633" s="1603"/>
      <c r="H633" s="1603"/>
      <c r="I633" s="1603"/>
      <c r="J633" s="1603"/>
      <c r="K633" s="1603"/>
      <c r="L633" s="1603"/>
      <c r="M633" s="1681" t="s">
        <v>2426</v>
      </c>
      <c r="N633" s="1681"/>
      <c r="O633" s="1681"/>
      <c r="P633" s="1681"/>
      <c r="Q633" s="1420"/>
      <c r="R633" s="1421"/>
      <c r="S633" s="1422"/>
      <c r="T633" s="1420"/>
      <c r="U633" s="1421"/>
      <c r="V633" s="1422"/>
      <c r="W633" s="1414"/>
      <c r="X633" s="1415"/>
      <c r="Y633" s="1416"/>
      <c r="Z633" s="1411" t="s">
        <v>1290</v>
      </c>
      <c r="AA633" s="1412"/>
      <c r="AB633" s="1413"/>
      <c r="AC633" s="1417"/>
      <c r="AD633" s="1418"/>
      <c r="AE633" s="1419"/>
      <c r="AF633" s="1589"/>
      <c r="AG633" s="1590"/>
      <c r="AH633" s="1590"/>
      <c r="AI633" s="1590"/>
      <c r="AJ633" s="1591"/>
      <c r="AK633" s="1605"/>
      <c r="AL633" s="1606"/>
      <c r="AM633" s="1606"/>
      <c r="AN633" s="1607"/>
      <c r="AO633" s="1408">
        <v>2988696</v>
      </c>
      <c r="AP633" s="1409"/>
      <c r="AQ633" s="1409"/>
      <c r="AR633" s="1409"/>
      <c r="AS633" s="141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63">
        <f>BN632+BS632+BX632+CC632+CH632+CM632</f>
        <v>86</v>
      </c>
      <c r="CN633" s="1364"/>
      <c r="CO633" s="1364"/>
      <c r="CP633" s="1364"/>
      <c r="CQ633" s="1365"/>
      <c r="CR633" s="385"/>
      <c r="CS633" s="3"/>
      <c r="CT633" s="3"/>
      <c r="CU633" s="3"/>
      <c r="CV633" s="3"/>
      <c r="CW633" s="3"/>
      <c r="CX633" s="3"/>
      <c r="CY633" s="3"/>
      <c r="CZ633" s="3"/>
      <c r="DA633" s="3"/>
      <c r="DB633" s="3"/>
      <c r="DC633" s="3"/>
      <c r="DD633" s="3"/>
      <c r="DE633" s="3"/>
      <c r="DF633" s="3"/>
    </row>
    <row r="634" spans="2:157" ht="12.95" customHeight="1">
      <c r="B634" s="52" t="s">
        <v>464</v>
      </c>
      <c r="C634" s="1603"/>
      <c r="D634" s="1603"/>
      <c r="E634" s="1603"/>
      <c r="F634" s="1603"/>
      <c r="G634" s="1603"/>
      <c r="H634" s="1603"/>
      <c r="I634" s="1603"/>
      <c r="J634" s="1603"/>
      <c r="K634" s="1603"/>
      <c r="L634" s="1603"/>
      <c r="M634" s="1681" t="s">
        <v>1290</v>
      </c>
      <c r="N634" s="1681"/>
      <c r="O634" s="1681"/>
      <c r="P634" s="1681"/>
      <c r="Q634" s="1420"/>
      <c r="R634" s="1421"/>
      <c r="S634" s="1422"/>
      <c r="T634" s="1420"/>
      <c r="U634" s="1421"/>
      <c r="V634" s="1422"/>
      <c r="W634" s="1414"/>
      <c r="X634" s="1415"/>
      <c r="Y634" s="1416"/>
      <c r="Z634" s="1411" t="s">
        <v>1290</v>
      </c>
      <c r="AA634" s="1412"/>
      <c r="AB634" s="1413"/>
      <c r="AC634" s="1417"/>
      <c r="AD634" s="1418"/>
      <c r="AE634" s="1419"/>
      <c r="AF634" s="1589"/>
      <c r="AG634" s="1590"/>
      <c r="AH634" s="1590"/>
      <c r="AI634" s="1590"/>
      <c r="AJ634" s="1591"/>
      <c r="AK634" s="1605"/>
      <c r="AL634" s="1606"/>
      <c r="AM634" s="1606"/>
      <c r="AN634" s="1607"/>
      <c r="AO634" s="1408"/>
      <c r="AP634" s="1409"/>
      <c r="AQ634" s="1409"/>
      <c r="AR634" s="1409"/>
      <c r="AS634" s="1410"/>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86</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86</v>
      </c>
      <c r="CT634" s="57" t="s">
        <v>2054</v>
      </c>
      <c r="CU634" s="3"/>
      <c r="CV634" s="3"/>
      <c r="CW634" s="3"/>
      <c r="CX634" s="3"/>
      <c r="CY634" s="3"/>
      <c r="CZ634" s="3"/>
      <c r="DA634" s="3"/>
      <c r="DB634" s="3"/>
      <c r="DC634" s="3"/>
      <c r="DD634" s="3"/>
      <c r="DE634" s="3"/>
      <c r="DF634" s="3"/>
    </row>
    <row r="635" spans="2:157" ht="12.95" customHeight="1">
      <c r="B635" s="52" t="s">
        <v>469</v>
      </c>
      <c r="C635" s="1603"/>
      <c r="D635" s="1603"/>
      <c r="E635" s="1603"/>
      <c r="F635" s="1603"/>
      <c r="G635" s="1603"/>
      <c r="H635" s="1603"/>
      <c r="I635" s="1603"/>
      <c r="J635" s="1603"/>
      <c r="K635" s="1603"/>
      <c r="L635" s="1603"/>
      <c r="M635" s="1681" t="s">
        <v>1290</v>
      </c>
      <c r="N635" s="1681"/>
      <c r="O635" s="1681"/>
      <c r="P635" s="1681"/>
      <c r="Q635" s="1420"/>
      <c r="R635" s="1421"/>
      <c r="S635" s="1422"/>
      <c r="T635" s="1420"/>
      <c r="U635" s="1421"/>
      <c r="V635" s="1422"/>
      <c r="W635" s="1414"/>
      <c r="X635" s="1415"/>
      <c r="Y635" s="1416"/>
      <c r="Z635" s="1411" t="s">
        <v>1290</v>
      </c>
      <c r="AA635" s="1412"/>
      <c r="AB635" s="1413"/>
      <c r="AC635" s="1417"/>
      <c r="AD635" s="1418"/>
      <c r="AE635" s="1419"/>
      <c r="AF635" s="1589"/>
      <c r="AG635" s="1590"/>
      <c r="AH635" s="1590"/>
      <c r="AI635" s="1590"/>
      <c r="AJ635" s="1591"/>
      <c r="AK635" s="1605"/>
      <c r="AL635" s="1606"/>
      <c r="AM635" s="1606"/>
      <c r="AN635" s="1607"/>
      <c r="AO635" s="1408"/>
      <c r="AP635" s="1409"/>
      <c r="AQ635" s="1409"/>
      <c r="AR635" s="1409"/>
      <c r="AS635" s="1410"/>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f>DX597*(BN597/$BN$632)</f>
        <v>350.23255813953489</v>
      </c>
      <c r="DY635" s="1355"/>
      <c r="DZ635" s="1355"/>
      <c r="EA635" s="1355"/>
      <c r="EB635" s="1355"/>
      <c r="EC635" s="1355" t="e">
        <f t="shared" ref="EC635:EC657" si="24">EC597*(BS597/$BS$632)</f>
        <v>#VALUE!</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654</v>
      </c>
      <c r="C636" s="1603"/>
      <c r="D636" s="1603"/>
      <c r="E636" s="1603"/>
      <c r="F636" s="1603"/>
      <c r="G636" s="1603"/>
      <c r="H636" s="1603"/>
      <c r="I636" s="1603"/>
      <c r="J636" s="1603"/>
      <c r="K636" s="1603"/>
      <c r="L636" s="1603"/>
      <c r="M636" s="1681" t="s">
        <v>1290</v>
      </c>
      <c r="N636" s="1681"/>
      <c r="O636" s="1681"/>
      <c r="P636" s="1681"/>
      <c r="Q636" s="1420"/>
      <c r="R636" s="1421"/>
      <c r="S636" s="1422"/>
      <c r="T636" s="1420"/>
      <c r="U636" s="1421"/>
      <c r="V636" s="1422"/>
      <c r="W636" s="1414"/>
      <c r="X636" s="1415"/>
      <c r="Y636" s="1416"/>
      <c r="Z636" s="1411" t="s">
        <v>1290</v>
      </c>
      <c r="AA636" s="1412"/>
      <c r="AB636" s="1413"/>
      <c r="AC636" s="1417"/>
      <c r="AD636" s="1418"/>
      <c r="AE636" s="1419"/>
      <c r="AF636" s="1589"/>
      <c r="AG636" s="1590"/>
      <c r="AH636" s="1590"/>
      <c r="AI636" s="1590"/>
      <c r="AJ636" s="1591"/>
      <c r="AK636" s="1605"/>
      <c r="AL636" s="1606"/>
      <c r="AM636" s="1606"/>
      <c r="AN636" s="1607"/>
      <c r="AO636" s="1408"/>
      <c r="AP636" s="1409"/>
      <c r="AQ636" s="1409"/>
      <c r="AR636" s="1409"/>
      <c r="AS636" s="1410"/>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f t="shared" ref="DX636:DX657" si="29">DX598*(BN598/$BN$632)</f>
        <v>671.81395348837202</v>
      </c>
      <c r="DY636" s="1355"/>
      <c r="DZ636" s="1355"/>
      <c r="EA636" s="1355"/>
      <c r="EB636" s="1355"/>
      <c r="EC636" s="1355" t="e">
        <f t="shared" si="24"/>
        <v>#VALUE!</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363</v>
      </c>
      <c r="C637" s="1603"/>
      <c r="D637" s="1603"/>
      <c r="E637" s="1603"/>
      <c r="F637" s="1603"/>
      <c r="G637" s="1603"/>
      <c r="H637" s="1603"/>
      <c r="I637" s="1603"/>
      <c r="J637" s="1603"/>
      <c r="K637" s="1603"/>
      <c r="L637" s="1603"/>
      <c r="M637" s="1681" t="s">
        <v>1290</v>
      </c>
      <c r="N637" s="1681"/>
      <c r="O637" s="1681"/>
      <c r="P637" s="1681"/>
      <c r="Q637" s="1420"/>
      <c r="R637" s="1421"/>
      <c r="S637" s="1422"/>
      <c r="T637" s="1420"/>
      <c r="U637" s="1421"/>
      <c r="V637" s="1422"/>
      <c r="W637" s="1414"/>
      <c r="X637" s="1415"/>
      <c r="Y637" s="1416"/>
      <c r="Z637" s="1411" t="s">
        <v>1290</v>
      </c>
      <c r="AA637" s="1412"/>
      <c r="AB637" s="1413"/>
      <c r="AC637" s="1417"/>
      <c r="AD637" s="1418"/>
      <c r="AE637" s="1419"/>
      <c r="AF637" s="1589"/>
      <c r="AG637" s="1590"/>
      <c r="AH637" s="1590"/>
      <c r="AI637" s="1590"/>
      <c r="AJ637" s="1591"/>
      <c r="AK637" s="1605"/>
      <c r="AL637" s="1606"/>
      <c r="AM637" s="1606"/>
      <c r="AN637" s="1607"/>
      <c r="AO637" s="1408"/>
      <c r="AP637" s="1409"/>
      <c r="AQ637" s="1409"/>
      <c r="AR637" s="1409"/>
      <c r="AS637" s="1410"/>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6">
        <f>IF(J773="SRO/Studio",O773,0)</f>
        <v>0</v>
      </c>
      <c r="BO637" s="1397"/>
      <c r="BP637" s="1397"/>
      <c r="BQ637" s="1397"/>
      <c r="BR637" s="1398"/>
      <c r="BS637" s="1399">
        <f>IF(J773="1 Bedroom",O773,0)</f>
        <v>0</v>
      </c>
      <c r="BT637" s="1399"/>
      <c r="BU637" s="1399"/>
      <c r="BV637" s="1399"/>
      <c r="BW637" s="1399"/>
      <c r="BX637" s="1399">
        <f>IF(J773="2 Bedrooms",O773,0)</f>
        <v>1</v>
      </c>
      <c r="BY637" s="1399"/>
      <c r="BZ637" s="1399"/>
      <c r="CA637" s="1399"/>
      <c r="CB637" s="1399"/>
      <c r="CC637" s="1399">
        <f>IF(J773="3 Bedrooms",O773,0)</f>
        <v>0</v>
      </c>
      <c r="CD637" s="1399"/>
      <c r="CE637" s="1399"/>
      <c r="CF637" s="1399"/>
      <c r="CG637" s="1399"/>
      <c r="CH637" s="1399">
        <f>IF(J773="4 Bedrooms",O773,0)</f>
        <v>0</v>
      </c>
      <c r="CI637" s="1399"/>
      <c r="CJ637" s="1399"/>
      <c r="CK637" s="1399"/>
      <c r="CL637" s="1399"/>
      <c r="CM637" s="1399">
        <f>IF(J773="5 Bedrooms",O773,0)</f>
        <v>0</v>
      </c>
      <c r="CN637" s="1399"/>
      <c r="CO637" s="1399"/>
      <c r="CP637" s="1399"/>
      <c r="CQ637" s="1399"/>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t="e">
        <f t="shared" si="24"/>
        <v>#VALUE!</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364</v>
      </c>
      <c r="C638" s="1603"/>
      <c r="D638" s="1603"/>
      <c r="E638" s="1603"/>
      <c r="F638" s="1603"/>
      <c r="G638" s="1603"/>
      <c r="H638" s="1603"/>
      <c r="I638" s="1603"/>
      <c r="J638" s="1603"/>
      <c r="K638" s="1603"/>
      <c r="L638" s="1603"/>
      <c r="M638" s="1681" t="s">
        <v>1290</v>
      </c>
      <c r="N638" s="1681"/>
      <c r="O638" s="1681"/>
      <c r="P638" s="1681"/>
      <c r="Q638" s="1420"/>
      <c r="R638" s="1421"/>
      <c r="S638" s="1422"/>
      <c r="T638" s="1420"/>
      <c r="U638" s="1421"/>
      <c r="V638" s="1422"/>
      <c r="W638" s="1414"/>
      <c r="X638" s="1415"/>
      <c r="Y638" s="1416"/>
      <c r="Z638" s="1411" t="s">
        <v>1290</v>
      </c>
      <c r="AA638" s="1412"/>
      <c r="AB638" s="1413"/>
      <c r="AC638" s="1417"/>
      <c r="AD638" s="1418"/>
      <c r="AE638" s="1419"/>
      <c r="AF638" s="1589"/>
      <c r="AG638" s="1590"/>
      <c r="AH638" s="1590"/>
      <c r="AI638" s="1590"/>
      <c r="AJ638" s="1591"/>
      <c r="AK638" s="1605"/>
      <c r="AL638" s="1606"/>
      <c r="AM638" s="1606"/>
      <c r="AN638" s="1607"/>
      <c r="AO638" s="1408"/>
      <c r="AP638" s="1409"/>
      <c r="AQ638" s="1409"/>
      <c r="AR638" s="1409"/>
      <c r="AS638" s="1410"/>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6">
        <f>IF(J774="SRO/Studio",O774,0)</f>
        <v>0</v>
      </c>
      <c r="BO638" s="1397"/>
      <c r="BP638" s="1397"/>
      <c r="BQ638" s="1397"/>
      <c r="BR638" s="1398"/>
      <c r="BS638" s="1399">
        <f>IF(J774="1 Bedroom",O774,0)</f>
        <v>0</v>
      </c>
      <c r="BT638" s="1399"/>
      <c r="BU638" s="1399"/>
      <c r="BV638" s="1399"/>
      <c r="BW638" s="1399"/>
      <c r="BX638" s="1399">
        <f>IF(J774="2 Bedrooms",O774,0)</f>
        <v>0</v>
      </c>
      <c r="BY638" s="1399"/>
      <c r="BZ638" s="1399"/>
      <c r="CA638" s="1399"/>
      <c r="CB638" s="1399"/>
      <c r="CC638" s="1399">
        <f>IF(J774="3 Bedrooms",O774,0)</f>
        <v>0</v>
      </c>
      <c r="CD638" s="1399"/>
      <c r="CE638" s="1399"/>
      <c r="CF638" s="1399"/>
      <c r="CG638" s="1399"/>
      <c r="CH638" s="1399">
        <f>IF(J774="4 Bedrooms",O774,0)</f>
        <v>0</v>
      </c>
      <c r="CI638" s="1399"/>
      <c r="CJ638" s="1399"/>
      <c r="CK638" s="1399"/>
      <c r="CL638" s="1399"/>
      <c r="CM638" s="1399">
        <f>IF(J774="5 Bedrooms",O774,0)</f>
        <v>0</v>
      </c>
      <c r="CN638" s="1399"/>
      <c r="CO638" s="1399"/>
      <c r="CP638" s="1399"/>
      <c r="CQ638" s="1399"/>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t="e">
        <f t="shared" si="24"/>
        <v>#VALUE!</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580" t="s">
        <v>128</v>
      </c>
      <c r="C639" s="1581"/>
      <c r="D639" s="1581"/>
      <c r="E639" s="1581"/>
      <c r="F639" s="1581"/>
      <c r="G639" s="1581"/>
      <c r="H639" s="1581"/>
      <c r="I639" s="1581"/>
      <c r="J639" s="1581"/>
      <c r="K639" s="1581"/>
      <c r="L639" s="1581"/>
      <c r="M639" s="1581"/>
      <c r="N639" s="1581"/>
      <c r="O639" s="1581"/>
      <c r="P639" s="1581"/>
      <c r="Q639" s="1581"/>
      <c r="R639" s="1581"/>
      <c r="S639" s="1581"/>
      <c r="T639" s="1581"/>
      <c r="U639" s="1581"/>
      <c r="V639" s="1581"/>
      <c r="W639" s="1581"/>
      <c r="X639" s="1581"/>
      <c r="Y639" s="1581"/>
      <c r="Z639" s="1581"/>
      <c r="AA639" s="1581"/>
      <c r="AB639" s="1581"/>
      <c r="AC639" s="1581"/>
      <c r="AD639" s="1581"/>
      <c r="AE639" s="1581"/>
      <c r="AF639" s="1581"/>
      <c r="AG639" s="1581"/>
      <c r="AH639" s="1581"/>
      <c r="AI639" s="1581"/>
      <c r="AJ639" s="1581"/>
      <c r="AK639" s="1581"/>
      <c r="AL639" s="1581"/>
      <c r="AM639" s="1581"/>
      <c r="AN639" s="1582"/>
      <c r="AO639" s="1405">
        <f>SUM(AO627:AR638)</f>
        <v>26737087</v>
      </c>
      <c r="AP639" s="1406"/>
      <c r="AQ639" s="1406"/>
      <c r="AR639" s="1406"/>
      <c r="AS639" s="1407"/>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9">
        <f>IF(J775="1 Bedroom",O775,0)</f>
        <v>0</v>
      </c>
      <c r="BT639" s="1399"/>
      <c r="BU639" s="1399"/>
      <c r="BV639" s="1399"/>
      <c r="BW639" s="1399"/>
      <c r="BX639" s="1399">
        <f>IF(J775="2 Bedrooms",O775,0)</f>
        <v>0</v>
      </c>
      <c r="BY639" s="1399"/>
      <c r="BZ639" s="1399"/>
      <c r="CA639" s="1399"/>
      <c r="CB639" s="1399"/>
      <c r="CC639" s="1399">
        <f>IF(J775="3 Bedrooms",O775,0)</f>
        <v>0</v>
      </c>
      <c r="CD639" s="1399"/>
      <c r="CE639" s="1399"/>
      <c r="CF639" s="1399"/>
      <c r="CG639" s="1399"/>
      <c r="CH639" s="1399">
        <f>IF(J775="4 Bedrooms",O775,0)</f>
        <v>0</v>
      </c>
      <c r="CI639" s="1399"/>
      <c r="CJ639" s="1399"/>
      <c r="CK639" s="1399"/>
      <c r="CL639" s="1399"/>
      <c r="CM639" s="1399">
        <f>IF(J775="5 Bedrooms",O775,0)</f>
        <v>0</v>
      </c>
      <c r="CN639" s="1399"/>
      <c r="CO639" s="1399"/>
      <c r="CP639" s="1399"/>
      <c r="CQ639" s="1399"/>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580" t="s">
        <v>268</v>
      </c>
      <c r="C640" s="1581"/>
      <c r="D640" s="1581"/>
      <c r="E640" s="1581"/>
      <c r="F640" s="1581"/>
      <c r="G640" s="1581"/>
      <c r="H640" s="1581"/>
      <c r="I640" s="1581"/>
      <c r="J640" s="1581"/>
      <c r="K640" s="1581"/>
      <c r="L640" s="1581"/>
      <c r="M640" s="1581"/>
      <c r="N640" s="1581"/>
      <c r="O640" s="1581"/>
      <c r="P640" s="1581"/>
      <c r="Q640" s="1581"/>
      <c r="R640" s="1581"/>
      <c r="S640" s="1581"/>
      <c r="T640" s="1581"/>
      <c r="U640" s="1581"/>
      <c r="V640" s="1581"/>
      <c r="W640" s="1581"/>
      <c r="X640" s="1581"/>
      <c r="Y640" s="1581"/>
      <c r="Z640" s="1581"/>
      <c r="AA640" s="1581"/>
      <c r="AB640" s="1581"/>
      <c r="AC640" s="1581"/>
      <c r="AD640" s="1581"/>
      <c r="AE640" s="1581"/>
      <c r="AF640" s="1581"/>
      <c r="AG640" s="1581"/>
      <c r="AH640" s="1581"/>
      <c r="AI640" s="1581"/>
      <c r="AJ640" s="1581"/>
      <c r="AK640" s="1581"/>
      <c r="AL640" s="1581"/>
      <c r="AM640" s="1581"/>
      <c r="AN640" s="1582"/>
      <c r="AO640" s="1408">
        <v>17330754</v>
      </c>
      <c r="AP640" s="1409"/>
      <c r="AQ640" s="1409"/>
      <c r="AR640" s="1409"/>
      <c r="AS640" s="1410"/>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9">
        <f>IF(J776="1 Bedroom",O776,0)</f>
        <v>0</v>
      </c>
      <c r="BT640" s="1399"/>
      <c r="BU640" s="1399"/>
      <c r="BV640" s="1399"/>
      <c r="BW640" s="1399"/>
      <c r="BX640" s="1399">
        <f>IF(J776="2 Bedrooms",O776,0)</f>
        <v>0</v>
      </c>
      <c r="BY640" s="1399"/>
      <c r="BZ640" s="1399"/>
      <c r="CA640" s="1399"/>
      <c r="CB640" s="1399"/>
      <c r="CC640" s="1399">
        <f>IF(J776="3 Bedrooms",O776,0)</f>
        <v>0</v>
      </c>
      <c r="CD640" s="1399"/>
      <c r="CE640" s="1399"/>
      <c r="CF640" s="1399"/>
      <c r="CG640" s="1399"/>
      <c r="CH640" s="1399">
        <f>IF(J776="4 Bedrooms",O776,0)</f>
        <v>0</v>
      </c>
      <c r="CI640" s="1399"/>
      <c r="CJ640" s="1399"/>
      <c r="CK640" s="1399"/>
      <c r="CL640" s="1399"/>
      <c r="CM640" s="1399">
        <f>IF(J776="5 Bedrooms",O776,0)</f>
        <v>0</v>
      </c>
      <c r="CN640" s="1399"/>
      <c r="CO640" s="1399"/>
      <c r="CP640" s="1399"/>
      <c r="CQ640" s="1399"/>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583" t="s">
        <v>269</v>
      </c>
      <c r="C641" s="1584"/>
      <c r="D641" s="1584"/>
      <c r="E641" s="1584"/>
      <c r="F641" s="1584"/>
      <c r="G641" s="1584"/>
      <c r="H641" s="1584"/>
      <c r="I641" s="1584"/>
      <c r="J641" s="1584"/>
      <c r="K641" s="1584"/>
      <c r="L641" s="1584"/>
      <c r="M641" s="1584"/>
      <c r="N641" s="1584"/>
      <c r="O641" s="1584"/>
      <c r="P641" s="1584"/>
      <c r="Q641" s="1584"/>
      <c r="R641" s="1584"/>
      <c r="S641" s="1584"/>
      <c r="T641" s="1584"/>
      <c r="U641" s="1584"/>
      <c r="V641" s="1584"/>
      <c r="W641" s="1584"/>
      <c r="X641" s="1584"/>
      <c r="Y641" s="1584"/>
      <c r="Z641" s="1584"/>
      <c r="AA641" s="1584"/>
      <c r="AB641" s="1584"/>
      <c r="AC641" s="1584"/>
      <c r="AD641" s="1584"/>
      <c r="AE641" s="1584"/>
      <c r="AF641" s="1584"/>
      <c r="AG641" s="1584"/>
      <c r="AH641" s="1584"/>
      <c r="AI641" s="1584"/>
      <c r="AJ641" s="1584"/>
      <c r="AK641" s="1584"/>
      <c r="AL641" s="1584"/>
      <c r="AM641" s="1584"/>
      <c r="AN641" s="1585"/>
      <c r="AO641" s="1405">
        <f>AO639+AO640</f>
        <v>44067841</v>
      </c>
      <c r="AP641" s="1406"/>
      <c r="AQ641" s="1406"/>
      <c r="AR641" s="1406"/>
      <c r="AS641" s="1407"/>
      <c r="AV641" s="3"/>
      <c r="AW641" s="3"/>
      <c r="AX641" s="3"/>
      <c r="AY641" s="3"/>
      <c r="AZ641" s="34"/>
      <c r="BA641" s="34"/>
      <c r="BB641" s="34"/>
      <c r="BC641" s="34"/>
      <c r="BD641" s="34"/>
      <c r="BE641" s="34"/>
      <c r="BF641" s="34"/>
      <c r="BG641" s="34"/>
      <c r="BH641" s="34"/>
      <c r="BI641" s="34"/>
      <c r="BJ641" s="34"/>
      <c r="BK641" s="34"/>
      <c r="BL641" s="34"/>
      <c r="BM641" s="34"/>
      <c r="BN641" s="1400">
        <f>SUM(BN637:BR640)</f>
        <v>0</v>
      </c>
      <c r="BO641" s="1524"/>
      <c r="BP641" s="1524"/>
      <c r="BQ641" s="1524"/>
      <c r="BR641" s="1401"/>
      <c r="BS641" s="1669">
        <f>SUM(BS637:BW640)</f>
        <v>0</v>
      </c>
      <c r="BT641" s="1670"/>
      <c r="BU641" s="1670"/>
      <c r="BV641" s="1670"/>
      <c r="BW641" s="1671"/>
      <c r="BX641" s="1669">
        <f>SUM(BX637:CB640)</f>
        <v>1</v>
      </c>
      <c r="BY641" s="1670"/>
      <c r="BZ641" s="1670"/>
      <c r="CA641" s="1670"/>
      <c r="CB641" s="1671"/>
      <c r="CC641" s="1669">
        <f>SUM(CC637:CG640)</f>
        <v>0</v>
      </c>
      <c r="CD641" s="1670"/>
      <c r="CE641" s="1670"/>
      <c r="CF641" s="1670"/>
      <c r="CG641" s="1671"/>
      <c r="CH641" s="1669">
        <f>SUM(CH637:CL640)</f>
        <v>0</v>
      </c>
      <c r="CI641" s="1670"/>
      <c r="CJ641" s="1670"/>
      <c r="CK641" s="1670"/>
      <c r="CL641" s="1671"/>
      <c r="CM641" s="1669">
        <f>SUM(CM637:CQ640)</f>
        <v>0</v>
      </c>
      <c r="CN641" s="1670"/>
      <c r="CO641" s="1670"/>
      <c r="CP641" s="1670"/>
      <c r="CQ641" s="1671"/>
      <c r="CS641" s="895">
        <f>BN641+BS641+BX641+CC641+CH641+CM641</f>
        <v>1</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t="e">
        <f t="shared" si="25"/>
        <v>#VALUE!</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471</v>
      </c>
      <c r="G643" s="1368" t="str">
        <f>C627</f>
        <v>Citibank, N.A</v>
      </c>
      <c r="H643" s="1368"/>
      <c r="I643" s="1368"/>
      <c r="J643" s="1368"/>
      <c r="K643" s="1368"/>
      <c r="L643" s="1368"/>
      <c r="M643" s="1368"/>
      <c r="N643" s="1368"/>
      <c r="O643" s="1368"/>
      <c r="P643" s="1368"/>
      <c r="Q643" s="1368"/>
      <c r="R643" s="1368"/>
      <c r="S643" s="8"/>
      <c r="T643" s="55" t="s">
        <v>113</v>
      </c>
      <c r="U643" t="s">
        <v>471</v>
      </c>
      <c r="Z643" s="1368" t="str">
        <f>C628</f>
        <v>City of Costa Mesa</v>
      </c>
      <c r="AA643" s="1368"/>
      <c r="AB643" s="1368"/>
      <c r="AC643" s="1368"/>
      <c r="AD643" s="1368"/>
      <c r="AE643" s="1368"/>
      <c r="AF643" s="1368"/>
      <c r="AG643" s="1368"/>
      <c r="AH643" s="1368"/>
      <c r="AI643" s="1368"/>
      <c r="AJ643" s="1368"/>
      <c r="AK643" s="136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56" t="s">
        <v>2750</v>
      </c>
      <c r="H644" s="1356"/>
      <c r="I644" s="1356"/>
      <c r="J644" s="1356"/>
      <c r="K644" s="1356"/>
      <c r="L644" s="1356"/>
      <c r="M644" s="1356"/>
      <c r="N644" s="1356"/>
      <c r="O644" s="1356"/>
      <c r="P644" s="1356"/>
      <c r="Q644" s="1356"/>
      <c r="R644" s="1356"/>
      <c r="S644" s="8"/>
      <c r="T644" s="22"/>
      <c r="U644" t="s">
        <v>85</v>
      </c>
      <c r="Z644" s="1356" t="s">
        <v>2754</v>
      </c>
      <c r="AA644" s="1356"/>
      <c r="AB644" s="1356"/>
      <c r="AC644" s="1356"/>
      <c r="AD644" s="1356"/>
      <c r="AE644" s="1356"/>
      <c r="AF644" s="1356"/>
      <c r="AG644" s="1356"/>
      <c r="AH644" s="1356"/>
      <c r="AI644" s="1356"/>
      <c r="AJ644" s="1356"/>
      <c r="AK644" s="135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588</v>
      </c>
      <c r="G645" s="1356" t="s">
        <v>2751</v>
      </c>
      <c r="H645" s="1356"/>
      <c r="I645" s="1356"/>
      <c r="J645" s="1356"/>
      <c r="K645" s="1356"/>
      <c r="L645" s="1356"/>
      <c r="M645" s="1356"/>
      <c r="N645" s="1356"/>
      <c r="O645" s="1356"/>
      <c r="P645" s="1356"/>
      <c r="Q645" s="1356"/>
      <c r="R645" s="1356"/>
      <c r="T645" s="22"/>
      <c r="U645" t="s">
        <v>588</v>
      </c>
      <c r="Z645" s="1362" t="s">
        <v>2643</v>
      </c>
      <c r="AA645" s="1362"/>
      <c r="AB645" s="1362"/>
      <c r="AC645" s="1362"/>
      <c r="AD645" s="1362"/>
      <c r="AE645" s="1362"/>
      <c r="AF645" s="1362"/>
      <c r="AG645" s="1362"/>
      <c r="AH645" s="1362"/>
      <c r="AI645" s="1362"/>
      <c r="AJ645" s="1362"/>
      <c r="AK645" s="1362"/>
      <c r="AV645" s="3"/>
      <c r="AW645" s="3"/>
      <c r="AX645" s="3"/>
      <c r="AY645" s="3"/>
      <c r="AZ645" s="3"/>
      <c r="BA645" s="3"/>
      <c r="BB645" s="3"/>
      <c r="BC645" s="3"/>
      <c r="BD645" s="3"/>
      <c r="BE645" s="3"/>
      <c r="BF645" s="3"/>
      <c r="BG645" s="3"/>
      <c r="BH645" s="3"/>
      <c r="BI645" s="3"/>
      <c r="BJ645" s="3"/>
      <c r="BK645" s="3"/>
      <c r="BL645" s="3"/>
      <c r="BM645" s="3"/>
      <c r="BN645" s="1396">
        <f t="shared" ref="BN645:BN654" si="30">IF(J787="SRO/Studio",O787,0)</f>
        <v>0</v>
      </c>
      <c r="BO645" s="1397"/>
      <c r="BP645" s="1397"/>
      <c r="BQ645" s="1397"/>
      <c r="BR645" s="1398"/>
      <c r="BS645" s="1399">
        <f t="shared" ref="BS645:BS654" si="31">IF(J787="1 Bedroom",O787,0)</f>
        <v>0</v>
      </c>
      <c r="BT645" s="1399"/>
      <c r="BU645" s="1399"/>
      <c r="BV645" s="1399"/>
      <c r="BW645" s="1399"/>
      <c r="BX645" s="1399">
        <f t="shared" ref="BX645:BX654" si="32">IF(J787="2 Bedrooms",O787,0)</f>
        <v>0</v>
      </c>
      <c r="BY645" s="1399"/>
      <c r="BZ645" s="1399"/>
      <c r="CA645" s="1399"/>
      <c r="CB645" s="1399"/>
      <c r="CC645" s="1399">
        <f t="shared" ref="CC645:CC654" si="33">IF(J787="3 Bedrooms",O787,0)</f>
        <v>0</v>
      </c>
      <c r="CD645" s="1399"/>
      <c r="CE645" s="1399"/>
      <c r="CF645" s="1399"/>
      <c r="CG645" s="1399"/>
      <c r="CH645" s="1399">
        <f t="shared" ref="CH645:CH654" si="34">IF(J787="4 Bedrooms",O787,0)</f>
        <v>0</v>
      </c>
      <c r="CI645" s="1399"/>
      <c r="CJ645" s="1399"/>
      <c r="CK645" s="1399"/>
      <c r="CL645" s="1399"/>
      <c r="CM645" s="1399">
        <f t="shared" ref="CM645:CM654" si="35">IF(J787="5 Bedrooms",O787,0)</f>
        <v>0</v>
      </c>
      <c r="CN645" s="1399"/>
      <c r="CO645" s="1399"/>
      <c r="CP645" s="1399"/>
      <c r="CQ645" s="1399"/>
      <c r="CR645" s="6"/>
      <c r="CS645" s="1396">
        <f t="shared" ref="CS645:CS654" si="36">IF(AND(BN645&gt;=1,AH787&gt;=0.1,AH787&lt;=1),O787,0)</f>
        <v>0</v>
      </c>
      <c r="CT645" s="1397"/>
      <c r="CU645" s="1397"/>
      <c r="CV645" s="1397"/>
      <c r="CW645" s="1398"/>
      <c r="CX645" s="1396">
        <f t="shared" ref="CX645:CX654" si="37">IF(AND(BS645&gt;=1,AH787&gt;=0.1,AH787&lt;=1),O787,0)</f>
        <v>0</v>
      </c>
      <c r="CY645" s="1397"/>
      <c r="CZ645" s="1397"/>
      <c r="DA645" s="1397"/>
      <c r="DB645" s="1398"/>
      <c r="DC645" s="1396">
        <f t="shared" ref="DC645:DC654" si="38">IF(AND(BX645&gt;=1,AH787&gt;=0.1,AH787&lt;=1),O787,0)</f>
        <v>0</v>
      </c>
      <c r="DD645" s="1397"/>
      <c r="DE645" s="1397"/>
      <c r="DF645" s="1397"/>
      <c r="DG645" s="1398"/>
      <c r="DH645" s="1396">
        <f t="shared" ref="DH645:DH654" si="39">IF(AND(CC645&gt;=1,AH787&gt;=0.1,AH787&lt;=1),O787,0)</f>
        <v>0</v>
      </c>
      <c r="DI645" s="1397"/>
      <c r="DJ645" s="1397"/>
      <c r="DK645" s="1397"/>
      <c r="DL645" s="1398"/>
      <c r="DM645" s="1396">
        <f t="shared" ref="DM645:DM654" si="40">IF(AND(CH645&gt;=1,AH787&gt;=0.1,AH787&lt;=1),O787,0)</f>
        <v>0</v>
      </c>
      <c r="DN645" s="1397"/>
      <c r="DO645" s="1397"/>
      <c r="DP645" s="1397"/>
      <c r="DQ645" s="1398"/>
      <c r="DR645" s="1396">
        <f t="shared" ref="DR645:DR654" si="41">IF(AND(CM645&gt;=1,AH787&gt;=0.1,AH787&lt;=1),O787,0)</f>
        <v>0</v>
      </c>
      <c r="DS645" s="1397"/>
      <c r="DT645" s="1397"/>
      <c r="DU645" s="1397"/>
      <c r="DV645" s="1398"/>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56" t="s">
        <v>2752</v>
      </c>
      <c r="H646" s="1356"/>
      <c r="I646" s="1356"/>
      <c r="J646" s="1356"/>
      <c r="K646" s="1356"/>
      <c r="L646" s="1356"/>
      <c r="M646" s="1356"/>
      <c r="N646" s="1356"/>
      <c r="O646" s="1356"/>
      <c r="P646" s="1356"/>
      <c r="Q646" s="1356"/>
      <c r="R646" s="1356"/>
      <c r="S646" s="8"/>
      <c r="T646" s="22"/>
      <c r="U646" t="s">
        <v>17</v>
      </c>
      <c r="Z646" s="1362" t="s">
        <v>2755</v>
      </c>
      <c r="AA646" s="1362"/>
      <c r="AB646" s="1362"/>
      <c r="AC646" s="1362"/>
      <c r="AD646" s="1362"/>
      <c r="AE646" s="1362"/>
      <c r="AF646" s="1362"/>
      <c r="AG646" s="1362"/>
      <c r="AH646" s="1362"/>
      <c r="AI646" s="1362"/>
      <c r="AJ646" s="1362"/>
      <c r="AK646" s="1362"/>
      <c r="AZ646" s="3"/>
      <c r="BA646" s="3"/>
      <c r="BB646" s="3"/>
      <c r="BC646" s="3"/>
      <c r="BD646" s="3"/>
      <c r="BE646" s="3"/>
      <c r="BF646" s="3"/>
      <c r="BG646" s="3"/>
      <c r="BH646" s="3"/>
      <c r="BI646" s="3"/>
      <c r="BJ646" s="3"/>
      <c r="BK646" s="3"/>
      <c r="BL646" s="3"/>
      <c r="BM646" s="3"/>
      <c r="BN646" s="1396">
        <f t="shared" si="30"/>
        <v>0</v>
      </c>
      <c r="BO646" s="1397"/>
      <c r="BP646" s="1397"/>
      <c r="BQ646" s="1397"/>
      <c r="BR646" s="1398"/>
      <c r="BS646" s="1399">
        <f t="shared" si="31"/>
        <v>0</v>
      </c>
      <c r="BT646" s="1399"/>
      <c r="BU646" s="1399"/>
      <c r="BV646" s="1399"/>
      <c r="BW646" s="1399"/>
      <c r="BX646" s="1399">
        <f t="shared" si="32"/>
        <v>0</v>
      </c>
      <c r="BY646" s="1399"/>
      <c r="BZ646" s="1399"/>
      <c r="CA646" s="1399"/>
      <c r="CB646" s="1399"/>
      <c r="CC646" s="1399">
        <f t="shared" si="33"/>
        <v>0</v>
      </c>
      <c r="CD646" s="1399"/>
      <c r="CE646" s="1399"/>
      <c r="CF646" s="1399"/>
      <c r="CG646" s="1399"/>
      <c r="CH646" s="1399">
        <f t="shared" si="34"/>
        <v>0</v>
      </c>
      <c r="CI646" s="1399"/>
      <c r="CJ646" s="1399"/>
      <c r="CK646" s="1399"/>
      <c r="CL646" s="1399"/>
      <c r="CM646" s="1399">
        <f t="shared" si="35"/>
        <v>0</v>
      </c>
      <c r="CN646" s="1399"/>
      <c r="CO646" s="1399"/>
      <c r="CP646" s="1399"/>
      <c r="CQ646" s="1399"/>
      <c r="CR646" s="6"/>
      <c r="CS646" s="1396">
        <f t="shared" si="36"/>
        <v>0</v>
      </c>
      <c r="CT646" s="1397"/>
      <c r="CU646" s="1397"/>
      <c r="CV646" s="1397"/>
      <c r="CW646" s="1398"/>
      <c r="CX646" s="1396">
        <f t="shared" si="37"/>
        <v>0</v>
      </c>
      <c r="CY646" s="1397"/>
      <c r="CZ646" s="1397"/>
      <c r="DA646" s="1397"/>
      <c r="DB646" s="1398"/>
      <c r="DC646" s="1396">
        <f t="shared" si="38"/>
        <v>0</v>
      </c>
      <c r="DD646" s="1397"/>
      <c r="DE646" s="1397"/>
      <c r="DF646" s="1397"/>
      <c r="DG646" s="1398"/>
      <c r="DH646" s="1396">
        <f t="shared" si="39"/>
        <v>0</v>
      </c>
      <c r="DI646" s="1397"/>
      <c r="DJ646" s="1397"/>
      <c r="DK646" s="1397"/>
      <c r="DL646" s="1398"/>
      <c r="DM646" s="1396">
        <f t="shared" si="40"/>
        <v>0</v>
      </c>
      <c r="DN646" s="1397"/>
      <c r="DO646" s="1397"/>
      <c r="DP646" s="1397"/>
      <c r="DQ646" s="1398"/>
      <c r="DR646" s="1396">
        <f t="shared" si="41"/>
        <v>0</v>
      </c>
      <c r="DS646" s="1397"/>
      <c r="DT646" s="1397"/>
      <c r="DU646" s="1397"/>
      <c r="DV646" s="1398"/>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317</v>
      </c>
      <c r="G647" s="1361">
        <v>8055770933</v>
      </c>
      <c r="H647" s="1361"/>
      <c r="I647" s="1361"/>
      <c r="J647" s="1361"/>
      <c r="K647" s="1361"/>
      <c r="L647" s="1361"/>
      <c r="O647" s="33" t="s">
        <v>207</v>
      </c>
      <c r="P647" s="1358"/>
      <c r="Q647" s="1358"/>
      <c r="R647" s="1358"/>
      <c r="S647" s="10"/>
      <c r="T647" s="22"/>
      <c r="U647" t="s">
        <v>317</v>
      </c>
      <c r="Z647" s="1361">
        <v>7147545099</v>
      </c>
      <c r="AA647" s="1361"/>
      <c r="AB647" s="1361"/>
      <c r="AC647" s="1361"/>
      <c r="AD647" s="1361"/>
      <c r="AE647" s="1361"/>
      <c r="AH647" s="33" t="s">
        <v>207</v>
      </c>
      <c r="AI647" s="1358"/>
      <c r="AJ647" s="1358"/>
      <c r="AK647" s="1358"/>
      <c r="AZ647" s="34"/>
      <c r="BA647" s="34"/>
      <c r="BB647" s="34"/>
      <c r="BC647" s="34"/>
      <c r="BD647" s="34"/>
      <c r="BE647" s="34"/>
      <c r="BF647" s="34"/>
      <c r="BG647" s="34"/>
      <c r="BH647" s="34"/>
      <c r="BI647" s="34"/>
      <c r="BJ647" s="34"/>
      <c r="BK647" s="34"/>
      <c r="BL647" s="34"/>
      <c r="BM647" s="34"/>
      <c r="BN647" s="1396">
        <f t="shared" si="30"/>
        <v>0</v>
      </c>
      <c r="BO647" s="1397"/>
      <c r="BP647" s="1397"/>
      <c r="BQ647" s="1397"/>
      <c r="BR647" s="1398"/>
      <c r="BS647" s="1399">
        <f t="shared" si="31"/>
        <v>0</v>
      </c>
      <c r="BT647" s="1399"/>
      <c r="BU647" s="1399"/>
      <c r="BV647" s="1399"/>
      <c r="BW647" s="1399"/>
      <c r="BX647" s="1399">
        <f t="shared" si="32"/>
        <v>0</v>
      </c>
      <c r="BY647" s="1399"/>
      <c r="BZ647" s="1399"/>
      <c r="CA647" s="1399"/>
      <c r="CB647" s="1399"/>
      <c r="CC647" s="1399">
        <f t="shared" si="33"/>
        <v>0</v>
      </c>
      <c r="CD647" s="1399"/>
      <c r="CE647" s="1399"/>
      <c r="CF647" s="1399"/>
      <c r="CG647" s="1399"/>
      <c r="CH647" s="1399">
        <f t="shared" si="34"/>
        <v>0</v>
      </c>
      <c r="CI647" s="1399"/>
      <c r="CJ647" s="1399"/>
      <c r="CK647" s="1399"/>
      <c r="CL647" s="1399"/>
      <c r="CM647" s="1399">
        <f t="shared" si="35"/>
        <v>0</v>
      </c>
      <c r="CN647" s="1399"/>
      <c r="CO647" s="1399"/>
      <c r="CP647" s="1399"/>
      <c r="CQ647" s="1399"/>
      <c r="CR647" s="6"/>
      <c r="CS647" s="1396">
        <f t="shared" si="36"/>
        <v>0</v>
      </c>
      <c r="CT647" s="1397"/>
      <c r="CU647" s="1397"/>
      <c r="CV647" s="1397"/>
      <c r="CW647" s="1398"/>
      <c r="CX647" s="1396">
        <f t="shared" si="37"/>
        <v>0</v>
      </c>
      <c r="CY647" s="1397"/>
      <c r="CZ647" s="1397"/>
      <c r="DA647" s="1397"/>
      <c r="DB647" s="1398"/>
      <c r="DC647" s="1396">
        <f t="shared" si="38"/>
        <v>0</v>
      </c>
      <c r="DD647" s="1397"/>
      <c r="DE647" s="1397"/>
      <c r="DF647" s="1397"/>
      <c r="DG647" s="1398"/>
      <c r="DH647" s="1396">
        <f t="shared" si="39"/>
        <v>0</v>
      </c>
      <c r="DI647" s="1397"/>
      <c r="DJ647" s="1397"/>
      <c r="DK647" s="1397"/>
      <c r="DL647" s="1398"/>
      <c r="DM647" s="1396">
        <f t="shared" si="40"/>
        <v>0</v>
      </c>
      <c r="DN647" s="1397"/>
      <c r="DO647" s="1397"/>
      <c r="DP647" s="1397"/>
      <c r="DQ647" s="1398"/>
      <c r="DR647" s="1396">
        <f t="shared" si="41"/>
        <v>0</v>
      </c>
      <c r="DS647" s="1397"/>
      <c r="DT647" s="1397"/>
      <c r="DU647" s="1397"/>
      <c r="DV647" s="1398"/>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56" t="s">
        <v>2764</v>
      </c>
      <c r="I648" s="1356"/>
      <c r="J648" s="1356"/>
      <c r="K648" s="1356"/>
      <c r="L648" s="1356"/>
      <c r="M648" s="1356"/>
      <c r="N648" s="1356"/>
      <c r="O648" s="1356"/>
      <c r="P648" s="1356"/>
      <c r="Q648" s="1356"/>
      <c r="R648" s="1356"/>
      <c r="S648" s="8"/>
      <c r="T648" s="22"/>
      <c r="U648" t="s">
        <v>18</v>
      </c>
      <c r="AA648" s="1356" t="s">
        <v>2765</v>
      </c>
      <c r="AB648" s="1356"/>
      <c r="AC648" s="1356"/>
      <c r="AD648" s="1356"/>
      <c r="AE648" s="1356"/>
      <c r="AF648" s="1356"/>
      <c r="AG648" s="1356"/>
      <c r="AH648" s="1356"/>
      <c r="AI648" s="1356"/>
      <c r="AJ648" s="1356"/>
      <c r="AK648" s="1356"/>
      <c r="AZ648" s="34"/>
      <c r="BA648" s="34"/>
      <c r="BB648" s="34"/>
      <c r="BC648" s="34"/>
      <c r="BD648" s="34"/>
      <c r="BE648" s="34"/>
      <c r="BF648" s="34"/>
      <c r="BG648" s="34"/>
      <c r="BH648" s="34"/>
      <c r="BI648" s="34"/>
      <c r="BJ648" s="34"/>
      <c r="BK648" s="34"/>
      <c r="BL648" s="34"/>
      <c r="BM648" s="34"/>
      <c r="BN648" s="1396">
        <f t="shared" si="30"/>
        <v>0</v>
      </c>
      <c r="BO648" s="1397"/>
      <c r="BP648" s="1397"/>
      <c r="BQ648" s="1397"/>
      <c r="BR648" s="1398"/>
      <c r="BS648" s="1399">
        <f t="shared" si="31"/>
        <v>0</v>
      </c>
      <c r="BT648" s="1399"/>
      <c r="BU648" s="1399"/>
      <c r="BV648" s="1399"/>
      <c r="BW648" s="1399"/>
      <c r="BX648" s="1399">
        <f t="shared" si="32"/>
        <v>0</v>
      </c>
      <c r="BY648" s="1399"/>
      <c r="BZ648" s="1399"/>
      <c r="CA648" s="1399"/>
      <c r="CB648" s="1399"/>
      <c r="CC648" s="1399">
        <f t="shared" si="33"/>
        <v>0</v>
      </c>
      <c r="CD648" s="1399"/>
      <c r="CE648" s="1399"/>
      <c r="CF648" s="1399"/>
      <c r="CG648" s="1399"/>
      <c r="CH648" s="1399">
        <f t="shared" si="34"/>
        <v>0</v>
      </c>
      <c r="CI648" s="1399"/>
      <c r="CJ648" s="1399"/>
      <c r="CK648" s="1399"/>
      <c r="CL648" s="1399"/>
      <c r="CM648" s="1399">
        <f t="shared" si="35"/>
        <v>0</v>
      </c>
      <c r="CN648" s="1399"/>
      <c r="CO648" s="1399"/>
      <c r="CP648" s="1399"/>
      <c r="CQ648" s="1399"/>
      <c r="CR648" s="6"/>
      <c r="CS648" s="1396">
        <f t="shared" si="36"/>
        <v>0</v>
      </c>
      <c r="CT648" s="1397"/>
      <c r="CU648" s="1397"/>
      <c r="CV648" s="1397"/>
      <c r="CW648" s="1398"/>
      <c r="CX648" s="1396">
        <f t="shared" si="37"/>
        <v>0</v>
      </c>
      <c r="CY648" s="1397"/>
      <c r="CZ648" s="1397"/>
      <c r="DA648" s="1397"/>
      <c r="DB648" s="1398"/>
      <c r="DC648" s="1396">
        <f t="shared" si="38"/>
        <v>0</v>
      </c>
      <c r="DD648" s="1397"/>
      <c r="DE648" s="1397"/>
      <c r="DF648" s="1397"/>
      <c r="DG648" s="1398"/>
      <c r="DH648" s="1396">
        <f t="shared" si="39"/>
        <v>0</v>
      </c>
      <c r="DI648" s="1397"/>
      <c r="DJ648" s="1397"/>
      <c r="DK648" s="1397"/>
      <c r="DL648" s="1398"/>
      <c r="DM648" s="1396">
        <f t="shared" si="40"/>
        <v>0</v>
      </c>
      <c r="DN648" s="1397"/>
      <c r="DO648" s="1397"/>
      <c r="DP648" s="1397"/>
      <c r="DQ648" s="1398"/>
      <c r="DR648" s="1396">
        <f t="shared" si="41"/>
        <v>0</v>
      </c>
      <c r="DS648" s="1397"/>
      <c r="DT648" s="1397"/>
      <c r="DU648" s="1397"/>
      <c r="DV648" s="1398"/>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57" t="s">
        <v>553</v>
      </c>
      <c r="O649" s="1357"/>
      <c r="T649" s="22"/>
      <c r="U649" t="s">
        <v>20</v>
      </c>
      <c r="AG649" s="1357" t="s">
        <v>553</v>
      </c>
      <c r="AH649" s="1357"/>
      <c r="AZ649" s="34"/>
      <c r="BA649" s="34"/>
      <c r="BB649" s="34"/>
      <c r="BC649" s="34"/>
      <c r="BD649" s="34"/>
      <c r="BE649" s="34"/>
      <c r="BF649" s="34"/>
      <c r="BG649" s="34"/>
      <c r="BH649" s="34"/>
      <c r="BI649" s="34"/>
      <c r="BJ649" s="34"/>
      <c r="BK649" s="34"/>
      <c r="BL649" s="34"/>
      <c r="BM649" s="34"/>
      <c r="BN649" s="1396">
        <f t="shared" si="30"/>
        <v>0</v>
      </c>
      <c r="BO649" s="1397"/>
      <c r="BP649" s="1397"/>
      <c r="BQ649" s="1397"/>
      <c r="BR649" s="1398"/>
      <c r="BS649" s="1399">
        <f t="shared" si="31"/>
        <v>0</v>
      </c>
      <c r="BT649" s="1399"/>
      <c r="BU649" s="1399"/>
      <c r="BV649" s="1399"/>
      <c r="BW649" s="1399"/>
      <c r="BX649" s="1399">
        <f t="shared" si="32"/>
        <v>0</v>
      </c>
      <c r="BY649" s="1399"/>
      <c r="BZ649" s="1399"/>
      <c r="CA649" s="1399"/>
      <c r="CB649" s="1399"/>
      <c r="CC649" s="1399">
        <f t="shared" si="33"/>
        <v>0</v>
      </c>
      <c r="CD649" s="1399"/>
      <c r="CE649" s="1399"/>
      <c r="CF649" s="1399"/>
      <c r="CG649" s="1399"/>
      <c r="CH649" s="1399">
        <f t="shared" si="34"/>
        <v>0</v>
      </c>
      <c r="CI649" s="1399"/>
      <c r="CJ649" s="1399"/>
      <c r="CK649" s="1399"/>
      <c r="CL649" s="1399"/>
      <c r="CM649" s="1399">
        <f t="shared" si="35"/>
        <v>0</v>
      </c>
      <c r="CN649" s="1399"/>
      <c r="CO649" s="1399"/>
      <c r="CP649" s="1399"/>
      <c r="CQ649" s="1399"/>
      <c r="CR649" s="6"/>
      <c r="CS649" s="1396">
        <f t="shared" si="36"/>
        <v>0</v>
      </c>
      <c r="CT649" s="1397"/>
      <c r="CU649" s="1397"/>
      <c r="CV649" s="1397"/>
      <c r="CW649" s="1398"/>
      <c r="CX649" s="1396">
        <f t="shared" si="37"/>
        <v>0</v>
      </c>
      <c r="CY649" s="1397"/>
      <c r="CZ649" s="1397"/>
      <c r="DA649" s="1397"/>
      <c r="DB649" s="1398"/>
      <c r="DC649" s="1396">
        <f t="shared" si="38"/>
        <v>0</v>
      </c>
      <c r="DD649" s="1397"/>
      <c r="DE649" s="1397"/>
      <c r="DF649" s="1397"/>
      <c r="DG649" s="1398"/>
      <c r="DH649" s="1396">
        <f t="shared" si="39"/>
        <v>0</v>
      </c>
      <c r="DI649" s="1397"/>
      <c r="DJ649" s="1397"/>
      <c r="DK649" s="1397"/>
      <c r="DL649" s="1398"/>
      <c r="DM649" s="1396">
        <f t="shared" si="40"/>
        <v>0</v>
      </c>
      <c r="DN649" s="1397"/>
      <c r="DO649" s="1397"/>
      <c r="DP649" s="1397"/>
      <c r="DQ649" s="1398"/>
      <c r="DR649" s="1396">
        <f t="shared" si="41"/>
        <v>0</v>
      </c>
      <c r="DS649" s="1397"/>
      <c r="DT649" s="1397"/>
      <c r="DU649" s="1397"/>
      <c r="DV649" s="1398"/>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396">
        <f t="shared" si="30"/>
        <v>0</v>
      </c>
      <c r="BO650" s="1397"/>
      <c r="BP650" s="1397"/>
      <c r="BQ650" s="1397"/>
      <c r="BR650" s="1398"/>
      <c r="BS650" s="1399">
        <f t="shared" si="31"/>
        <v>0</v>
      </c>
      <c r="BT650" s="1399"/>
      <c r="BU650" s="1399"/>
      <c r="BV650" s="1399"/>
      <c r="BW650" s="1399"/>
      <c r="BX650" s="1399">
        <f t="shared" si="32"/>
        <v>0</v>
      </c>
      <c r="BY650" s="1399"/>
      <c r="BZ650" s="1399"/>
      <c r="CA650" s="1399"/>
      <c r="CB650" s="1399"/>
      <c r="CC650" s="1399">
        <f t="shared" si="33"/>
        <v>0</v>
      </c>
      <c r="CD650" s="1399"/>
      <c r="CE650" s="1399"/>
      <c r="CF650" s="1399"/>
      <c r="CG650" s="1399"/>
      <c r="CH650" s="1399">
        <f t="shared" si="34"/>
        <v>0</v>
      </c>
      <c r="CI650" s="1399"/>
      <c r="CJ650" s="1399"/>
      <c r="CK650" s="1399"/>
      <c r="CL650" s="1399"/>
      <c r="CM650" s="1399">
        <f t="shared" si="35"/>
        <v>0</v>
      </c>
      <c r="CN650" s="1399"/>
      <c r="CO650" s="1399"/>
      <c r="CP650" s="1399"/>
      <c r="CQ650" s="1399"/>
      <c r="CR650" s="6"/>
      <c r="CS650" s="1396">
        <f t="shared" si="36"/>
        <v>0</v>
      </c>
      <c r="CT650" s="1397"/>
      <c r="CU650" s="1397"/>
      <c r="CV650" s="1397"/>
      <c r="CW650" s="1398"/>
      <c r="CX650" s="1396">
        <f t="shared" si="37"/>
        <v>0</v>
      </c>
      <c r="CY650" s="1397"/>
      <c r="CZ650" s="1397"/>
      <c r="DA650" s="1397"/>
      <c r="DB650" s="1398"/>
      <c r="DC650" s="1396">
        <f t="shared" si="38"/>
        <v>0</v>
      </c>
      <c r="DD650" s="1397"/>
      <c r="DE650" s="1397"/>
      <c r="DF650" s="1397"/>
      <c r="DG650" s="1398"/>
      <c r="DH650" s="1396">
        <f t="shared" si="39"/>
        <v>0</v>
      </c>
      <c r="DI650" s="1397"/>
      <c r="DJ650" s="1397"/>
      <c r="DK650" s="1397"/>
      <c r="DL650" s="1398"/>
      <c r="DM650" s="1396">
        <f t="shared" si="40"/>
        <v>0</v>
      </c>
      <c r="DN650" s="1397"/>
      <c r="DO650" s="1397"/>
      <c r="DP650" s="1397"/>
      <c r="DQ650" s="1398"/>
      <c r="DR650" s="1396">
        <f t="shared" si="41"/>
        <v>0</v>
      </c>
      <c r="DS650" s="1397"/>
      <c r="DT650" s="1397"/>
      <c r="DU650" s="1397"/>
      <c r="DV650" s="1398"/>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471</v>
      </c>
      <c r="G651" s="1368" t="str">
        <f>C629</f>
        <v>County of Orange</v>
      </c>
      <c r="H651" s="1368"/>
      <c r="I651" s="1368"/>
      <c r="J651" s="1368"/>
      <c r="K651" s="1368"/>
      <c r="L651" s="1368"/>
      <c r="M651" s="1368"/>
      <c r="N651" s="1368"/>
      <c r="O651" s="1368"/>
      <c r="P651" s="1368"/>
      <c r="Q651" s="1368"/>
      <c r="R651" s="1368"/>
      <c r="T651" s="55" t="s">
        <v>589</v>
      </c>
      <c r="U651" t="s">
        <v>471</v>
      </c>
      <c r="Z651" s="1368" t="str">
        <f>C630</f>
        <v>Orange County Housing Finance Trust</v>
      </c>
      <c r="AA651" s="1368"/>
      <c r="AB651" s="1368"/>
      <c r="AC651" s="1368"/>
      <c r="AD651" s="1368"/>
      <c r="AE651" s="1368"/>
      <c r="AF651" s="1368"/>
      <c r="AG651" s="1368"/>
      <c r="AH651" s="1368"/>
      <c r="AI651" s="1368"/>
      <c r="AJ651" s="1368"/>
      <c r="AK651" s="1368"/>
      <c r="AZ651" s="34"/>
      <c r="BA651" s="34"/>
      <c r="BB651" s="34"/>
      <c r="BC651" s="34"/>
      <c r="BD651" s="34"/>
      <c r="BE651" s="34"/>
      <c r="BF651" s="34"/>
      <c r="BG651" s="34"/>
      <c r="BH651" s="34"/>
      <c r="BI651" s="34"/>
      <c r="BJ651" s="34"/>
      <c r="BK651" s="34"/>
      <c r="BL651" s="34"/>
      <c r="BM651" s="34"/>
      <c r="BN651" s="1396">
        <f t="shared" si="30"/>
        <v>0</v>
      </c>
      <c r="BO651" s="1397"/>
      <c r="BP651" s="1397"/>
      <c r="BQ651" s="1397"/>
      <c r="BR651" s="1398"/>
      <c r="BS651" s="1399">
        <f t="shared" si="31"/>
        <v>0</v>
      </c>
      <c r="BT651" s="1399"/>
      <c r="BU651" s="1399"/>
      <c r="BV651" s="1399"/>
      <c r="BW651" s="1399"/>
      <c r="BX651" s="1399">
        <f t="shared" si="32"/>
        <v>0</v>
      </c>
      <c r="BY651" s="1399"/>
      <c r="BZ651" s="1399"/>
      <c r="CA651" s="1399"/>
      <c r="CB651" s="1399"/>
      <c r="CC651" s="1399">
        <f t="shared" si="33"/>
        <v>0</v>
      </c>
      <c r="CD651" s="1399"/>
      <c r="CE651" s="1399"/>
      <c r="CF651" s="1399"/>
      <c r="CG651" s="1399"/>
      <c r="CH651" s="1399">
        <f t="shared" si="34"/>
        <v>0</v>
      </c>
      <c r="CI651" s="1399"/>
      <c r="CJ651" s="1399"/>
      <c r="CK651" s="1399"/>
      <c r="CL651" s="1399"/>
      <c r="CM651" s="1399">
        <f t="shared" si="35"/>
        <v>0</v>
      </c>
      <c r="CN651" s="1399"/>
      <c r="CO651" s="1399"/>
      <c r="CP651" s="1399"/>
      <c r="CQ651" s="1399"/>
      <c r="CR651" s="6"/>
      <c r="CS651" s="1396">
        <f t="shared" si="36"/>
        <v>0</v>
      </c>
      <c r="CT651" s="1397"/>
      <c r="CU651" s="1397"/>
      <c r="CV651" s="1397"/>
      <c r="CW651" s="1398"/>
      <c r="CX651" s="1396">
        <f t="shared" si="37"/>
        <v>0</v>
      </c>
      <c r="CY651" s="1397"/>
      <c r="CZ651" s="1397"/>
      <c r="DA651" s="1397"/>
      <c r="DB651" s="1398"/>
      <c r="DC651" s="1396">
        <f t="shared" si="38"/>
        <v>0</v>
      </c>
      <c r="DD651" s="1397"/>
      <c r="DE651" s="1397"/>
      <c r="DF651" s="1397"/>
      <c r="DG651" s="1398"/>
      <c r="DH651" s="1396">
        <f t="shared" si="39"/>
        <v>0</v>
      </c>
      <c r="DI651" s="1397"/>
      <c r="DJ651" s="1397"/>
      <c r="DK651" s="1397"/>
      <c r="DL651" s="1398"/>
      <c r="DM651" s="1396">
        <f t="shared" si="40"/>
        <v>0</v>
      </c>
      <c r="DN651" s="1397"/>
      <c r="DO651" s="1397"/>
      <c r="DP651" s="1397"/>
      <c r="DQ651" s="1398"/>
      <c r="DR651" s="1396">
        <f t="shared" si="41"/>
        <v>0</v>
      </c>
      <c r="DS651" s="1397"/>
      <c r="DT651" s="1397"/>
      <c r="DU651" s="1397"/>
      <c r="DV651" s="1398"/>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56" t="s">
        <v>2757</v>
      </c>
      <c r="H652" s="1356"/>
      <c r="I652" s="1356"/>
      <c r="J652" s="1356"/>
      <c r="K652" s="1356"/>
      <c r="L652" s="1356"/>
      <c r="M652" s="1356"/>
      <c r="N652" s="1356"/>
      <c r="O652" s="1356"/>
      <c r="P652" s="1356"/>
      <c r="Q652" s="1356"/>
      <c r="R652" s="1356"/>
      <c r="T652" s="22"/>
      <c r="U652" t="s">
        <v>85</v>
      </c>
      <c r="Z652" s="1356" t="s">
        <v>2766</v>
      </c>
      <c r="AA652" s="1356"/>
      <c r="AB652" s="1356"/>
      <c r="AC652" s="1356"/>
      <c r="AD652" s="1356"/>
      <c r="AE652" s="1356"/>
      <c r="AF652" s="1356"/>
      <c r="AG652" s="1356"/>
      <c r="AH652" s="1356"/>
      <c r="AI652" s="1356"/>
      <c r="AJ652" s="1356"/>
      <c r="AK652" s="1356"/>
      <c r="AZ652" s="34"/>
      <c r="BA652" s="34"/>
      <c r="BB652" s="34"/>
      <c r="BC652" s="34"/>
      <c r="BD652" s="34"/>
      <c r="BE652" s="34"/>
      <c r="BF652" s="34"/>
      <c r="BG652" s="34"/>
      <c r="BH652" s="34"/>
      <c r="BI652" s="34"/>
      <c r="BJ652" s="34"/>
      <c r="BK652" s="34"/>
      <c r="BL652" s="34"/>
      <c r="BM652" s="34"/>
      <c r="BN652" s="1396">
        <f t="shared" si="30"/>
        <v>0</v>
      </c>
      <c r="BO652" s="1397"/>
      <c r="BP652" s="1397"/>
      <c r="BQ652" s="1397"/>
      <c r="BR652" s="1398"/>
      <c r="BS652" s="1399">
        <f t="shared" si="31"/>
        <v>0</v>
      </c>
      <c r="BT652" s="1399"/>
      <c r="BU652" s="1399"/>
      <c r="BV652" s="1399"/>
      <c r="BW652" s="1399"/>
      <c r="BX652" s="1399">
        <f t="shared" si="32"/>
        <v>0</v>
      </c>
      <c r="BY652" s="1399"/>
      <c r="BZ652" s="1399"/>
      <c r="CA652" s="1399"/>
      <c r="CB652" s="1399"/>
      <c r="CC652" s="1399">
        <f t="shared" si="33"/>
        <v>0</v>
      </c>
      <c r="CD652" s="1399"/>
      <c r="CE652" s="1399"/>
      <c r="CF652" s="1399"/>
      <c r="CG652" s="1399"/>
      <c r="CH652" s="1399">
        <f t="shared" si="34"/>
        <v>0</v>
      </c>
      <c r="CI652" s="1399"/>
      <c r="CJ652" s="1399"/>
      <c r="CK652" s="1399"/>
      <c r="CL652" s="1399"/>
      <c r="CM652" s="1399">
        <f t="shared" si="35"/>
        <v>0</v>
      </c>
      <c r="CN652" s="1399"/>
      <c r="CO652" s="1399"/>
      <c r="CP652" s="1399"/>
      <c r="CQ652" s="1399"/>
      <c r="CR652" s="6"/>
      <c r="CS652" s="1396">
        <f t="shared" si="36"/>
        <v>0</v>
      </c>
      <c r="CT652" s="1397"/>
      <c r="CU652" s="1397"/>
      <c r="CV652" s="1397"/>
      <c r="CW652" s="1398"/>
      <c r="CX652" s="1396">
        <f t="shared" si="37"/>
        <v>0</v>
      </c>
      <c r="CY652" s="1397"/>
      <c r="CZ652" s="1397"/>
      <c r="DA652" s="1397"/>
      <c r="DB652" s="1398"/>
      <c r="DC652" s="1396">
        <f t="shared" si="38"/>
        <v>0</v>
      </c>
      <c r="DD652" s="1397"/>
      <c r="DE652" s="1397"/>
      <c r="DF652" s="1397"/>
      <c r="DG652" s="1398"/>
      <c r="DH652" s="1396">
        <f t="shared" si="39"/>
        <v>0</v>
      </c>
      <c r="DI652" s="1397"/>
      <c r="DJ652" s="1397"/>
      <c r="DK652" s="1397"/>
      <c r="DL652" s="1398"/>
      <c r="DM652" s="1396">
        <f t="shared" si="40"/>
        <v>0</v>
      </c>
      <c r="DN652" s="1397"/>
      <c r="DO652" s="1397"/>
      <c r="DP652" s="1397"/>
      <c r="DQ652" s="1398"/>
      <c r="DR652" s="1396">
        <f t="shared" si="41"/>
        <v>0</v>
      </c>
      <c r="DS652" s="1397"/>
      <c r="DT652" s="1397"/>
      <c r="DU652" s="1397"/>
      <c r="DV652" s="1398"/>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588</v>
      </c>
      <c r="G653" s="1362" t="s">
        <v>2660</v>
      </c>
      <c r="H653" s="1362"/>
      <c r="I653" s="1362"/>
      <c r="J653" s="1362"/>
      <c r="K653" s="1362"/>
      <c r="L653" s="1362"/>
      <c r="M653" s="1362"/>
      <c r="N653" s="1362"/>
      <c r="O653" s="1362"/>
      <c r="P653" s="1362"/>
      <c r="Q653" s="1362"/>
      <c r="R653" s="1362"/>
      <c r="T653" s="22"/>
      <c r="U653" t="s">
        <v>588</v>
      </c>
      <c r="Z653" s="1362" t="s">
        <v>2767</v>
      </c>
      <c r="AA653" s="1362"/>
      <c r="AB653" s="1362"/>
      <c r="AC653" s="1362"/>
      <c r="AD653" s="1362"/>
      <c r="AE653" s="1362"/>
      <c r="AF653" s="1362"/>
      <c r="AG653" s="1362"/>
      <c r="AH653" s="1362"/>
      <c r="AI653" s="1362"/>
      <c r="AJ653" s="1362"/>
      <c r="AK653" s="1362"/>
      <c r="AZ653" s="34"/>
      <c r="BA653" s="34"/>
      <c r="BB653" s="34"/>
      <c r="BC653" s="34"/>
      <c r="BD653" s="34"/>
      <c r="BE653" s="34"/>
      <c r="BF653" s="34"/>
      <c r="BG653" s="34"/>
      <c r="BH653" s="34"/>
      <c r="BI653" s="34"/>
      <c r="BJ653" s="34"/>
      <c r="BK653" s="34"/>
      <c r="BL653" s="34"/>
      <c r="BM653" s="34"/>
      <c r="BN653" s="1396">
        <f t="shared" si="30"/>
        <v>0</v>
      </c>
      <c r="BO653" s="1397"/>
      <c r="BP653" s="1397"/>
      <c r="BQ653" s="1397"/>
      <c r="BR653" s="1398"/>
      <c r="BS653" s="1399">
        <f t="shared" si="31"/>
        <v>0</v>
      </c>
      <c r="BT653" s="1399"/>
      <c r="BU653" s="1399"/>
      <c r="BV653" s="1399"/>
      <c r="BW653" s="1399"/>
      <c r="BX653" s="1399">
        <f t="shared" si="32"/>
        <v>0</v>
      </c>
      <c r="BY653" s="1399"/>
      <c r="BZ653" s="1399"/>
      <c r="CA653" s="1399"/>
      <c r="CB653" s="1399"/>
      <c r="CC653" s="1399">
        <f t="shared" si="33"/>
        <v>0</v>
      </c>
      <c r="CD653" s="1399"/>
      <c r="CE653" s="1399"/>
      <c r="CF653" s="1399"/>
      <c r="CG653" s="1399"/>
      <c r="CH653" s="1399">
        <f t="shared" si="34"/>
        <v>0</v>
      </c>
      <c r="CI653" s="1399"/>
      <c r="CJ653" s="1399"/>
      <c r="CK653" s="1399"/>
      <c r="CL653" s="1399"/>
      <c r="CM653" s="1399">
        <f t="shared" si="35"/>
        <v>0</v>
      </c>
      <c r="CN653" s="1399"/>
      <c r="CO653" s="1399"/>
      <c r="CP653" s="1399"/>
      <c r="CQ653" s="1399"/>
      <c r="CR653" s="6"/>
      <c r="CS653" s="1396">
        <f t="shared" si="36"/>
        <v>0</v>
      </c>
      <c r="CT653" s="1397"/>
      <c r="CU653" s="1397"/>
      <c r="CV653" s="1397"/>
      <c r="CW653" s="1398"/>
      <c r="CX653" s="1396">
        <f t="shared" si="37"/>
        <v>0</v>
      </c>
      <c r="CY653" s="1397"/>
      <c r="CZ653" s="1397"/>
      <c r="DA653" s="1397"/>
      <c r="DB653" s="1398"/>
      <c r="DC653" s="1396">
        <f t="shared" si="38"/>
        <v>0</v>
      </c>
      <c r="DD653" s="1397"/>
      <c r="DE653" s="1397"/>
      <c r="DF653" s="1397"/>
      <c r="DG653" s="1398"/>
      <c r="DH653" s="1396">
        <f t="shared" si="39"/>
        <v>0</v>
      </c>
      <c r="DI653" s="1397"/>
      <c r="DJ653" s="1397"/>
      <c r="DK653" s="1397"/>
      <c r="DL653" s="1398"/>
      <c r="DM653" s="1396">
        <f t="shared" si="40"/>
        <v>0</v>
      </c>
      <c r="DN653" s="1397"/>
      <c r="DO653" s="1397"/>
      <c r="DP653" s="1397"/>
      <c r="DQ653" s="1398"/>
      <c r="DR653" s="1396">
        <f t="shared" si="41"/>
        <v>0</v>
      </c>
      <c r="DS653" s="1397"/>
      <c r="DT653" s="1397"/>
      <c r="DU653" s="1397"/>
      <c r="DV653" s="1398"/>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362" t="s">
        <v>2758</v>
      </c>
      <c r="H654" s="1362"/>
      <c r="I654" s="1362"/>
      <c r="J654" s="1362"/>
      <c r="K654" s="1362"/>
      <c r="L654" s="1362"/>
      <c r="M654" s="1362"/>
      <c r="N654" s="1362"/>
      <c r="O654" s="1362"/>
      <c r="P654" s="1362"/>
      <c r="Q654" s="1362"/>
      <c r="R654" s="1362"/>
      <c r="T654" s="22"/>
      <c r="U654" t="s">
        <v>17</v>
      </c>
      <c r="Z654" s="1362" t="s">
        <v>2768</v>
      </c>
      <c r="AA654" s="1362"/>
      <c r="AB654" s="1362"/>
      <c r="AC654" s="1362"/>
      <c r="AD654" s="1362"/>
      <c r="AE654" s="1362"/>
      <c r="AF654" s="1362"/>
      <c r="AG654" s="1362"/>
      <c r="AH654" s="1362"/>
      <c r="AI654" s="1362"/>
      <c r="AJ654" s="1362"/>
      <c r="AK654" s="1362"/>
      <c r="AZ654" s="34"/>
      <c r="BA654" s="34"/>
      <c r="BB654" s="34"/>
      <c r="BC654" s="34"/>
      <c r="BD654" s="34"/>
      <c r="BE654" s="34"/>
      <c r="BF654" s="34"/>
      <c r="BG654" s="34"/>
      <c r="BH654" s="34"/>
      <c r="BI654" s="34"/>
      <c r="BJ654" s="34"/>
      <c r="BK654" s="34"/>
      <c r="BL654" s="34"/>
      <c r="BM654" s="34"/>
      <c r="BN654" s="1396">
        <f t="shared" si="30"/>
        <v>0</v>
      </c>
      <c r="BO654" s="1397"/>
      <c r="BP654" s="1397"/>
      <c r="BQ654" s="1397"/>
      <c r="BR654" s="1398"/>
      <c r="BS654" s="1399">
        <f t="shared" si="31"/>
        <v>0</v>
      </c>
      <c r="BT654" s="1399"/>
      <c r="BU654" s="1399"/>
      <c r="BV654" s="1399"/>
      <c r="BW654" s="1399"/>
      <c r="BX654" s="1399">
        <f t="shared" si="32"/>
        <v>0</v>
      </c>
      <c r="BY654" s="1399"/>
      <c r="BZ654" s="1399"/>
      <c r="CA654" s="1399"/>
      <c r="CB654" s="1399"/>
      <c r="CC654" s="1399">
        <f t="shared" si="33"/>
        <v>0</v>
      </c>
      <c r="CD654" s="1399"/>
      <c r="CE654" s="1399"/>
      <c r="CF654" s="1399"/>
      <c r="CG654" s="1399"/>
      <c r="CH654" s="1399">
        <f t="shared" si="34"/>
        <v>0</v>
      </c>
      <c r="CI654" s="1399"/>
      <c r="CJ654" s="1399"/>
      <c r="CK654" s="1399"/>
      <c r="CL654" s="1399"/>
      <c r="CM654" s="1399">
        <f t="shared" si="35"/>
        <v>0</v>
      </c>
      <c r="CN654" s="1399"/>
      <c r="CO654" s="1399"/>
      <c r="CP654" s="1399"/>
      <c r="CQ654" s="1399"/>
      <c r="CR654" s="6"/>
      <c r="CS654" s="1396">
        <f t="shared" si="36"/>
        <v>0</v>
      </c>
      <c r="CT654" s="1397"/>
      <c r="CU654" s="1397"/>
      <c r="CV654" s="1397"/>
      <c r="CW654" s="1398"/>
      <c r="CX654" s="1396">
        <f t="shared" si="37"/>
        <v>0</v>
      </c>
      <c r="CY654" s="1397"/>
      <c r="CZ654" s="1397"/>
      <c r="DA654" s="1397"/>
      <c r="DB654" s="1398"/>
      <c r="DC654" s="1396">
        <f t="shared" si="38"/>
        <v>0</v>
      </c>
      <c r="DD654" s="1397"/>
      <c r="DE654" s="1397"/>
      <c r="DF654" s="1397"/>
      <c r="DG654" s="1398"/>
      <c r="DH654" s="1396">
        <f t="shared" si="39"/>
        <v>0</v>
      </c>
      <c r="DI654" s="1397"/>
      <c r="DJ654" s="1397"/>
      <c r="DK654" s="1397"/>
      <c r="DL654" s="1398"/>
      <c r="DM654" s="1396">
        <f t="shared" si="40"/>
        <v>0</v>
      </c>
      <c r="DN654" s="1397"/>
      <c r="DO654" s="1397"/>
      <c r="DP654" s="1397"/>
      <c r="DQ654" s="1398"/>
      <c r="DR654" s="1396">
        <f t="shared" si="41"/>
        <v>0</v>
      </c>
      <c r="DS654" s="1397"/>
      <c r="DT654" s="1397"/>
      <c r="DU654" s="1397"/>
      <c r="DV654" s="1398"/>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317</v>
      </c>
      <c r="G655" s="1361">
        <v>7144802865</v>
      </c>
      <c r="H655" s="1361"/>
      <c r="I655" s="1361"/>
      <c r="J655" s="1361"/>
      <c r="K655" s="1361"/>
      <c r="L655" s="1361"/>
      <c r="O655" s="33" t="s">
        <v>207</v>
      </c>
      <c r="P655" s="1358"/>
      <c r="Q655" s="1358"/>
      <c r="R655" s="1358"/>
      <c r="T655" s="22"/>
      <c r="U655" t="s">
        <v>317</v>
      </c>
      <c r="Z655" s="1361">
        <v>7143235731</v>
      </c>
      <c r="AA655" s="1361"/>
      <c r="AB655" s="1361"/>
      <c r="AC655" s="1361"/>
      <c r="AD655" s="1361"/>
      <c r="AE655" s="1361"/>
      <c r="AH655" s="33" t="s">
        <v>207</v>
      </c>
      <c r="AI655" s="1358"/>
      <c r="AJ655" s="1358"/>
      <c r="AK655" s="1358"/>
      <c r="AZ655" s="34"/>
      <c r="BA655" s="34"/>
      <c r="BB655" s="34"/>
      <c r="BC655" s="34"/>
      <c r="BD655" s="34"/>
      <c r="BE655" s="34"/>
      <c r="BF655" s="34"/>
      <c r="BG655" s="34"/>
      <c r="BH655" s="34"/>
      <c r="BI655" s="34"/>
      <c r="BJ655" s="34"/>
      <c r="BK655" s="34"/>
      <c r="BL655" s="34"/>
      <c r="BM655" s="34"/>
      <c r="BN655" s="1400">
        <f>SUM(BN645:BR654)</f>
        <v>0</v>
      </c>
      <c r="BO655" s="1524"/>
      <c r="BP655" s="1524"/>
      <c r="BQ655" s="1524"/>
      <c r="BR655" s="1401"/>
      <c r="BS655" s="1669">
        <f>SUM(BS645:BW654)</f>
        <v>0</v>
      </c>
      <c r="BT655" s="1670"/>
      <c r="BU655" s="1670"/>
      <c r="BV655" s="1670"/>
      <c r="BW655" s="1671"/>
      <c r="BX655" s="1669">
        <f>SUM(BX645:CB654)</f>
        <v>0</v>
      </c>
      <c r="BY655" s="1670"/>
      <c r="BZ655" s="1670"/>
      <c r="CA655" s="1670"/>
      <c r="CB655" s="1671"/>
      <c r="CC655" s="1669">
        <f>SUM(CC645:CG654)</f>
        <v>0</v>
      </c>
      <c r="CD655" s="1670"/>
      <c r="CE655" s="1670"/>
      <c r="CF655" s="1670"/>
      <c r="CG655" s="1671"/>
      <c r="CH655" s="1669">
        <f>SUM(CH645:CL654)</f>
        <v>0</v>
      </c>
      <c r="CI655" s="1670"/>
      <c r="CJ655" s="1670"/>
      <c r="CK655" s="1670"/>
      <c r="CL655" s="1671"/>
      <c r="CM655" s="1669">
        <f>SUM(CM645:CQ654)</f>
        <v>0</v>
      </c>
      <c r="CN655" s="1670"/>
      <c r="CO655" s="1670"/>
      <c r="CP655" s="1670"/>
      <c r="CQ655" s="1671"/>
      <c r="CR655" s="1047"/>
      <c r="CS655" s="1609">
        <f>SUM(CS645:CW654)</f>
        <v>0</v>
      </c>
      <c r="CT655" s="1609"/>
      <c r="CU655" s="1609"/>
      <c r="CV655" s="1609"/>
      <c r="CW655" s="1609"/>
      <c r="CX655" s="1609">
        <f>SUM(CX645:DB654)</f>
        <v>0</v>
      </c>
      <c r="CY655" s="1609"/>
      <c r="CZ655" s="1609"/>
      <c r="DA655" s="1609"/>
      <c r="DB655" s="1609"/>
      <c r="DC655" s="1609">
        <f>SUM(DC645:DG654)</f>
        <v>0</v>
      </c>
      <c r="DD655" s="1609"/>
      <c r="DE655" s="1609"/>
      <c r="DF655" s="1609"/>
      <c r="DG655" s="1609"/>
      <c r="DH655" s="1609">
        <f>SUM(DH645:DL654)</f>
        <v>0</v>
      </c>
      <c r="DI655" s="1609"/>
      <c r="DJ655" s="1609"/>
      <c r="DK655" s="1609"/>
      <c r="DL655" s="1609"/>
      <c r="DM655" s="1609">
        <f>SUM(DM645:DQ654)</f>
        <v>0</v>
      </c>
      <c r="DN655" s="1609"/>
      <c r="DO655" s="1609"/>
      <c r="DP655" s="1609"/>
      <c r="DQ655" s="1609"/>
      <c r="DR655" s="1609">
        <f>SUM(DR645:DV654)</f>
        <v>0</v>
      </c>
      <c r="DS655" s="1609"/>
      <c r="DT655" s="1609"/>
      <c r="DU655" s="1609"/>
      <c r="DV655" s="1609"/>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356" t="s">
        <v>2759</v>
      </c>
      <c r="I656" s="1356"/>
      <c r="J656" s="1356"/>
      <c r="K656" s="1356"/>
      <c r="L656" s="1356"/>
      <c r="M656" s="1356"/>
      <c r="N656" s="1356"/>
      <c r="O656" s="1356"/>
      <c r="P656" s="1356"/>
      <c r="Q656" s="1356"/>
      <c r="R656" s="1356"/>
      <c r="T656" s="22"/>
      <c r="U656" t="s">
        <v>18</v>
      </c>
      <c r="AA656" s="1356" t="s">
        <v>2769</v>
      </c>
      <c r="AB656" s="1356"/>
      <c r="AC656" s="1356"/>
      <c r="AD656" s="1356"/>
      <c r="AE656" s="1356"/>
      <c r="AF656" s="1356"/>
      <c r="AG656" s="1356"/>
      <c r="AH656" s="1356"/>
      <c r="AI656" s="1356"/>
      <c r="AJ656" s="1356"/>
      <c r="AK656" s="135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57" t="s">
        <v>553</v>
      </c>
      <c r="O657" s="1357"/>
      <c r="T657" s="22"/>
      <c r="U657" t="s">
        <v>20</v>
      </c>
      <c r="AG657" s="1357" t="s">
        <v>553</v>
      </c>
      <c r="AH657" s="1357"/>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772</v>
      </c>
      <c r="B659" t="s">
        <v>471</v>
      </c>
      <c r="G659" s="1368" t="str">
        <f>C631</f>
        <v>Cal Optima</v>
      </c>
      <c r="H659" s="1368"/>
      <c r="I659" s="1368"/>
      <c r="J659" s="1368"/>
      <c r="K659" s="1368"/>
      <c r="L659" s="1368"/>
      <c r="M659" s="1368"/>
      <c r="N659" s="1368"/>
      <c r="O659" s="1368"/>
      <c r="P659" s="1368"/>
      <c r="Q659" s="1368"/>
      <c r="R659" s="1368"/>
      <c r="T659" s="55" t="s">
        <v>592</v>
      </c>
      <c r="U659" t="s">
        <v>471</v>
      </c>
      <c r="Z659" s="1368" t="str">
        <f>C632</f>
        <v>CM Mercy House CHDO, LLC</v>
      </c>
      <c r="AA659" s="1368"/>
      <c r="AB659" s="1368"/>
      <c r="AC659" s="1368"/>
      <c r="AD659" s="1368"/>
      <c r="AE659" s="1368"/>
      <c r="AF659" s="1368"/>
      <c r="AG659" s="1368"/>
      <c r="AH659" s="1368"/>
      <c r="AI659" s="1368"/>
      <c r="AJ659" s="1368"/>
      <c r="AK659" s="136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56"/>
      <c r="H660" s="1356"/>
      <c r="I660" s="1356"/>
      <c r="J660" s="1356"/>
      <c r="K660" s="1356"/>
      <c r="L660" s="1356"/>
      <c r="M660" s="1356"/>
      <c r="N660" s="1356"/>
      <c r="O660" s="1356"/>
      <c r="P660" s="1356"/>
      <c r="Q660" s="1356"/>
      <c r="R660" s="1356"/>
      <c r="T660" s="22"/>
      <c r="U660" t="s">
        <v>85</v>
      </c>
      <c r="Z660" s="1356" t="s">
        <v>2659</v>
      </c>
      <c r="AA660" s="1356"/>
      <c r="AB660" s="1356"/>
      <c r="AC660" s="1356"/>
      <c r="AD660" s="1356"/>
      <c r="AE660" s="1356"/>
      <c r="AF660" s="1356"/>
      <c r="AG660" s="1356"/>
      <c r="AH660" s="1356"/>
      <c r="AI660" s="1356"/>
      <c r="AJ660" s="1356"/>
      <c r="AK660" s="1356"/>
      <c r="AZ660" s="34"/>
      <c r="BA660" s="34"/>
      <c r="BB660" s="34"/>
      <c r="BC660" s="34"/>
      <c r="BD660" s="34"/>
      <c r="BE660" s="34"/>
      <c r="BF660" s="34"/>
      <c r="BG660" s="34"/>
      <c r="BH660" s="34"/>
      <c r="BI660" s="34"/>
      <c r="BJ660" s="34"/>
      <c r="BK660" s="34"/>
      <c r="BL660" s="34"/>
      <c r="BM660" s="34"/>
      <c r="BN660" s="1669">
        <f>BN632+BN641+BN655</f>
        <v>86</v>
      </c>
      <c r="BO660" s="1670"/>
      <c r="BP660" s="1670"/>
      <c r="BQ660" s="1670"/>
      <c r="BR660" s="1671"/>
      <c r="BS660" s="1669">
        <f>BS632+BS641+BS655</f>
        <v>0</v>
      </c>
      <c r="BT660" s="1670"/>
      <c r="BU660" s="1670"/>
      <c r="BV660" s="1670"/>
      <c r="BW660" s="1671"/>
      <c r="BX660" s="1669">
        <f>BX632+BX641+BX655</f>
        <v>1</v>
      </c>
      <c r="BY660" s="1670"/>
      <c r="BZ660" s="1670"/>
      <c r="CA660" s="1670"/>
      <c r="CB660" s="1671"/>
      <c r="CC660" s="1669">
        <f>CC632+CC641+CC655</f>
        <v>0</v>
      </c>
      <c r="CD660" s="1670"/>
      <c r="CE660" s="1670"/>
      <c r="CF660" s="1670"/>
      <c r="CG660" s="1671"/>
      <c r="CH660" s="1669">
        <f>CH632+CH641+CH655</f>
        <v>0</v>
      </c>
      <c r="CI660" s="1670"/>
      <c r="CJ660" s="1670"/>
      <c r="CK660" s="1670"/>
      <c r="CL660" s="1671"/>
      <c r="CM660" s="1363">
        <f>CM655+CM641+CM632</f>
        <v>0</v>
      </c>
      <c r="CN660" s="1364"/>
      <c r="CO660" s="1364"/>
      <c r="CP660" s="1364"/>
      <c r="CQ660" s="1365"/>
      <c r="CR660" s="3"/>
      <c r="CS660" s="895">
        <f>CS634+CS658</f>
        <v>86</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588</v>
      </c>
      <c r="G661" s="1356"/>
      <c r="H661" s="1356"/>
      <c r="I661" s="1356"/>
      <c r="J661" s="1356"/>
      <c r="K661" s="1356"/>
      <c r="L661" s="1356"/>
      <c r="M661" s="1356"/>
      <c r="N661" s="1356"/>
      <c r="O661" s="1356"/>
      <c r="P661" s="1356"/>
      <c r="Q661" s="1356"/>
      <c r="R661" s="1356"/>
      <c r="T661" s="22"/>
      <c r="U661" t="s">
        <v>588</v>
      </c>
      <c r="Z661" s="1362" t="s">
        <v>2660</v>
      </c>
      <c r="AA661" s="1362"/>
      <c r="AB661" s="1362"/>
      <c r="AC661" s="1362"/>
      <c r="AD661" s="1362"/>
      <c r="AE661" s="1362"/>
      <c r="AF661" s="1362"/>
      <c r="AG661" s="1362"/>
      <c r="AH661" s="1362"/>
      <c r="AI661" s="1362"/>
      <c r="AJ661" s="1362"/>
      <c r="AK661" s="136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56"/>
      <c r="H662" s="1356"/>
      <c r="I662" s="1356"/>
      <c r="J662" s="1356"/>
      <c r="K662" s="1356"/>
      <c r="L662" s="1356"/>
      <c r="M662" s="1356"/>
      <c r="N662" s="1356"/>
      <c r="O662" s="1356"/>
      <c r="P662" s="1356"/>
      <c r="Q662" s="1356"/>
      <c r="R662" s="1356"/>
      <c r="T662" s="22"/>
      <c r="U662" t="s">
        <v>17</v>
      </c>
      <c r="Z662" s="1362" t="s">
        <v>2661</v>
      </c>
      <c r="AA662" s="1362"/>
      <c r="AB662" s="1362"/>
      <c r="AC662" s="1362"/>
      <c r="AD662" s="1362"/>
      <c r="AE662" s="1362"/>
      <c r="AF662" s="1362"/>
      <c r="AG662" s="1362"/>
      <c r="AH662" s="1362"/>
      <c r="AI662" s="1362"/>
      <c r="AJ662" s="1362"/>
      <c r="AK662" s="136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317</v>
      </c>
      <c r="G663" s="1361"/>
      <c r="H663" s="1361"/>
      <c r="I663" s="1361"/>
      <c r="J663" s="1361"/>
      <c r="K663" s="1361"/>
      <c r="L663" s="1361"/>
      <c r="O663" s="33" t="s">
        <v>207</v>
      </c>
      <c r="P663" s="1358"/>
      <c r="Q663" s="1358"/>
      <c r="R663" s="1358"/>
      <c r="T663" s="22"/>
      <c r="U663" t="s">
        <v>317</v>
      </c>
      <c r="Z663" s="1361">
        <v>7148367188</v>
      </c>
      <c r="AA663" s="1361"/>
      <c r="AB663" s="1361"/>
      <c r="AC663" s="1361"/>
      <c r="AD663" s="1361"/>
      <c r="AE663" s="1361"/>
      <c r="AH663" s="33" t="s">
        <v>207</v>
      </c>
      <c r="AI663" s="1358"/>
      <c r="AJ663" s="1358"/>
      <c r="AK663" s="135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56" t="s">
        <v>2432</v>
      </c>
      <c r="I664" s="1356"/>
      <c r="J664" s="1356"/>
      <c r="K664" s="1356"/>
      <c r="L664" s="1356"/>
      <c r="M664" s="1356"/>
      <c r="N664" s="1356"/>
      <c r="O664" s="1356"/>
      <c r="P664" s="1356"/>
      <c r="Q664" s="1356"/>
      <c r="R664" s="1356"/>
      <c r="T664" s="22"/>
      <c r="U664" t="s">
        <v>18</v>
      </c>
      <c r="AA664" s="1356" t="s">
        <v>2760</v>
      </c>
      <c r="AB664" s="1356"/>
      <c r="AC664" s="1356"/>
      <c r="AD664" s="1356"/>
      <c r="AE664" s="1356"/>
      <c r="AF664" s="1356"/>
      <c r="AG664" s="1356"/>
      <c r="AH664" s="1356"/>
      <c r="AI664" s="1356"/>
      <c r="AJ664" s="1356"/>
      <c r="AK664" s="135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57" t="s">
        <v>553</v>
      </c>
      <c r="O665" s="1357"/>
      <c r="T665" s="22"/>
      <c r="U665" t="s">
        <v>20</v>
      </c>
      <c r="AG665" s="1357" t="s">
        <v>553</v>
      </c>
      <c r="AH665" s="135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463</v>
      </c>
      <c r="B667" t="s">
        <v>471</v>
      </c>
      <c r="G667" s="1368" t="str">
        <f>C633</f>
        <v>Community Development Partners</v>
      </c>
      <c r="H667" s="1368"/>
      <c r="I667" s="1368"/>
      <c r="J667" s="1368"/>
      <c r="K667" s="1368"/>
      <c r="L667" s="1368"/>
      <c r="M667" s="1368"/>
      <c r="N667" s="1368"/>
      <c r="O667" s="1368"/>
      <c r="P667" s="1368"/>
      <c r="Q667" s="1368"/>
      <c r="R667" s="1368"/>
      <c r="T667" s="55" t="s">
        <v>464</v>
      </c>
      <c r="U667" t="s">
        <v>471</v>
      </c>
      <c r="Z667" s="1368">
        <f>C634</f>
        <v>0</v>
      </c>
      <c r="AA667" s="1368"/>
      <c r="AB667" s="1368"/>
      <c r="AC667" s="1368"/>
      <c r="AD667" s="1368"/>
      <c r="AE667" s="1368"/>
      <c r="AF667" s="1368"/>
      <c r="AG667" s="1368"/>
      <c r="AH667" s="1368"/>
      <c r="AI667" s="1368"/>
      <c r="AJ667" s="1368"/>
      <c r="AK667" s="1368"/>
      <c r="AZ667" s="3"/>
      <c r="BA667" s="118">
        <f t="shared" ref="BA667:BA699" si="48">IF($G718=0,"N/A",VLOOKUP($T$189,TC_Rent,(MATCH($B718,bedrooms,FALSE))))</f>
        <v>2512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56" t="s">
        <v>2668</v>
      </c>
      <c r="H668" s="1356"/>
      <c r="I668" s="1356"/>
      <c r="J668" s="1356"/>
      <c r="K668" s="1356"/>
      <c r="L668" s="1356"/>
      <c r="M668" s="1356"/>
      <c r="N668" s="1356"/>
      <c r="O668" s="1356"/>
      <c r="P668" s="1356"/>
      <c r="Q668" s="1356"/>
      <c r="R668" s="1356"/>
      <c r="T668" s="22"/>
      <c r="U668" t="s">
        <v>85</v>
      </c>
      <c r="Z668" s="1356"/>
      <c r="AA668" s="1356"/>
      <c r="AB668" s="1356"/>
      <c r="AC668" s="1356"/>
      <c r="AD668" s="1356"/>
      <c r="AE668" s="1356"/>
      <c r="AF668" s="1356"/>
      <c r="AG668" s="1356"/>
      <c r="AH668" s="1356"/>
      <c r="AI668" s="1356"/>
      <c r="AJ668" s="1356"/>
      <c r="AK668" s="1356"/>
      <c r="AZ668" s="3"/>
      <c r="BA668" s="118">
        <f t="shared" si="48"/>
        <v>2512</v>
      </c>
      <c r="BB668" s="3"/>
      <c r="BC668" s="3"/>
      <c r="BD668" s="3"/>
      <c r="BE668" s="3"/>
      <c r="BF668" s="218"/>
      <c r="BG668" s="315">
        <f t="shared" ref="BG668:BG700" si="49">G718</f>
        <v>40</v>
      </c>
      <c r="BH668" s="319">
        <f t="shared" ref="BH668:BH702" si="50">IF($BG$703=0,0,BG668/$BG$703)</f>
        <v>0.46511627906976744</v>
      </c>
      <c r="BI668" s="320">
        <f t="shared" ref="BI668:BI691" si="51">IF(BH668=0,"",BH668*AC718)</f>
        <v>0.13953488372093023</v>
      </c>
      <c r="BJ668" s="3"/>
      <c r="BK668" s="3"/>
      <c r="BL668" s="3"/>
      <c r="BM668" s="3"/>
      <c r="BN668" s="3"/>
      <c r="BO668" s="3"/>
      <c r="BT668" s="315">
        <f t="shared" ref="BT668:BT700" si="52">G718</f>
        <v>40</v>
      </c>
      <c r="BU668" s="319">
        <f t="shared" ref="BU668:BU702" si="53">IF($BT$703=0,0,BT668/$BT$703)</f>
        <v>0.46511627906976744</v>
      </c>
      <c r="BV668" s="320">
        <f t="shared" ref="BV668:BV700" si="54">IF(BU668=0,"",BU668*AH718)</f>
        <v>0.13942378906828617</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588</v>
      </c>
      <c r="G669" s="1356" t="s">
        <v>2652</v>
      </c>
      <c r="H669" s="1356"/>
      <c r="I669" s="1356"/>
      <c r="J669" s="1356"/>
      <c r="K669" s="1356"/>
      <c r="L669" s="1356"/>
      <c r="M669" s="1356"/>
      <c r="N669" s="1356"/>
      <c r="O669" s="1356"/>
      <c r="P669" s="1356"/>
      <c r="Q669" s="1356"/>
      <c r="R669" s="1356"/>
      <c r="T669" s="22"/>
      <c r="U669" t="s">
        <v>588</v>
      </c>
      <c r="Z669" s="1362"/>
      <c r="AA669" s="1362"/>
      <c r="AB669" s="1362"/>
      <c r="AC669" s="1362"/>
      <c r="AD669" s="1362"/>
      <c r="AE669" s="1362"/>
      <c r="AF669" s="1362"/>
      <c r="AG669" s="1362"/>
      <c r="AH669" s="1362"/>
      <c r="AI669" s="1362"/>
      <c r="AJ669" s="1362"/>
      <c r="AK669" s="1362"/>
      <c r="AZ669" s="3"/>
      <c r="BA669" s="118" t="str">
        <f t="shared" si="48"/>
        <v>N/A</v>
      </c>
      <c r="BB669" s="3"/>
      <c r="BC669" s="3"/>
      <c r="BD669" s="3"/>
      <c r="BE669" s="3"/>
      <c r="BF669" s="218"/>
      <c r="BG669" s="316">
        <f t="shared" si="49"/>
        <v>46</v>
      </c>
      <c r="BH669" s="319">
        <f t="shared" si="50"/>
        <v>0.53488372093023251</v>
      </c>
      <c r="BI669" s="320">
        <f t="shared" si="51"/>
        <v>0.26744186046511625</v>
      </c>
      <c r="BJ669" s="3"/>
      <c r="BK669" s="3"/>
      <c r="BL669" s="3"/>
      <c r="BM669" s="3"/>
      <c r="BN669" s="3"/>
      <c r="BO669" s="3"/>
      <c r="BT669" s="316">
        <f t="shared" si="52"/>
        <v>46</v>
      </c>
      <c r="BU669" s="319">
        <f t="shared" si="53"/>
        <v>0.53488372093023251</v>
      </c>
      <c r="BV669" s="320">
        <f t="shared" si="54"/>
        <v>0.26744186046511625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56" t="s">
        <v>2667</v>
      </c>
      <c r="H670" s="1356"/>
      <c r="I670" s="1356"/>
      <c r="J670" s="1356"/>
      <c r="K670" s="1356"/>
      <c r="L670" s="1356"/>
      <c r="M670" s="1356"/>
      <c r="N670" s="1356"/>
      <c r="O670" s="1356"/>
      <c r="P670" s="1356"/>
      <c r="Q670" s="1356"/>
      <c r="R670" s="1356"/>
      <c r="T670" s="22"/>
      <c r="U670" t="s">
        <v>17</v>
      </c>
      <c r="Z670" s="1362"/>
      <c r="AA670" s="1362"/>
      <c r="AB670" s="1362"/>
      <c r="AC670" s="1362"/>
      <c r="AD670" s="1362"/>
      <c r="AE670" s="1362"/>
      <c r="AF670" s="1362"/>
      <c r="AG670" s="1362"/>
      <c r="AH670" s="1362"/>
      <c r="AI670" s="1362"/>
      <c r="AJ670" s="1362"/>
      <c r="AK670" s="1362"/>
      <c r="AZ670" s="3"/>
      <c r="BA670" s="118" t="str">
        <f t="shared" si="48"/>
        <v>N/A</v>
      </c>
      <c r="BB670" s="3"/>
      <c r="BC670" s="3"/>
      <c r="BD670" s="3"/>
      <c r="BE670" s="3"/>
      <c r="BF670" s="218"/>
      <c r="BG670" s="316">
        <f t="shared" si="49"/>
        <v>0</v>
      </c>
      <c r="BH670" s="319">
        <f t="shared" si="50"/>
        <v>0</v>
      </c>
      <c r="BI670" s="320" t="str">
        <f t="shared" si="51"/>
        <v/>
      </c>
      <c r="BJ670" s="3"/>
      <c r="BK670" s="3"/>
      <c r="BL670" s="3"/>
      <c r="BM670" s="3"/>
      <c r="BN670" s="3"/>
      <c r="BO670" s="3"/>
      <c r="BT670" s="316">
        <f t="shared" si="52"/>
        <v>0</v>
      </c>
      <c r="BU670" s="319">
        <f t="shared" si="53"/>
        <v>0</v>
      </c>
      <c r="BV670" s="320"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1022.046511627907</v>
      </c>
      <c r="DY670" s="1355"/>
      <c r="DZ670" s="1355"/>
      <c r="EA670" s="1355"/>
      <c r="EB670" s="1355"/>
      <c r="EC670" s="1355">
        <f>SUMIF(EC635:EG669,"&gt;0")</f>
        <v>0</v>
      </c>
      <c r="ED670" s="1355"/>
      <c r="EE670" s="1355"/>
      <c r="EF670" s="1355"/>
      <c r="EG670" s="1355"/>
      <c r="EH670" s="1355">
        <f>SUMIF(EH635:EL669,"&gt;0")</f>
        <v>0</v>
      </c>
      <c r="EI670" s="1355"/>
      <c r="EJ670" s="1355"/>
      <c r="EK670" s="1355"/>
      <c r="EL670" s="1355"/>
      <c r="EM670" s="1355">
        <f>SUMIF(EM635:EQ669,"&gt;0")</f>
        <v>0</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317</v>
      </c>
      <c r="G671" s="1361">
        <v>9499223578</v>
      </c>
      <c r="H671" s="1361"/>
      <c r="I671" s="1361"/>
      <c r="J671" s="1361"/>
      <c r="K671" s="1361"/>
      <c r="L671" s="1361"/>
      <c r="O671" s="33" t="s">
        <v>207</v>
      </c>
      <c r="P671" s="1358"/>
      <c r="Q671" s="1358"/>
      <c r="R671" s="1358"/>
      <c r="T671" s="22"/>
      <c r="U671" t="s">
        <v>317</v>
      </c>
      <c r="Z671" s="1361"/>
      <c r="AA671" s="1361"/>
      <c r="AB671" s="1361"/>
      <c r="AC671" s="1361"/>
      <c r="AD671" s="1361"/>
      <c r="AE671" s="1361"/>
      <c r="AH671" s="33" t="s">
        <v>207</v>
      </c>
      <c r="AI671" s="1358"/>
      <c r="AJ671" s="1358"/>
      <c r="AK671" s="1358"/>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56" t="s">
        <v>1851</v>
      </c>
      <c r="I672" s="1356"/>
      <c r="J672" s="1356"/>
      <c r="K672" s="1356"/>
      <c r="L672" s="1356"/>
      <c r="M672" s="1356"/>
      <c r="N672" s="1356"/>
      <c r="O672" s="1356"/>
      <c r="P672" s="1356"/>
      <c r="Q672" s="1356"/>
      <c r="R672" s="1356"/>
      <c r="T672" s="22"/>
      <c r="U672" t="s">
        <v>18</v>
      </c>
      <c r="AA672" s="1356"/>
      <c r="AB672" s="1356"/>
      <c r="AC672" s="1356"/>
      <c r="AD672" s="1356"/>
      <c r="AE672" s="1356"/>
      <c r="AF672" s="1356"/>
      <c r="AG672" s="1356"/>
      <c r="AH672" s="1356"/>
      <c r="AI672" s="1356"/>
      <c r="AJ672" s="1356"/>
      <c r="AK672" s="1356"/>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57" t="s">
        <v>553</v>
      </c>
      <c r="O673" s="1357"/>
      <c r="T673" s="22"/>
      <c r="U673" t="s">
        <v>20</v>
      </c>
      <c r="AG673" s="1357" t="s">
        <v>677</v>
      </c>
      <c r="AH673" s="1357"/>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368">
        <f>C635</f>
        <v>0</v>
      </c>
      <c r="H675" s="1368"/>
      <c r="I675" s="1368"/>
      <c r="J675" s="1368"/>
      <c r="K675" s="1368"/>
      <c r="L675" s="1368"/>
      <c r="M675" s="1368"/>
      <c r="N675" s="1368"/>
      <c r="O675" s="1368"/>
      <c r="P675" s="1368"/>
      <c r="Q675" s="1368"/>
      <c r="R675" s="1368"/>
      <c r="T675" s="55" t="s">
        <v>654</v>
      </c>
      <c r="U675" t="s">
        <v>471</v>
      </c>
      <c r="Z675" s="1368">
        <f>C636</f>
        <v>0</v>
      </c>
      <c r="AA675" s="1368"/>
      <c r="AB675" s="1368"/>
      <c r="AC675" s="1368"/>
      <c r="AD675" s="1368"/>
      <c r="AE675" s="1368"/>
      <c r="AF675" s="1368"/>
      <c r="AG675" s="1368"/>
      <c r="AH675" s="1368"/>
      <c r="AI675" s="1368"/>
      <c r="AJ675" s="1368"/>
      <c r="AK675" s="1368"/>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56"/>
      <c r="H676" s="1356"/>
      <c r="I676" s="1356"/>
      <c r="J676" s="1356"/>
      <c r="K676" s="1356"/>
      <c r="L676" s="1356"/>
      <c r="M676" s="1356"/>
      <c r="N676" s="1356"/>
      <c r="O676" s="1356"/>
      <c r="P676" s="1356"/>
      <c r="Q676" s="1356"/>
      <c r="R676" s="1356"/>
      <c r="T676" s="22"/>
      <c r="U676" t="s">
        <v>85</v>
      </c>
      <c r="Z676" s="1356"/>
      <c r="AA676" s="1356"/>
      <c r="AB676" s="1356"/>
      <c r="AC676" s="1356"/>
      <c r="AD676" s="1356"/>
      <c r="AE676" s="1356"/>
      <c r="AF676" s="1356"/>
      <c r="AG676" s="1356"/>
      <c r="AH676" s="1356"/>
      <c r="AI676" s="1356"/>
      <c r="AJ676" s="1356"/>
      <c r="AK676" s="1356"/>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56"/>
      <c r="H677" s="1356"/>
      <c r="I677" s="1356"/>
      <c r="J677" s="1356"/>
      <c r="K677" s="1356"/>
      <c r="L677" s="1356"/>
      <c r="M677" s="1356"/>
      <c r="N677" s="1356"/>
      <c r="O677" s="1356"/>
      <c r="P677" s="1356"/>
      <c r="Q677" s="1356"/>
      <c r="R677" s="1356"/>
      <c r="T677" s="22"/>
      <c r="U677" t="s">
        <v>588</v>
      </c>
      <c r="Z677" s="1362"/>
      <c r="AA677" s="1362"/>
      <c r="AB677" s="1362"/>
      <c r="AC677" s="1362"/>
      <c r="AD677" s="1362"/>
      <c r="AE677" s="1362"/>
      <c r="AF677" s="1362"/>
      <c r="AG677" s="1362"/>
      <c r="AH677" s="1362"/>
      <c r="AI677" s="1362"/>
      <c r="AJ677" s="1362"/>
      <c r="AK677" s="1362"/>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56"/>
      <c r="H678" s="1356"/>
      <c r="I678" s="1356"/>
      <c r="J678" s="1356"/>
      <c r="K678" s="1356"/>
      <c r="L678" s="1356"/>
      <c r="M678" s="1356"/>
      <c r="N678" s="1356"/>
      <c r="O678" s="1356"/>
      <c r="P678" s="1356"/>
      <c r="Q678" s="1356"/>
      <c r="R678" s="1356"/>
      <c r="T678" s="22"/>
      <c r="U678" t="s">
        <v>17</v>
      </c>
      <c r="Z678" s="1362"/>
      <c r="AA678" s="1362"/>
      <c r="AB678" s="1362"/>
      <c r="AC678" s="1362"/>
      <c r="AD678" s="1362"/>
      <c r="AE678" s="1362"/>
      <c r="AF678" s="1362"/>
      <c r="AG678" s="1362"/>
      <c r="AH678" s="1362"/>
      <c r="AI678" s="1362"/>
      <c r="AJ678" s="1362"/>
      <c r="AK678" s="1362"/>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61"/>
      <c r="H679" s="1361"/>
      <c r="I679" s="1361"/>
      <c r="J679" s="1361"/>
      <c r="K679" s="1361"/>
      <c r="L679" s="1361"/>
      <c r="O679" s="33" t="s">
        <v>207</v>
      </c>
      <c r="P679" s="1358"/>
      <c r="Q679" s="1358"/>
      <c r="R679" s="1358"/>
      <c r="T679" s="22"/>
      <c r="U679" t="s">
        <v>317</v>
      </c>
      <c r="Z679" s="1361"/>
      <c r="AA679" s="1361"/>
      <c r="AB679" s="1361"/>
      <c r="AC679" s="1361"/>
      <c r="AD679" s="1361"/>
      <c r="AE679" s="1361"/>
      <c r="AH679" s="33" t="s">
        <v>207</v>
      </c>
      <c r="AI679" s="1358"/>
      <c r="AJ679" s="1358"/>
      <c r="AK679" s="135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56"/>
      <c r="I680" s="1356"/>
      <c r="J680" s="1356"/>
      <c r="K680" s="1356"/>
      <c r="L680" s="1356"/>
      <c r="M680" s="1356"/>
      <c r="N680" s="1356"/>
      <c r="O680" s="1356"/>
      <c r="P680" s="1356"/>
      <c r="Q680" s="1356"/>
      <c r="R680" s="1356"/>
      <c r="T680" s="22"/>
      <c r="U680" t="s">
        <v>18</v>
      </c>
      <c r="AA680" s="1356"/>
      <c r="AB680" s="1356"/>
      <c r="AC680" s="1356"/>
      <c r="AD680" s="1356"/>
      <c r="AE680" s="1356"/>
      <c r="AF680" s="1356"/>
      <c r="AG680" s="1356"/>
      <c r="AH680" s="1356"/>
      <c r="AI680" s="1356"/>
      <c r="AJ680" s="1356"/>
      <c r="AK680" s="135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57" t="s">
        <v>677</v>
      </c>
      <c r="O681" s="1357"/>
      <c r="T681" s="22"/>
      <c r="U681" t="s">
        <v>20</v>
      </c>
      <c r="AG681" s="1357" t="s">
        <v>677</v>
      </c>
      <c r="AH681" s="1357"/>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368">
        <f>C637</f>
        <v>0</v>
      </c>
      <c r="H683" s="1368"/>
      <c r="I683" s="1368"/>
      <c r="J683" s="1368"/>
      <c r="K683" s="1368"/>
      <c r="L683" s="1368"/>
      <c r="M683" s="1368"/>
      <c r="N683" s="1368"/>
      <c r="O683" s="1368"/>
      <c r="P683" s="1368"/>
      <c r="Q683" s="1368"/>
      <c r="R683" s="1368"/>
      <c r="T683" s="55" t="s">
        <v>364</v>
      </c>
      <c r="U683" t="s">
        <v>471</v>
      </c>
      <c r="Z683" s="1368">
        <f>C638</f>
        <v>0</v>
      </c>
      <c r="AA683" s="1368"/>
      <c r="AB683" s="1368"/>
      <c r="AC683" s="1368"/>
      <c r="AD683" s="1368"/>
      <c r="AE683" s="1368"/>
      <c r="AF683" s="1368"/>
      <c r="AG683" s="1368"/>
      <c r="AH683" s="1368"/>
      <c r="AI683" s="1368"/>
      <c r="AJ683" s="1368"/>
      <c r="AK683" s="136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56"/>
      <c r="H684" s="1356"/>
      <c r="I684" s="1356"/>
      <c r="J684" s="1356"/>
      <c r="K684" s="1356"/>
      <c r="L684" s="1356"/>
      <c r="M684" s="1356"/>
      <c r="N684" s="1356"/>
      <c r="O684" s="1356"/>
      <c r="P684" s="1356"/>
      <c r="Q684" s="1356"/>
      <c r="R684" s="1356"/>
      <c r="T684" s="22"/>
      <c r="U684" t="s">
        <v>85</v>
      </c>
      <c r="Z684" s="1356"/>
      <c r="AA684" s="1356"/>
      <c r="AB684" s="1356"/>
      <c r="AC684" s="1356"/>
      <c r="AD684" s="1356"/>
      <c r="AE684" s="1356"/>
      <c r="AF684" s="1356"/>
      <c r="AG684" s="1356"/>
      <c r="AH684" s="1356"/>
      <c r="AI684" s="1356"/>
      <c r="AJ684" s="1356"/>
      <c r="AK684" s="135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56"/>
      <c r="H685" s="1356"/>
      <c r="I685" s="1356"/>
      <c r="J685" s="1356"/>
      <c r="K685" s="1356"/>
      <c r="L685" s="1356"/>
      <c r="M685" s="1356"/>
      <c r="N685" s="1356"/>
      <c r="O685" s="1356"/>
      <c r="P685" s="1356"/>
      <c r="Q685" s="1356"/>
      <c r="R685" s="1356"/>
      <c r="U685" t="s">
        <v>588</v>
      </c>
      <c r="Z685" s="1362"/>
      <c r="AA685" s="1362"/>
      <c r="AB685" s="1362"/>
      <c r="AC685" s="1362"/>
      <c r="AD685" s="1362"/>
      <c r="AE685" s="1362"/>
      <c r="AF685" s="1362"/>
      <c r="AG685" s="1362"/>
      <c r="AH685" s="1362"/>
      <c r="AI685" s="1362"/>
      <c r="AJ685" s="1362"/>
      <c r="AK685" s="136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56"/>
      <c r="H686" s="1356"/>
      <c r="I686" s="1356"/>
      <c r="J686" s="1356"/>
      <c r="K686" s="1356"/>
      <c r="L686" s="1356"/>
      <c r="M686" s="1356"/>
      <c r="N686" s="1356"/>
      <c r="O686" s="1356"/>
      <c r="P686" s="1356"/>
      <c r="Q686" s="1356"/>
      <c r="R686" s="1356"/>
      <c r="U686" t="s">
        <v>17</v>
      </c>
      <c r="Z686" s="1362"/>
      <c r="AA686" s="1362"/>
      <c r="AB686" s="1362"/>
      <c r="AC686" s="1362"/>
      <c r="AD686" s="1362"/>
      <c r="AE686" s="1362"/>
      <c r="AF686" s="1362"/>
      <c r="AG686" s="1362"/>
      <c r="AH686" s="1362"/>
      <c r="AI686" s="1362"/>
      <c r="AJ686" s="1362"/>
      <c r="AK686" s="136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61"/>
      <c r="H687" s="1361"/>
      <c r="I687" s="1361"/>
      <c r="J687" s="1361"/>
      <c r="K687" s="1361"/>
      <c r="L687" s="1361"/>
      <c r="O687" s="33" t="s">
        <v>207</v>
      </c>
      <c r="P687" s="1358"/>
      <c r="Q687" s="1358"/>
      <c r="R687" s="1358"/>
      <c r="U687" t="s">
        <v>317</v>
      </c>
      <c r="Z687" s="1361"/>
      <c r="AA687" s="1361"/>
      <c r="AB687" s="1361"/>
      <c r="AC687" s="1361"/>
      <c r="AD687" s="1361"/>
      <c r="AE687" s="1361"/>
      <c r="AH687" s="33" t="s">
        <v>207</v>
      </c>
      <c r="AI687" s="1358"/>
      <c r="AJ687" s="1358"/>
      <c r="AK687" s="135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56"/>
      <c r="I688" s="1356"/>
      <c r="J688" s="1356"/>
      <c r="K688" s="1356"/>
      <c r="L688" s="1356"/>
      <c r="M688" s="1356"/>
      <c r="N688" s="1356"/>
      <c r="O688" s="1356"/>
      <c r="P688" s="1356"/>
      <c r="Q688" s="1356"/>
      <c r="R688" s="1356"/>
      <c r="U688" t="s">
        <v>18</v>
      </c>
      <c r="AA688" s="1356"/>
      <c r="AB688" s="1356"/>
      <c r="AC688" s="1356"/>
      <c r="AD688" s="1356"/>
      <c r="AE688" s="1356"/>
      <c r="AF688" s="1356"/>
      <c r="AG688" s="1356"/>
      <c r="AH688" s="1356"/>
      <c r="AI688" s="1356"/>
      <c r="AJ688" s="1356"/>
      <c r="AK688" s="135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57" t="s">
        <v>677</v>
      </c>
      <c r="O689" s="1357"/>
      <c r="U689" t="s">
        <v>20</v>
      </c>
      <c r="AG689" s="1357" t="s">
        <v>677</v>
      </c>
      <c r="AH689" s="135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57" t="s">
        <v>553</v>
      </c>
      <c r="AF693" s="135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57" t="s">
        <v>677</v>
      </c>
      <c r="AF694" s="135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29">
        <v>45405</v>
      </c>
      <c r="AF695" s="1529"/>
      <c r="AG695" s="1529"/>
      <c r="AH695" s="1529"/>
      <c r="AI695" s="152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43">
        <v>45511</v>
      </c>
      <c r="AF696" s="1843"/>
      <c r="AG696" s="1843"/>
      <c r="AH696" s="1843"/>
      <c r="AI696" s="184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29">
        <v>45631</v>
      </c>
      <c r="AF698" s="1529"/>
      <c r="AG698" s="1529"/>
      <c r="AH698" s="1529"/>
      <c r="AI698" s="152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8">
        <v>0.55000000000000004</v>
      </c>
      <c r="AF699" s="1598"/>
      <c r="AG699" s="1598"/>
      <c r="AH699" s="1598"/>
      <c r="AI699" s="159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68" t="str">
        <f>H335</f>
        <v>California Statewide Communities Development Authority</v>
      </c>
      <c r="X700" s="1368"/>
      <c r="Y700" s="1368"/>
      <c r="Z700" s="1368"/>
      <c r="AA700" s="1368"/>
      <c r="AB700" s="1368"/>
      <c r="AC700" s="1368"/>
      <c r="AD700" s="1368"/>
      <c r="AE700" s="1368"/>
      <c r="AF700" s="1368"/>
      <c r="AG700" s="1368"/>
      <c r="AH700" s="1368"/>
      <c r="AI700" s="1368"/>
      <c r="AJ700" s="1368"/>
      <c r="AK700" s="136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57" t="s">
        <v>677</v>
      </c>
      <c r="AF702" s="135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56"/>
      <c r="X703" s="1356"/>
      <c r="Y703" s="1356"/>
      <c r="Z703" s="1356"/>
      <c r="AA703" s="1356"/>
      <c r="AB703" s="1356"/>
      <c r="AC703" s="1356"/>
      <c r="AD703" s="1356"/>
      <c r="AE703" s="1356"/>
      <c r="AF703" s="1356"/>
      <c r="AG703" s="1356"/>
      <c r="AH703" s="1356"/>
      <c r="AI703" s="1356"/>
      <c r="AJ703" s="1356"/>
      <c r="AK703" s="1356"/>
      <c r="AZ703" s="34"/>
      <c r="BA703" s="34"/>
      <c r="BB703" s="34"/>
      <c r="BC703" s="34"/>
      <c r="BD703" s="34"/>
      <c r="BE703" s="3"/>
      <c r="BF703" s="312" t="s">
        <v>914</v>
      </c>
      <c r="BG703" s="321">
        <f>SUM(BG668:BG702)</f>
        <v>86</v>
      </c>
      <c r="BH703" s="322">
        <f>SUM(BH668:BH702)</f>
        <v>1</v>
      </c>
      <c r="BI703" s="322">
        <f>SUM(BI668:BI702)</f>
        <v>0.40697674418604646</v>
      </c>
      <c r="BN703" s="3"/>
      <c r="BO703" s="3"/>
      <c r="BT703" s="893">
        <f>SUM(BT668:BT702)</f>
        <v>86</v>
      </c>
      <c r="BU703" s="322">
        <f>SUM(BU668:BU702)</f>
        <v>1</v>
      </c>
      <c r="BV703" s="322">
        <f>SUM(BV668:BV702)</f>
        <v>0.40686564953340243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56"/>
      <c r="K704" s="1356"/>
      <c r="L704" s="1356"/>
      <c r="M704" s="1356"/>
      <c r="N704" s="1356"/>
      <c r="O704" s="1356"/>
      <c r="P704" s="1356"/>
      <c r="Q704" s="1356"/>
      <c r="R704" s="1356"/>
      <c r="S704" s="1356"/>
      <c r="T704" s="1356"/>
      <c r="U704" s="1356"/>
      <c r="V704" s="1356"/>
      <c r="W704" s="1356"/>
      <c r="X704" s="135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61"/>
      <c r="K705" s="1361"/>
      <c r="L705" s="1361"/>
      <c r="M705" s="1361"/>
      <c r="N705" s="1361"/>
      <c r="O705" s="1361"/>
      <c r="P705" s="4" t="s">
        <v>207</v>
      </c>
      <c r="Q705" s="4"/>
      <c r="R705" s="1358"/>
      <c r="S705" s="1358"/>
      <c r="T705" s="135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56" t="s">
        <v>308</v>
      </c>
      <c r="X706" s="1356"/>
      <c r="Y706" s="1356"/>
      <c r="Z706" s="1356"/>
      <c r="AA706" s="1356"/>
      <c r="AB706" s="1356"/>
      <c r="AC706" s="1356"/>
      <c r="AD706" s="1356"/>
      <c r="AE706" s="1356"/>
      <c r="AF706" s="1356"/>
      <c r="AG706" s="1356"/>
      <c r="AH706" s="1356"/>
      <c r="AI706" s="1356"/>
      <c r="AJ706" s="1356"/>
      <c r="AK706" s="135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56" t="s">
        <v>335</v>
      </c>
      <c r="F707" s="1356"/>
      <c r="G707" s="1356"/>
      <c r="H707" s="1356"/>
      <c r="I707" s="1356"/>
      <c r="J707" s="1356"/>
      <c r="K707" s="1356"/>
      <c r="L707" s="1356"/>
      <c r="M707" s="1356"/>
      <c r="N707" s="1356"/>
      <c r="O707" s="1356"/>
      <c r="P707" s="1356"/>
      <c r="Q707" s="1356"/>
      <c r="R707" s="1356"/>
      <c r="S707" s="1356"/>
      <c r="T707" s="1356"/>
      <c r="U707" s="1356"/>
      <c r="V707" s="1356"/>
      <c r="W707" s="1356"/>
      <c r="X707" s="1356"/>
      <c r="Y707" s="1356"/>
      <c r="Z707" s="1356"/>
      <c r="AA707" s="1356"/>
      <c r="AB707" s="1356"/>
      <c r="AC707" s="1356"/>
      <c r="AD707" s="1356"/>
      <c r="AE707" s="1356"/>
      <c r="AF707" s="1356"/>
      <c r="AG707" s="1356"/>
      <c r="AH707" s="1356"/>
      <c r="AI707" s="1356"/>
      <c r="AJ707" s="1356"/>
      <c r="AK707" s="135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604" t="s">
        <v>390</v>
      </c>
      <c r="C714" s="1572"/>
      <c r="D714" s="1572"/>
      <c r="E714" s="1572"/>
      <c r="F714" s="1573"/>
      <c r="G714" s="1604" t="s">
        <v>286</v>
      </c>
      <c r="H714" s="1572"/>
      <c r="I714" s="1572"/>
      <c r="J714" s="1573"/>
      <c r="K714" s="1592" t="s">
        <v>1868</v>
      </c>
      <c r="L714" s="1593"/>
      <c r="M714" s="1593"/>
      <c r="N714" s="1594"/>
      <c r="O714" s="1604" t="s">
        <v>455</v>
      </c>
      <c r="P714" s="1572"/>
      <c r="Q714" s="1572"/>
      <c r="R714" s="1572"/>
      <c r="S714" s="1573"/>
      <c r="T714" s="1571" t="s">
        <v>2252</v>
      </c>
      <c r="U714" s="1572"/>
      <c r="V714" s="1572"/>
      <c r="W714" s="1573"/>
      <c r="X714" s="1571" t="s">
        <v>2254</v>
      </c>
      <c r="Y714" s="1572"/>
      <c r="Z714" s="1572"/>
      <c r="AA714" s="1572"/>
      <c r="AB714" s="1573"/>
      <c r="AC714" s="1571" t="s">
        <v>2253</v>
      </c>
      <c r="AD714" s="1572"/>
      <c r="AE714" s="1572"/>
      <c r="AF714" s="1572"/>
      <c r="AG714" s="1573"/>
      <c r="AH714" s="1571" t="s">
        <v>2255</v>
      </c>
      <c r="AI714" s="1572"/>
      <c r="AJ714" s="1573"/>
      <c r="AK714" s="1571" t="s">
        <v>2289</v>
      </c>
      <c r="AL714" s="1572"/>
      <c r="AM714" s="1572"/>
      <c r="AN714" s="1572"/>
      <c r="AO714" s="15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74"/>
      <c r="C715" s="1575"/>
      <c r="D715" s="1575"/>
      <c r="E715" s="1575"/>
      <c r="F715" s="1576"/>
      <c r="G715" s="1574"/>
      <c r="H715" s="1575"/>
      <c r="I715" s="1575"/>
      <c r="J715" s="1576"/>
      <c r="K715" s="1595"/>
      <c r="L715" s="1596"/>
      <c r="M715" s="1596"/>
      <c r="N715" s="1597"/>
      <c r="O715" s="1574"/>
      <c r="P715" s="1575"/>
      <c r="Q715" s="1575"/>
      <c r="R715" s="1575"/>
      <c r="S715" s="1576"/>
      <c r="T715" s="1574"/>
      <c r="U715" s="1575"/>
      <c r="V715" s="1575"/>
      <c r="W715" s="1576"/>
      <c r="X715" s="1574"/>
      <c r="Y715" s="1575"/>
      <c r="Z715" s="1575"/>
      <c r="AA715" s="1575"/>
      <c r="AB715" s="1576"/>
      <c r="AC715" s="1574"/>
      <c r="AD715" s="1575"/>
      <c r="AE715" s="1575"/>
      <c r="AF715" s="1575"/>
      <c r="AG715" s="1576"/>
      <c r="AH715" s="1574"/>
      <c r="AI715" s="1575"/>
      <c r="AJ715" s="1576"/>
      <c r="AK715" s="1574"/>
      <c r="AL715" s="1575"/>
      <c r="AM715" s="1575"/>
      <c r="AN715" s="1575"/>
      <c r="AO715" s="15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74"/>
      <c r="C716" s="1575"/>
      <c r="D716" s="1575"/>
      <c r="E716" s="1575"/>
      <c r="F716" s="1576"/>
      <c r="G716" s="1574"/>
      <c r="H716" s="1575"/>
      <c r="I716" s="1575"/>
      <c r="J716" s="1576"/>
      <c r="K716" s="1595"/>
      <c r="L716" s="1596"/>
      <c r="M716" s="1596"/>
      <c r="N716" s="1597"/>
      <c r="O716" s="1574"/>
      <c r="P716" s="1575"/>
      <c r="Q716" s="1575"/>
      <c r="R716" s="1575"/>
      <c r="S716" s="1576"/>
      <c r="T716" s="1574"/>
      <c r="U716" s="1575"/>
      <c r="V716" s="1575"/>
      <c r="W716" s="1576"/>
      <c r="X716" s="1574"/>
      <c r="Y716" s="1575"/>
      <c r="Z716" s="1575"/>
      <c r="AA716" s="1575"/>
      <c r="AB716" s="1576"/>
      <c r="AC716" s="1574"/>
      <c r="AD716" s="1575"/>
      <c r="AE716" s="1575"/>
      <c r="AF716" s="1575"/>
      <c r="AG716" s="1576"/>
      <c r="AH716" s="1574"/>
      <c r="AI716" s="1575"/>
      <c r="AJ716" s="1576"/>
      <c r="AK716" s="1574"/>
      <c r="AL716" s="1575"/>
      <c r="AM716" s="1575"/>
      <c r="AN716" s="1575"/>
      <c r="AO716" s="15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77"/>
      <c r="C717" s="1578"/>
      <c r="D717" s="1578"/>
      <c r="E717" s="1578"/>
      <c r="F717" s="1579"/>
      <c r="G717" s="1577"/>
      <c r="H717" s="1578"/>
      <c r="I717" s="1578"/>
      <c r="J717" s="1579"/>
      <c r="K717" s="1595"/>
      <c r="L717" s="1596"/>
      <c r="M717" s="1596"/>
      <c r="N717" s="1597"/>
      <c r="O717" s="1577"/>
      <c r="P717" s="1578"/>
      <c r="Q717" s="1578"/>
      <c r="R717" s="1578"/>
      <c r="S717" s="1579"/>
      <c r="T717" s="1577"/>
      <c r="U717" s="1578"/>
      <c r="V717" s="1578"/>
      <c r="W717" s="1579"/>
      <c r="X717" s="1577"/>
      <c r="Y717" s="1578"/>
      <c r="Z717" s="1578"/>
      <c r="AA717" s="1578"/>
      <c r="AB717" s="1579"/>
      <c r="AC717" s="1577"/>
      <c r="AD717" s="1578"/>
      <c r="AE717" s="1578"/>
      <c r="AF717" s="1578"/>
      <c r="AG717" s="1579"/>
      <c r="AH717" s="1577"/>
      <c r="AI717" s="1578"/>
      <c r="AJ717" s="1579"/>
      <c r="AK717" s="1577"/>
      <c r="AL717" s="1578"/>
      <c r="AM717" s="1578"/>
      <c r="AN717" s="1578"/>
      <c r="AO717" s="15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73" t="s">
        <v>325</v>
      </c>
      <c r="C718" s="1374"/>
      <c r="D718" s="1374"/>
      <c r="E718" s="1374"/>
      <c r="F718" s="1375"/>
      <c r="G718" s="1431">
        <v>40</v>
      </c>
      <c r="H718" s="1432"/>
      <c r="I718" s="1432"/>
      <c r="J718" s="1433"/>
      <c r="K718" s="1390">
        <v>285</v>
      </c>
      <c r="L718" s="1391"/>
      <c r="M718" s="1391"/>
      <c r="N718" s="1392"/>
      <c r="O718" s="1369">
        <v>753</v>
      </c>
      <c r="P718" s="1370"/>
      <c r="Q718" s="1370"/>
      <c r="R718" s="1370"/>
      <c r="S718" s="1371"/>
      <c r="T718" s="1369"/>
      <c r="U718" s="1370"/>
      <c r="V718" s="1370"/>
      <c r="W718" s="1371"/>
      <c r="X718" s="1402">
        <f t="shared" ref="X718:X741" si="59">O718+T718</f>
        <v>753</v>
      </c>
      <c r="Y718" s="1403"/>
      <c r="Z718" s="1403"/>
      <c r="AA718" s="1403"/>
      <c r="AB718" s="1404"/>
      <c r="AC718" s="1599">
        <v>0.3</v>
      </c>
      <c r="AD718" s="1600"/>
      <c r="AE718" s="1600"/>
      <c r="AF718" s="1600"/>
      <c r="AG718" s="1601"/>
      <c r="AH718" s="1393">
        <f t="shared" ref="AH718:AH751" si="60">IF($AC718&gt;0,($X718/$BA667), "")</f>
        <v>0.29976114649681529</v>
      </c>
      <c r="AI718" s="1394"/>
      <c r="AJ718" s="1395"/>
      <c r="AK718" s="1373" t="s">
        <v>2418</v>
      </c>
      <c r="AL718" s="1374"/>
      <c r="AM718" s="1374"/>
      <c r="AN718" s="1374"/>
      <c r="AO718" s="137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73" t="s">
        <v>325</v>
      </c>
      <c r="C719" s="1374"/>
      <c r="D719" s="1374"/>
      <c r="E719" s="1374"/>
      <c r="F719" s="1375"/>
      <c r="G719" s="1431">
        <v>46</v>
      </c>
      <c r="H719" s="1432"/>
      <c r="I719" s="1432"/>
      <c r="J719" s="1433"/>
      <c r="K719" s="1390">
        <v>285</v>
      </c>
      <c r="L719" s="1391"/>
      <c r="M719" s="1391"/>
      <c r="N719" s="1392"/>
      <c r="O719" s="1369">
        <v>1256</v>
      </c>
      <c r="P719" s="1370"/>
      <c r="Q719" s="1370"/>
      <c r="R719" s="1370"/>
      <c r="S719" s="1371"/>
      <c r="T719" s="1369"/>
      <c r="U719" s="1370"/>
      <c r="V719" s="1370"/>
      <c r="W719" s="1371"/>
      <c r="X719" s="1402">
        <f t="shared" si="59"/>
        <v>1256</v>
      </c>
      <c r="Y719" s="1403"/>
      <c r="Z719" s="1403"/>
      <c r="AA719" s="1403"/>
      <c r="AB719" s="1404"/>
      <c r="AC719" s="1599">
        <v>0.5</v>
      </c>
      <c r="AD719" s="1600"/>
      <c r="AE719" s="1600"/>
      <c r="AF719" s="1600"/>
      <c r="AG719" s="1601"/>
      <c r="AH719" s="1393">
        <f t="shared" si="60"/>
        <v>0.5</v>
      </c>
      <c r="AI719" s="1394"/>
      <c r="AJ719" s="1395"/>
      <c r="AK719" s="1373" t="s">
        <v>599</v>
      </c>
      <c r="AL719" s="1374"/>
      <c r="AM719" s="1374"/>
      <c r="AN719" s="1374"/>
      <c r="AO719" s="137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73"/>
      <c r="C720" s="1374"/>
      <c r="D720" s="1374"/>
      <c r="E720" s="1374"/>
      <c r="F720" s="1375"/>
      <c r="G720" s="1431"/>
      <c r="H720" s="1432"/>
      <c r="I720" s="1432"/>
      <c r="J720" s="1433"/>
      <c r="K720" s="1390"/>
      <c r="L720" s="1391"/>
      <c r="M720" s="1391"/>
      <c r="N720" s="1392"/>
      <c r="O720" s="1369"/>
      <c r="P720" s="1370"/>
      <c r="Q720" s="1370"/>
      <c r="R720" s="1370"/>
      <c r="S720" s="1371"/>
      <c r="T720" s="1369"/>
      <c r="U720" s="1370"/>
      <c r="V720" s="1370"/>
      <c r="W720" s="1371"/>
      <c r="X720" s="1402">
        <f t="shared" si="59"/>
        <v>0</v>
      </c>
      <c r="Y720" s="1403"/>
      <c r="Z720" s="1403"/>
      <c r="AA720" s="1403"/>
      <c r="AB720" s="1404"/>
      <c r="AC720" s="1599"/>
      <c r="AD720" s="1600"/>
      <c r="AE720" s="1600"/>
      <c r="AF720" s="1600"/>
      <c r="AG720" s="1601"/>
      <c r="AH720" s="1393" t="str">
        <f t="shared" si="60"/>
        <v/>
      </c>
      <c r="AI720" s="1394"/>
      <c r="AJ720" s="1395"/>
      <c r="AK720" s="1373" t="s">
        <v>599</v>
      </c>
      <c r="AL720" s="1374"/>
      <c r="AM720" s="1374"/>
      <c r="AN720" s="1374"/>
      <c r="AO720" s="137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3"/>
      <c r="C721" s="1374"/>
      <c r="D721" s="1374"/>
      <c r="E721" s="1374"/>
      <c r="F721" s="1375"/>
      <c r="G721" s="1431"/>
      <c r="H721" s="1432"/>
      <c r="I721" s="1432"/>
      <c r="J721" s="1433"/>
      <c r="K721" s="1390"/>
      <c r="L721" s="1391"/>
      <c r="M721" s="1391"/>
      <c r="N721" s="1392"/>
      <c r="O721" s="1369"/>
      <c r="P721" s="1370"/>
      <c r="Q721" s="1370"/>
      <c r="R721" s="1370"/>
      <c r="S721" s="1371"/>
      <c r="T721" s="1369"/>
      <c r="U721" s="1370"/>
      <c r="V721" s="1370"/>
      <c r="W721" s="1371"/>
      <c r="X721" s="1402">
        <f t="shared" si="59"/>
        <v>0</v>
      </c>
      <c r="Y721" s="1403"/>
      <c r="Z721" s="1403"/>
      <c r="AA721" s="1403"/>
      <c r="AB721" s="1404"/>
      <c r="AC721" s="1599"/>
      <c r="AD721" s="1600"/>
      <c r="AE721" s="1600"/>
      <c r="AF721" s="1600"/>
      <c r="AG721" s="1601"/>
      <c r="AH721" s="1393" t="str">
        <f t="shared" si="60"/>
        <v/>
      </c>
      <c r="AI721" s="1394"/>
      <c r="AJ721" s="1395"/>
      <c r="AK721" s="1373" t="s">
        <v>599</v>
      </c>
      <c r="AL721" s="1374"/>
      <c r="AM721" s="1374"/>
      <c r="AN721" s="1374"/>
      <c r="AO721" s="137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3"/>
      <c r="C722" s="1374"/>
      <c r="D722" s="1374"/>
      <c r="E722" s="1374"/>
      <c r="F722" s="1375"/>
      <c r="G722" s="1431"/>
      <c r="H722" s="1432"/>
      <c r="I722" s="1432"/>
      <c r="J722" s="1433"/>
      <c r="K722" s="1390"/>
      <c r="L722" s="1391"/>
      <c r="M722" s="1391"/>
      <c r="N722" s="1392"/>
      <c r="O722" s="1369"/>
      <c r="P722" s="1370"/>
      <c r="Q722" s="1370"/>
      <c r="R722" s="1370"/>
      <c r="S722" s="1371"/>
      <c r="T722" s="1369"/>
      <c r="U722" s="1370"/>
      <c r="V722" s="1370"/>
      <c r="W722" s="1371"/>
      <c r="X722" s="1402">
        <f t="shared" si="59"/>
        <v>0</v>
      </c>
      <c r="Y722" s="1403"/>
      <c r="Z722" s="1403"/>
      <c r="AA722" s="1403"/>
      <c r="AB722" s="1404"/>
      <c r="AC722" s="1599"/>
      <c r="AD722" s="1600"/>
      <c r="AE722" s="1600"/>
      <c r="AF722" s="1600"/>
      <c r="AG722" s="1601"/>
      <c r="AH722" s="1393" t="str">
        <f t="shared" si="60"/>
        <v/>
      </c>
      <c r="AI722" s="1394"/>
      <c r="AJ722" s="1395"/>
      <c r="AK722" s="1373" t="s">
        <v>599</v>
      </c>
      <c r="AL722" s="1374"/>
      <c r="AM722" s="1374"/>
      <c r="AN722" s="1374"/>
      <c r="AO722" s="137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73"/>
      <c r="C723" s="1374"/>
      <c r="D723" s="1374"/>
      <c r="E723" s="1374"/>
      <c r="F723" s="1375"/>
      <c r="G723" s="1431"/>
      <c r="H723" s="1432"/>
      <c r="I723" s="1432"/>
      <c r="J723" s="1433"/>
      <c r="K723" s="1390"/>
      <c r="L723" s="1391"/>
      <c r="M723" s="1391"/>
      <c r="N723" s="1392"/>
      <c r="O723" s="1369"/>
      <c r="P723" s="1370"/>
      <c r="Q723" s="1370"/>
      <c r="R723" s="1370"/>
      <c r="S723" s="1371"/>
      <c r="T723" s="1369"/>
      <c r="U723" s="1370"/>
      <c r="V723" s="1370"/>
      <c r="W723" s="1371"/>
      <c r="X723" s="1402">
        <f t="shared" si="59"/>
        <v>0</v>
      </c>
      <c r="Y723" s="1403"/>
      <c r="Z723" s="1403"/>
      <c r="AA723" s="1403"/>
      <c r="AB723" s="1404"/>
      <c r="AC723" s="1599"/>
      <c r="AD723" s="1600"/>
      <c r="AE723" s="1600"/>
      <c r="AF723" s="1600"/>
      <c r="AG723" s="1601"/>
      <c r="AH723" s="1393" t="str">
        <f t="shared" si="60"/>
        <v/>
      </c>
      <c r="AI723" s="1394"/>
      <c r="AJ723" s="1395"/>
      <c r="AK723" s="1373" t="s">
        <v>599</v>
      </c>
      <c r="AL723" s="1374"/>
      <c r="AM723" s="1374"/>
      <c r="AN723" s="1374"/>
      <c r="AO723" s="137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73"/>
      <c r="C724" s="1374"/>
      <c r="D724" s="1374"/>
      <c r="E724" s="1374"/>
      <c r="F724" s="1375"/>
      <c r="G724" s="1431"/>
      <c r="H724" s="1432"/>
      <c r="I724" s="1432"/>
      <c r="J724" s="1433"/>
      <c r="K724" s="1390"/>
      <c r="L724" s="1391"/>
      <c r="M724" s="1391"/>
      <c r="N724" s="1392"/>
      <c r="O724" s="1369"/>
      <c r="P724" s="1370"/>
      <c r="Q724" s="1370"/>
      <c r="R724" s="1370"/>
      <c r="S724" s="1371"/>
      <c r="T724" s="1369"/>
      <c r="U724" s="1370"/>
      <c r="V724" s="1370"/>
      <c r="W724" s="1371"/>
      <c r="X724" s="1402">
        <f t="shared" si="59"/>
        <v>0</v>
      </c>
      <c r="Y724" s="1403"/>
      <c r="Z724" s="1403"/>
      <c r="AA724" s="1403"/>
      <c r="AB724" s="1404"/>
      <c r="AC724" s="1599"/>
      <c r="AD724" s="1600"/>
      <c r="AE724" s="1600"/>
      <c r="AF724" s="1600"/>
      <c r="AG724" s="1601"/>
      <c r="AH724" s="1393" t="str">
        <f t="shared" si="60"/>
        <v/>
      </c>
      <c r="AI724" s="1394"/>
      <c r="AJ724" s="1395"/>
      <c r="AK724" s="1373" t="s">
        <v>599</v>
      </c>
      <c r="AL724" s="1374"/>
      <c r="AM724" s="1374"/>
      <c r="AN724" s="1374"/>
      <c r="AO724" s="137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73"/>
      <c r="C725" s="1374"/>
      <c r="D725" s="1374"/>
      <c r="E725" s="1374"/>
      <c r="F725" s="1375"/>
      <c r="G725" s="1431"/>
      <c r="H725" s="1432"/>
      <c r="I725" s="1432"/>
      <c r="J725" s="1433"/>
      <c r="K725" s="1390"/>
      <c r="L725" s="1391"/>
      <c r="M725" s="1391"/>
      <c r="N725" s="1392"/>
      <c r="O725" s="1369"/>
      <c r="P725" s="1370"/>
      <c r="Q725" s="1370"/>
      <c r="R725" s="1370"/>
      <c r="S725" s="1371"/>
      <c r="T725" s="1369"/>
      <c r="U725" s="1370"/>
      <c r="V725" s="1370"/>
      <c r="W725" s="1371"/>
      <c r="X725" s="1402">
        <f t="shared" si="59"/>
        <v>0</v>
      </c>
      <c r="Y725" s="1403"/>
      <c r="Z725" s="1403"/>
      <c r="AA725" s="1403"/>
      <c r="AB725" s="1404"/>
      <c r="AC725" s="1599"/>
      <c r="AD725" s="1600"/>
      <c r="AE725" s="1600"/>
      <c r="AF725" s="1600"/>
      <c r="AG725" s="1601"/>
      <c r="AH725" s="1393" t="str">
        <f t="shared" si="60"/>
        <v/>
      </c>
      <c r="AI725" s="1394"/>
      <c r="AJ725" s="1395"/>
      <c r="AK725" s="1373" t="s">
        <v>599</v>
      </c>
      <c r="AL725" s="1374"/>
      <c r="AM725" s="1374"/>
      <c r="AN725" s="1374"/>
      <c r="AO725" s="137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3"/>
      <c r="C726" s="1374"/>
      <c r="D726" s="1374"/>
      <c r="E726" s="1374"/>
      <c r="F726" s="1375"/>
      <c r="G726" s="1431"/>
      <c r="H726" s="1432"/>
      <c r="I726" s="1432"/>
      <c r="J726" s="1433"/>
      <c r="K726" s="1390"/>
      <c r="L726" s="1391"/>
      <c r="M726" s="1391"/>
      <c r="N726" s="1392"/>
      <c r="O726" s="1369"/>
      <c r="P726" s="1370"/>
      <c r="Q726" s="1370"/>
      <c r="R726" s="1370"/>
      <c r="S726" s="1371"/>
      <c r="T726" s="1369"/>
      <c r="U726" s="1370"/>
      <c r="V726" s="1370"/>
      <c r="W726" s="1371"/>
      <c r="X726" s="1402">
        <f t="shared" si="59"/>
        <v>0</v>
      </c>
      <c r="Y726" s="1403"/>
      <c r="Z726" s="1403"/>
      <c r="AA726" s="1403"/>
      <c r="AB726" s="1404"/>
      <c r="AC726" s="1599"/>
      <c r="AD726" s="1600"/>
      <c r="AE726" s="1600"/>
      <c r="AF726" s="1600"/>
      <c r="AG726" s="1601"/>
      <c r="AH726" s="1393" t="str">
        <f t="shared" si="60"/>
        <v/>
      </c>
      <c r="AI726" s="1394"/>
      <c r="AJ726" s="1395"/>
      <c r="AK726" s="1373" t="s">
        <v>599</v>
      </c>
      <c r="AL726" s="1374"/>
      <c r="AM726" s="1374"/>
      <c r="AN726" s="1374"/>
      <c r="AO726" s="137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73"/>
      <c r="C727" s="1374"/>
      <c r="D727" s="1374"/>
      <c r="E727" s="1374"/>
      <c r="F727" s="1375"/>
      <c r="G727" s="1431"/>
      <c r="H727" s="1432"/>
      <c r="I727" s="1432"/>
      <c r="J727" s="1433"/>
      <c r="K727" s="1390"/>
      <c r="L727" s="1391"/>
      <c r="M727" s="1391"/>
      <c r="N727" s="1392"/>
      <c r="O727" s="1369"/>
      <c r="P727" s="1370"/>
      <c r="Q727" s="1370"/>
      <c r="R727" s="1370"/>
      <c r="S727" s="1371"/>
      <c r="T727" s="1369"/>
      <c r="U727" s="1370"/>
      <c r="V727" s="1370"/>
      <c r="W727" s="1371"/>
      <c r="X727" s="1402">
        <f t="shared" si="59"/>
        <v>0</v>
      </c>
      <c r="Y727" s="1403"/>
      <c r="Z727" s="1403"/>
      <c r="AA727" s="1403"/>
      <c r="AB727" s="1404"/>
      <c r="AC727" s="1599"/>
      <c r="AD727" s="1600"/>
      <c r="AE727" s="1600"/>
      <c r="AF727" s="1600"/>
      <c r="AG727" s="1601"/>
      <c r="AH727" s="1393" t="str">
        <f t="shared" si="60"/>
        <v/>
      </c>
      <c r="AI727" s="1394"/>
      <c r="AJ727" s="1395"/>
      <c r="AK727" s="1373" t="s">
        <v>599</v>
      </c>
      <c r="AL727" s="1374"/>
      <c r="AM727" s="1374"/>
      <c r="AN727" s="1374"/>
      <c r="AO727" s="137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73"/>
      <c r="C728" s="1374"/>
      <c r="D728" s="1374"/>
      <c r="E728" s="1374"/>
      <c r="F728" s="1375"/>
      <c r="G728" s="1431"/>
      <c r="H728" s="1432"/>
      <c r="I728" s="1432"/>
      <c r="J728" s="1433"/>
      <c r="K728" s="1390"/>
      <c r="L728" s="1391"/>
      <c r="M728" s="1391"/>
      <c r="N728" s="1392"/>
      <c r="O728" s="1369"/>
      <c r="P728" s="1370"/>
      <c r="Q728" s="1370"/>
      <c r="R728" s="1370"/>
      <c r="S728" s="1371"/>
      <c r="T728" s="1369"/>
      <c r="U728" s="1370"/>
      <c r="V728" s="1370"/>
      <c r="W728" s="1371"/>
      <c r="X728" s="1402">
        <f t="shared" si="59"/>
        <v>0</v>
      </c>
      <c r="Y728" s="1403"/>
      <c r="Z728" s="1403"/>
      <c r="AA728" s="1403"/>
      <c r="AB728" s="1404"/>
      <c r="AC728" s="1599"/>
      <c r="AD728" s="1600"/>
      <c r="AE728" s="1600"/>
      <c r="AF728" s="1600"/>
      <c r="AG728" s="1601"/>
      <c r="AH728" s="1393" t="str">
        <f t="shared" si="60"/>
        <v/>
      </c>
      <c r="AI728" s="1394"/>
      <c r="AJ728" s="1395"/>
      <c r="AK728" s="1373" t="s">
        <v>599</v>
      </c>
      <c r="AL728" s="1374"/>
      <c r="AM728" s="1374"/>
      <c r="AN728" s="1374"/>
      <c r="AO728" s="137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73"/>
      <c r="C729" s="1374"/>
      <c r="D729" s="1374"/>
      <c r="E729" s="1374"/>
      <c r="F729" s="1375"/>
      <c r="G729" s="1431"/>
      <c r="H729" s="1432"/>
      <c r="I729" s="1432"/>
      <c r="J729" s="1433"/>
      <c r="K729" s="1390"/>
      <c r="L729" s="1391"/>
      <c r="M729" s="1391"/>
      <c r="N729" s="1392"/>
      <c r="O729" s="1369"/>
      <c r="P729" s="1370"/>
      <c r="Q729" s="1370"/>
      <c r="R729" s="1370"/>
      <c r="S729" s="1371"/>
      <c r="T729" s="1369"/>
      <c r="U729" s="1370"/>
      <c r="V729" s="1370"/>
      <c r="W729" s="1371"/>
      <c r="X729" s="1402">
        <f t="shared" si="59"/>
        <v>0</v>
      </c>
      <c r="Y729" s="1403"/>
      <c r="Z729" s="1403"/>
      <c r="AA729" s="1403"/>
      <c r="AB729" s="1404"/>
      <c r="AC729" s="1599"/>
      <c r="AD729" s="1600"/>
      <c r="AE729" s="1600"/>
      <c r="AF729" s="1600"/>
      <c r="AG729" s="1601"/>
      <c r="AH729" s="1393" t="str">
        <f t="shared" si="60"/>
        <v/>
      </c>
      <c r="AI729" s="1394"/>
      <c r="AJ729" s="1395"/>
      <c r="AK729" s="1373" t="s">
        <v>599</v>
      </c>
      <c r="AL729" s="1374"/>
      <c r="AM729" s="1374"/>
      <c r="AN729" s="1374"/>
      <c r="AO729" s="137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3"/>
      <c r="C730" s="1374"/>
      <c r="D730" s="1374"/>
      <c r="E730" s="1374"/>
      <c r="F730" s="1375"/>
      <c r="G730" s="1431"/>
      <c r="H730" s="1432"/>
      <c r="I730" s="1432"/>
      <c r="J730" s="1433"/>
      <c r="K730" s="1390"/>
      <c r="L730" s="1391"/>
      <c r="M730" s="1391"/>
      <c r="N730" s="1392"/>
      <c r="O730" s="1369"/>
      <c r="P730" s="1370"/>
      <c r="Q730" s="1370"/>
      <c r="R730" s="1370"/>
      <c r="S730" s="1371"/>
      <c r="T730" s="1369"/>
      <c r="U730" s="1370"/>
      <c r="V730" s="1370"/>
      <c r="W730" s="1371"/>
      <c r="X730" s="1402">
        <f t="shared" si="59"/>
        <v>0</v>
      </c>
      <c r="Y730" s="1403"/>
      <c r="Z730" s="1403"/>
      <c r="AA730" s="1403"/>
      <c r="AB730" s="1404"/>
      <c r="AC730" s="1599"/>
      <c r="AD730" s="1600"/>
      <c r="AE730" s="1600"/>
      <c r="AF730" s="1600"/>
      <c r="AG730" s="1601"/>
      <c r="AH730" s="1393" t="str">
        <f t="shared" si="60"/>
        <v/>
      </c>
      <c r="AI730" s="1394"/>
      <c r="AJ730" s="1395"/>
      <c r="AK730" s="1373" t="s">
        <v>599</v>
      </c>
      <c r="AL730" s="1374"/>
      <c r="AM730" s="1374"/>
      <c r="AN730" s="1374"/>
      <c r="AO730" s="137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3"/>
      <c r="C731" s="1374"/>
      <c r="D731" s="1374"/>
      <c r="E731" s="1374"/>
      <c r="F731" s="1375"/>
      <c r="G731" s="1431"/>
      <c r="H731" s="1432"/>
      <c r="I731" s="1432"/>
      <c r="J731" s="1433"/>
      <c r="K731" s="1390"/>
      <c r="L731" s="1391"/>
      <c r="M731" s="1391"/>
      <c r="N731" s="1392"/>
      <c r="O731" s="1369"/>
      <c r="P731" s="1370"/>
      <c r="Q731" s="1370"/>
      <c r="R731" s="1370"/>
      <c r="S731" s="1371"/>
      <c r="T731" s="1369"/>
      <c r="U731" s="1370"/>
      <c r="V731" s="1370"/>
      <c r="W731" s="1371"/>
      <c r="X731" s="1402">
        <f t="shared" si="59"/>
        <v>0</v>
      </c>
      <c r="Y731" s="1403"/>
      <c r="Z731" s="1403"/>
      <c r="AA731" s="1403"/>
      <c r="AB731" s="1404"/>
      <c r="AC731" s="1599"/>
      <c r="AD731" s="1600"/>
      <c r="AE731" s="1600"/>
      <c r="AF731" s="1600"/>
      <c r="AG731" s="1601"/>
      <c r="AH731" s="1393" t="str">
        <f t="shared" si="60"/>
        <v/>
      </c>
      <c r="AI731" s="1394"/>
      <c r="AJ731" s="1395"/>
      <c r="AK731" s="1373" t="s">
        <v>599</v>
      </c>
      <c r="AL731" s="1374"/>
      <c r="AM731" s="1374"/>
      <c r="AN731" s="1374"/>
      <c r="AO731" s="137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3"/>
      <c r="C732" s="1374"/>
      <c r="D732" s="1374"/>
      <c r="E732" s="1374"/>
      <c r="F732" s="1375"/>
      <c r="G732" s="1431"/>
      <c r="H732" s="1432"/>
      <c r="I732" s="1432"/>
      <c r="J732" s="1433"/>
      <c r="K732" s="1390"/>
      <c r="L732" s="1391"/>
      <c r="M732" s="1391"/>
      <c r="N732" s="1392"/>
      <c r="O732" s="1369"/>
      <c r="P732" s="1370"/>
      <c r="Q732" s="1370"/>
      <c r="R732" s="1370"/>
      <c r="S732" s="1371"/>
      <c r="T732" s="1369"/>
      <c r="U732" s="1370"/>
      <c r="V732" s="1370"/>
      <c r="W732" s="1371"/>
      <c r="X732" s="1402">
        <f t="shared" si="59"/>
        <v>0</v>
      </c>
      <c r="Y732" s="1403"/>
      <c r="Z732" s="1403"/>
      <c r="AA732" s="1403"/>
      <c r="AB732" s="1404"/>
      <c r="AC732" s="1599"/>
      <c r="AD732" s="1600"/>
      <c r="AE732" s="1600"/>
      <c r="AF732" s="1600"/>
      <c r="AG732" s="1601"/>
      <c r="AH732" s="1393" t="str">
        <f t="shared" si="60"/>
        <v/>
      </c>
      <c r="AI732" s="1394"/>
      <c r="AJ732" s="1395"/>
      <c r="AK732" s="1373" t="s">
        <v>599</v>
      </c>
      <c r="AL732" s="1374"/>
      <c r="AM732" s="1374"/>
      <c r="AN732" s="1374"/>
      <c r="AO732" s="137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3"/>
      <c r="C733" s="1374"/>
      <c r="D733" s="1374"/>
      <c r="E733" s="1374"/>
      <c r="F733" s="1375"/>
      <c r="G733" s="1431"/>
      <c r="H733" s="1432"/>
      <c r="I733" s="1432"/>
      <c r="J733" s="1433"/>
      <c r="K733" s="1390"/>
      <c r="L733" s="1391"/>
      <c r="M733" s="1391"/>
      <c r="N733" s="1392"/>
      <c r="O733" s="1369"/>
      <c r="P733" s="1370"/>
      <c r="Q733" s="1370"/>
      <c r="R733" s="1370"/>
      <c r="S733" s="1371"/>
      <c r="T733" s="1369"/>
      <c r="U733" s="1370"/>
      <c r="V733" s="1370"/>
      <c r="W733" s="1371"/>
      <c r="X733" s="1402">
        <f t="shared" si="59"/>
        <v>0</v>
      </c>
      <c r="Y733" s="1403"/>
      <c r="Z733" s="1403"/>
      <c r="AA733" s="1403"/>
      <c r="AB733" s="1404"/>
      <c r="AC733" s="1599"/>
      <c r="AD733" s="1600"/>
      <c r="AE733" s="1600"/>
      <c r="AF733" s="1600"/>
      <c r="AG733" s="1601"/>
      <c r="AH733" s="1393" t="str">
        <f t="shared" si="60"/>
        <v/>
      </c>
      <c r="AI733" s="1394"/>
      <c r="AJ733" s="1395"/>
      <c r="AK733" s="1373" t="s">
        <v>599</v>
      </c>
      <c r="AL733" s="1374"/>
      <c r="AM733" s="1374"/>
      <c r="AN733" s="1374"/>
      <c r="AO733" s="137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3"/>
      <c r="C734" s="1374"/>
      <c r="D734" s="1374"/>
      <c r="E734" s="1374"/>
      <c r="F734" s="1375"/>
      <c r="G734" s="1431"/>
      <c r="H734" s="1432"/>
      <c r="I734" s="1432"/>
      <c r="J734" s="1433"/>
      <c r="K734" s="1390"/>
      <c r="L734" s="1391"/>
      <c r="M734" s="1391"/>
      <c r="N734" s="1392"/>
      <c r="O734" s="1369"/>
      <c r="P734" s="1370"/>
      <c r="Q734" s="1370"/>
      <c r="R734" s="1370"/>
      <c r="S734" s="1371"/>
      <c r="T734" s="1369"/>
      <c r="U734" s="1370"/>
      <c r="V734" s="1370"/>
      <c r="W734" s="1371"/>
      <c r="X734" s="1402">
        <f t="shared" si="59"/>
        <v>0</v>
      </c>
      <c r="Y734" s="1403"/>
      <c r="Z734" s="1403"/>
      <c r="AA734" s="1403"/>
      <c r="AB734" s="1404"/>
      <c r="AC734" s="1599"/>
      <c r="AD734" s="1600"/>
      <c r="AE734" s="1600"/>
      <c r="AF734" s="1600"/>
      <c r="AG734" s="1601"/>
      <c r="AH734" s="1393" t="str">
        <f t="shared" si="60"/>
        <v/>
      </c>
      <c r="AI734" s="1394"/>
      <c r="AJ734" s="1395"/>
      <c r="AK734" s="1373" t="s">
        <v>599</v>
      </c>
      <c r="AL734" s="1374"/>
      <c r="AM734" s="1374"/>
      <c r="AN734" s="1374"/>
      <c r="AO734" s="137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3"/>
      <c r="C735" s="1374"/>
      <c r="D735" s="1374"/>
      <c r="E735" s="1374"/>
      <c r="F735" s="1375"/>
      <c r="G735" s="1431"/>
      <c r="H735" s="1432"/>
      <c r="I735" s="1432"/>
      <c r="J735" s="1433"/>
      <c r="K735" s="1390"/>
      <c r="L735" s="1391"/>
      <c r="M735" s="1391"/>
      <c r="N735" s="1392"/>
      <c r="O735" s="1369"/>
      <c r="P735" s="1370"/>
      <c r="Q735" s="1370"/>
      <c r="R735" s="1370"/>
      <c r="S735" s="1371"/>
      <c r="T735" s="1369"/>
      <c r="U735" s="1370"/>
      <c r="V735" s="1370"/>
      <c r="W735" s="1371"/>
      <c r="X735" s="1402">
        <f t="shared" si="59"/>
        <v>0</v>
      </c>
      <c r="Y735" s="1403"/>
      <c r="Z735" s="1403"/>
      <c r="AA735" s="1403"/>
      <c r="AB735" s="1404"/>
      <c r="AC735" s="1599"/>
      <c r="AD735" s="1600"/>
      <c r="AE735" s="1600"/>
      <c r="AF735" s="1600"/>
      <c r="AG735" s="1601"/>
      <c r="AH735" s="1393" t="str">
        <f t="shared" si="60"/>
        <v/>
      </c>
      <c r="AI735" s="1394"/>
      <c r="AJ735" s="1395"/>
      <c r="AK735" s="1373" t="s">
        <v>599</v>
      </c>
      <c r="AL735" s="1374"/>
      <c r="AM735" s="1374"/>
      <c r="AN735" s="1374"/>
      <c r="AO735" s="137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3"/>
      <c r="C736" s="1374"/>
      <c r="D736" s="1374"/>
      <c r="E736" s="1374"/>
      <c r="F736" s="1375"/>
      <c r="G736" s="1431"/>
      <c r="H736" s="1432"/>
      <c r="I736" s="1432"/>
      <c r="J736" s="1433"/>
      <c r="K736" s="1390"/>
      <c r="L736" s="1391"/>
      <c r="M736" s="1391"/>
      <c r="N736" s="1392"/>
      <c r="O736" s="1369"/>
      <c r="P736" s="1370"/>
      <c r="Q736" s="1370"/>
      <c r="R736" s="1370"/>
      <c r="S736" s="1371"/>
      <c r="T736" s="1369"/>
      <c r="U736" s="1370"/>
      <c r="V736" s="1370"/>
      <c r="W736" s="1371"/>
      <c r="X736" s="1402">
        <f t="shared" si="59"/>
        <v>0</v>
      </c>
      <c r="Y736" s="1403"/>
      <c r="Z736" s="1403"/>
      <c r="AA736" s="1403"/>
      <c r="AB736" s="1404"/>
      <c r="AC736" s="1599"/>
      <c r="AD736" s="1600"/>
      <c r="AE736" s="1600"/>
      <c r="AF736" s="1600"/>
      <c r="AG736" s="1601"/>
      <c r="AH736" s="1393" t="str">
        <f t="shared" si="60"/>
        <v/>
      </c>
      <c r="AI736" s="1394"/>
      <c r="AJ736" s="1395"/>
      <c r="AK736" s="1373" t="s">
        <v>599</v>
      </c>
      <c r="AL736" s="1374"/>
      <c r="AM736" s="1374"/>
      <c r="AN736" s="1374"/>
      <c r="AO736" s="137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3"/>
      <c r="C737" s="1374"/>
      <c r="D737" s="1374"/>
      <c r="E737" s="1374"/>
      <c r="F737" s="1375"/>
      <c r="G737" s="1431"/>
      <c r="H737" s="1432"/>
      <c r="I737" s="1432"/>
      <c r="J737" s="1433"/>
      <c r="K737" s="1390"/>
      <c r="L737" s="1391"/>
      <c r="M737" s="1391"/>
      <c r="N737" s="1392"/>
      <c r="O737" s="1369"/>
      <c r="P737" s="1370"/>
      <c r="Q737" s="1370"/>
      <c r="R737" s="1370"/>
      <c r="S737" s="1371"/>
      <c r="T737" s="1369"/>
      <c r="U737" s="1370"/>
      <c r="V737" s="1370"/>
      <c r="W737" s="1371"/>
      <c r="X737" s="1402">
        <f t="shared" si="59"/>
        <v>0</v>
      </c>
      <c r="Y737" s="1403"/>
      <c r="Z737" s="1403"/>
      <c r="AA737" s="1403"/>
      <c r="AB737" s="1404"/>
      <c r="AC737" s="1599"/>
      <c r="AD737" s="1600"/>
      <c r="AE737" s="1600"/>
      <c r="AF737" s="1600"/>
      <c r="AG737" s="1601"/>
      <c r="AH737" s="1393" t="str">
        <f t="shared" si="60"/>
        <v/>
      </c>
      <c r="AI737" s="1394"/>
      <c r="AJ737" s="1395"/>
      <c r="AK737" s="1373" t="s">
        <v>599</v>
      </c>
      <c r="AL737" s="1374"/>
      <c r="AM737" s="1374"/>
      <c r="AN737" s="1374"/>
      <c r="AO737" s="137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3"/>
      <c r="C738" s="1374"/>
      <c r="D738" s="1374"/>
      <c r="E738" s="1374"/>
      <c r="F738" s="1375"/>
      <c r="G738" s="1431"/>
      <c r="H738" s="1432"/>
      <c r="I738" s="1432"/>
      <c r="J738" s="1433"/>
      <c r="K738" s="1390"/>
      <c r="L738" s="1391"/>
      <c r="M738" s="1391"/>
      <c r="N738" s="1392"/>
      <c r="O738" s="1369"/>
      <c r="P738" s="1370"/>
      <c r="Q738" s="1370"/>
      <c r="R738" s="1370"/>
      <c r="S738" s="1371"/>
      <c r="T738" s="1369"/>
      <c r="U738" s="1370"/>
      <c r="V738" s="1370"/>
      <c r="W738" s="1371"/>
      <c r="X738" s="1402">
        <f t="shared" si="59"/>
        <v>0</v>
      </c>
      <c r="Y738" s="1403"/>
      <c r="Z738" s="1403"/>
      <c r="AA738" s="1403"/>
      <c r="AB738" s="1404"/>
      <c r="AC738" s="1599"/>
      <c r="AD738" s="1600"/>
      <c r="AE738" s="1600"/>
      <c r="AF738" s="1600"/>
      <c r="AG738" s="1601"/>
      <c r="AH738" s="1393" t="str">
        <f t="shared" si="60"/>
        <v/>
      </c>
      <c r="AI738" s="1394"/>
      <c r="AJ738" s="1395"/>
      <c r="AK738" s="1373" t="s">
        <v>599</v>
      </c>
      <c r="AL738" s="1374"/>
      <c r="AM738" s="1374"/>
      <c r="AN738" s="1374"/>
      <c r="AO738" s="137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73"/>
      <c r="C739" s="1374"/>
      <c r="D739" s="1374"/>
      <c r="E739" s="1374"/>
      <c r="F739" s="1375"/>
      <c r="G739" s="1431"/>
      <c r="H739" s="1432"/>
      <c r="I739" s="1432"/>
      <c r="J739" s="1433"/>
      <c r="K739" s="1390"/>
      <c r="L739" s="1391"/>
      <c r="M739" s="1391"/>
      <c r="N739" s="1392"/>
      <c r="O739" s="1369"/>
      <c r="P739" s="1370"/>
      <c r="Q739" s="1370"/>
      <c r="R739" s="1370"/>
      <c r="S739" s="1371"/>
      <c r="T739" s="1369"/>
      <c r="U739" s="1370"/>
      <c r="V739" s="1370"/>
      <c r="W739" s="1371"/>
      <c r="X739" s="1402">
        <f t="shared" si="59"/>
        <v>0</v>
      </c>
      <c r="Y739" s="1403"/>
      <c r="Z739" s="1403"/>
      <c r="AA739" s="1403"/>
      <c r="AB739" s="1404"/>
      <c r="AC739" s="1599"/>
      <c r="AD739" s="1600"/>
      <c r="AE739" s="1600"/>
      <c r="AF739" s="1600"/>
      <c r="AG739" s="1601"/>
      <c r="AH739" s="1393" t="str">
        <f t="shared" si="60"/>
        <v/>
      </c>
      <c r="AI739" s="1394"/>
      <c r="AJ739" s="1395"/>
      <c r="AK739" s="1373" t="s">
        <v>599</v>
      </c>
      <c r="AL739" s="1374"/>
      <c r="AM739" s="1374"/>
      <c r="AN739" s="1374"/>
      <c r="AO739" s="137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73"/>
      <c r="C740" s="1374"/>
      <c r="D740" s="1374"/>
      <c r="E740" s="1374"/>
      <c r="F740" s="1375"/>
      <c r="G740" s="1431"/>
      <c r="H740" s="1432"/>
      <c r="I740" s="1432"/>
      <c r="J740" s="1433"/>
      <c r="K740" s="1390"/>
      <c r="L740" s="1391"/>
      <c r="M740" s="1391"/>
      <c r="N740" s="1392"/>
      <c r="O740" s="1369"/>
      <c r="P740" s="1370"/>
      <c r="Q740" s="1370"/>
      <c r="R740" s="1370"/>
      <c r="S740" s="1371"/>
      <c r="T740" s="1369"/>
      <c r="U740" s="1370"/>
      <c r="V740" s="1370"/>
      <c r="W740" s="1371"/>
      <c r="X740" s="1402">
        <f t="shared" si="59"/>
        <v>0</v>
      </c>
      <c r="Y740" s="1403"/>
      <c r="Z740" s="1403"/>
      <c r="AA740" s="1403"/>
      <c r="AB740" s="1404"/>
      <c r="AC740" s="1599"/>
      <c r="AD740" s="1600"/>
      <c r="AE740" s="1600"/>
      <c r="AF740" s="1600"/>
      <c r="AG740" s="1601"/>
      <c r="AH740" s="1393" t="str">
        <f t="shared" si="60"/>
        <v/>
      </c>
      <c r="AI740" s="1394"/>
      <c r="AJ740" s="1395"/>
      <c r="AK740" s="1373" t="s">
        <v>599</v>
      </c>
      <c r="AL740" s="1374"/>
      <c r="AM740" s="1374"/>
      <c r="AN740" s="1374"/>
      <c r="AO740" s="137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73"/>
      <c r="C741" s="1374"/>
      <c r="D741" s="1374"/>
      <c r="E741" s="1374"/>
      <c r="F741" s="1375"/>
      <c r="G741" s="1431"/>
      <c r="H741" s="1432"/>
      <c r="I741" s="1432"/>
      <c r="J741" s="1433"/>
      <c r="K741" s="1390"/>
      <c r="L741" s="1391"/>
      <c r="M741" s="1391"/>
      <c r="N741" s="1392"/>
      <c r="O741" s="1369"/>
      <c r="P741" s="1370"/>
      <c r="Q741" s="1370"/>
      <c r="R741" s="1370"/>
      <c r="S741" s="1371"/>
      <c r="T741" s="1369"/>
      <c r="U741" s="1370"/>
      <c r="V741" s="1370"/>
      <c r="W741" s="1371"/>
      <c r="X741" s="1402">
        <f t="shared" si="59"/>
        <v>0</v>
      </c>
      <c r="Y741" s="1403"/>
      <c r="Z741" s="1403"/>
      <c r="AA741" s="1403"/>
      <c r="AB741" s="1404"/>
      <c r="AC741" s="1599"/>
      <c r="AD741" s="1600"/>
      <c r="AE741" s="1600"/>
      <c r="AF741" s="1600"/>
      <c r="AG741" s="1601"/>
      <c r="AH741" s="1393" t="str">
        <f t="shared" si="60"/>
        <v/>
      </c>
      <c r="AI741" s="1394"/>
      <c r="AJ741" s="1395"/>
      <c r="AK741" s="1373" t="s">
        <v>599</v>
      </c>
      <c r="AL741" s="1374"/>
      <c r="AM741" s="1374"/>
      <c r="AN741" s="1374"/>
      <c r="AO741" s="137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73"/>
      <c r="C742" s="1374"/>
      <c r="D742" s="1374"/>
      <c r="E742" s="1374"/>
      <c r="F742" s="1375"/>
      <c r="G742" s="1431"/>
      <c r="H742" s="1432"/>
      <c r="I742" s="1432"/>
      <c r="J742" s="1433"/>
      <c r="K742" s="1390"/>
      <c r="L742" s="1391"/>
      <c r="M742" s="1391"/>
      <c r="N742" s="1392"/>
      <c r="O742" s="1369"/>
      <c r="P742" s="1370"/>
      <c r="Q742" s="1370"/>
      <c r="R742" s="1370"/>
      <c r="S742" s="1371"/>
      <c r="T742" s="1369"/>
      <c r="U742" s="1370"/>
      <c r="V742" s="1370"/>
      <c r="W742" s="1371"/>
      <c r="X742" s="1402">
        <f t="shared" ref="X742:X751" si="61">O742+T742</f>
        <v>0</v>
      </c>
      <c r="Y742" s="1403"/>
      <c r="Z742" s="1403"/>
      <c r="AA742" s="1403"/>
      <c r="AB742" s="1404"/>
      <c r="AC742" s="1599"/>
      <c r="AD742" s="1600"/>
      <c r="AE742" s="1600"/>
      <c r="AF742" s="1600"/>
      <c r="AG742" s="1601"/>
      <c r="AH742" s="1393" t="str">
        <f t="shared" si="60"/>
        <v/>
      </c>
      <c r="AI742" s="1394"/>
      <c r="AJ742" s="1395"/>
      <c r="AK742" s="1373" t="s">
        <v>599</v>
      </c>
      <c r="AL742" s="1374"/>
      <c r="AM742" s="1374"/>
      <c r="AN742" s="1374"/>
      <c r="AO742" s="137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73"/>
      <c r="C743" s="1374"/>
      <c r="D743" s="1374"/>
      <c r="E743" s="1374"/>
      <c r="F743" s="1375"/>
      <c r="G743" s="1431"/>
      <c r="H743" s="1432"/>
      <c r="I743" s="1432"/>
      <c r="J743" s="1433"/>
      <c r="K743" s="1390"/>
      <c r="L743" s="1391"/>
      <c r="M743" s="1391"/>
      <c r="N743" s="1392"/>
      <c r="O743" s="1369"/>
      <c r="P743" s="1370"/>
      <c r="Q743" s="1370"/>
      <c r="R743" s="1370"/>
      <c r="S743" s="1371"/>
      <c r="T743" s="1369"/>
      <c r="U743" s="1370"/>
      <c r="V743" s="1370"/>
      <c r="W743" s="1371"/>
      <c r="X743" s="1402">
        <f t="shared" si="61"/>
        <v>0</v>
      </c>
      <c r="Y743" s="1403"/>
      <c r="Z743" s="1403"/>
      <c r="AA743" s="1403"/>
      <c r="AB743" s="1404"/>
      <c r="AC743" s="1599"/>
      <c r="AD743" s="1600"/>
      <c r="AE743" s="1600"/>
      <c r="AF743" s="1600"/>
      <c r="AG743" s="1601"/>
      <c r="AH743" s="1393" t="str">
        <f t="shared" si="60"/>
        <v/>
      </c>
      <c r="AI743" s="1394"/>
      <c r="AJ743" s="1395"/>
      <c r="AK743" s="1373" t="s">
        <v>599</v>
      </c>
      <c r="AL743" s="1374"/>
      <c r="AM743" s="1374"/>
      <c r="AN743" s="1374"/>
      <c r="AO743" s="137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73"/>
      <c r="C744" s="1374"/>
      <c r="D744" s="1374"/>
      <c r="E744" s="1374"/>
      <c r="F744" s="1375"/>
      <c r="G744" s="1431"/>
      <c r="H744" s="1432"/>
      <c r="I744" s="1432"/>
      <c r="J744" s="1433"/>
      <c r="K744" s="1390"/>
      <c r="L744" s="1391"/>
      <c r="M744" s="1391"/>
      <c r="N744" s="1392"/>
      <c r="O744" s="1369"/>
      <c r="P744" s="1370"/>
      <c r="Q744" s="1370"/>
      <c r="R744" s="1370"/>
      <c r="S744" s="1371"/>
      <c r="T744" s="1369"/>
      <c r="U744" s="1370"/>
      <c r="V744" s="1370"/>
      <c r="W744" s="1371"/>
      <c r="X744" s="1402">
        <f t="shared" si="61"/>
        <v>0</v>
      </c>
      <c r="Y744" s="1403"/>
      <c r="Z744" s="1403"/>
      <c r="AA744" s="1403"/>
      <c r="AB744" s="1404"/>
      <c r="AC744" s="1599"/>
      <c r="AD744" s="1600"/>
      <c r="AE744" s="1600"/>
      <c r="AF744" s="1600"/>
      <c r="AG744" s="1601"/>
      <c r="AH744" s="1393" t="str">
        <f t="shared" si="60"/>
        <v/>
      </c>
      <c r="AI744" s="1394"/>
      <c r="AJ744" s="1395"/>
      <c r="AK744" s="1373" t="s">
        <v>599</v>
      </c>
      <c r="AL744" s="1374"/>
      <c r="AM744" s="1374"/>
      <c r="AN744" s="1374"/>
      <c r="AO744" s="137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73"/>
      <c r="C745" s="1374"/>
      <c r="D745" s="1374"/>
      <c r="E745" s="1374"/>
      <c r="F745" s="1375"/>
      <c r="G745" s="1431"/>
      <c r="H745" s="1432"/>
      <c r="I745" s="1432"/>
      <c r="J745" s="1433"/>
      <c r="K745" s="1390"/>
      <c r="L745" s="1391"/>
      <c r="M745" s="1391"/>
      <c r="N745" s="1392"/>
      <c r="O745" s="1369"/>
      <c r="P745" s="1370"/>
      <c r="Q745" s="1370"/>
      <c r="R745" s="1370"/>
      <c r="S745" s="1371"/>
      <c r="T745" s="1369"/>
      <c r="U745" s="1370"/>
      <c r="V745" s="1370"/>
      <c r="W745" s="1371"/>
      <c r="X745" s="1402">
        <f t="shared" si="61"/>
        <v>0</v>
      </c>
      <c r="Y745" s="1403"/>
      <c r="Z745" s="1403"/>
      <c r="AA745" s="1403"/>
      <c r="AB745" s="1404"/>
      <c r="AC745" s="1599"/>
      <c r="AD745" s="1600"/>
      <c r="AE745" s="1600"/>
      <c r="AF745" s="1600"/>
      <c r="AG745" s="1601"/>
      <c r="AH745" s="1393" t="str">
        <f t="shared" si="60"/>
        <v/>
      </c>
      <c r="AI745" s="1394"/>
      <c r="AJ745" s="1395"/>
      <c r="AK745" s="1373" t="s">
        <v>599</v>
      </c>
      <c r="AL745" s="1374"/>
      <c r="AM745" s="1374"/>
      <c r="AN745" s="1374"/>
      <c r="AO745" s="137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73"/>
      <c r="C746" s="1374"/>
      <c r="D746" s="1374"/>
      <c r="E746" s="1374"/>
      <c r="F746" s="1375"/>
      <c r="G746" s="1431"/>
      <c r="H746" s="1432"/>
      <c r="I746" s="1432"/>
      <c r="J746" s="1433"/>
      <c r="K746" s="1390"/>
      <c r="L746" s="1391"/>
      <c r="M746" s="1391"/>
      <c r="N746" s="1392"/>
      <c r="O746" s="1369"/>
      <c r="P746" s="1370"/>
      <c r="Q746" s="1370"/>
      <c r="R746" s="1370"/>
      <c r="S746" s="1371"/>
      <c r="T746" s="1369"/>
      <c r="U746" s="1370"/>
      <c r="V746" s="1370"/>
      <c r="W746" s="1371"/>
      <c r="X746" s="1402">
        <f t="shared" si="61"/>
        <v>0</v>
      </c>
      <c r="Y746" s="1403"/>
      <c r="Z746" s="1403"/>
      <c r="AA746" s="1403"/>
      <c r="AB746" s="1404"/>
      <c r="AC746" s="1599"/>
      <c r="AD746" s="1600"/>
      <c r="AE746" s="1600"/>
      <c r="AF746" s="1600"/>
      <c r="AG746" s="1601"/>
      <c r="AH746" s="1393" t="str">
        <f t="shared" si="60"/>
        <v/>
      </c>
      <c r="AI746" s="1394"/>
      <c r="AJ746" s="1395"/>
      <c r="AK746" s="1373" t="s">
        <v>599</v>
      </c>
      <c r="AL746" s="1374"/>
      <c r="AM746" s="1374"/>
      <c r="AN746" s="1374"/>
      <c r="AO746" s="137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73"/>
      <c r="C747" s="1374"/>
      <c r="D747" s="1374"/>
      <c r="E747" s="1374"/>
      <c r="F747" s="1375"/>
      <c r="G747" s="1431"/>
      <c r="H747" s="1432"/>
      <c r="I747" s="1432"/>
      <c r="J747" s="1433"/>
      <c r="K747" s="1390"/>
      <c r="L747" s="1391"/>
      <c r="M747" s="1391"/>
      <c r="N747" s="1392"/>
      <c r="O747" s="1369"/>
      <c r="P747" s="1370"/>
      <c r="Q747" s="1370"/>
      <c r="R747" s="1370"/>
      <c r="S747" s="1371"/>
      <c r="T747" s="1369"/>
      <c r="U747" s="1370"/>
      <c r="V747" s="1370"/>
      <c r="W747" s="1371"/>
      <c r="X747" s="1402">
        <f t="shared" si="61"/>
        <v>0</v>
      </c>
      <c r="Y747" s="1403"/>
      <c r="Z747" s="1403"/>
      <c r="AA747" s="1403"/>
      <c r="AB747" s="1404"/>
      <c r="AC747" s="1599"/>
      <c r="AD747" s="1600"/>
      <c r="AE747" s="1600"/>
      <c r="AF747" s="1600"/>
      <c r="AG747" s="1601"/>
      <c r="AH747" s="1393" t="str">
        <f t="shared" si="60"/>
        <v/>
      </c>
      <c r="AI747" s="1394"/>
      <c r="AJ747" s="1395"/>
      <c r="AK747" s="1373" t="s">
        <v>599</v>
      </c>
      <c r="AL747" s="1374"/>
      <c r="AM747" s="1374"/>
      <c r="AN747" s="1374"/>
      <c r="AO747" s="137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73"/>
      <c r="C748" s="1374"/>
      <c r="D748" s="1374"/>
      <c r="E748" s="1374"/>
      <c r="F748" s="1375"/>
      <c r="G748" s="1431"/>
      <c r="H748" s="1432"/>
      <c r="I748" s="1432"/>
      <c r="J748" s="1433"/>
      <c r="K748" s="1390"/>
      <c r="L748" s="1391"/>
      <c r="M748" s="1391"/>
      <c r="N748" s="1392"/>
      <c r="O748" s="1369"/>
      <c r="P748" s="1370"/>
      <c r="Q748" s="1370"/>
      <c r="R748" s="1370"/>
      <c r="S748" s="1371"/>
      <c r="T748" s="1369"/>
      <c r="U748" s="1370"/>
      <c r="V748" s="1370"/>
      <c r="W748" s="1371"/>
      <c r="X748" s="1402">
        <f t="shared" si="61"/>
        <v>0</v>
      </c>
      <c r="Y748" s="1403"/>
      <c r="Z748" s="1403"/>
      <c r="AA748" s="1403"/>
      <c r="AB748" s="1404"/>
      <c r="AC748" s="1599"/>
      <c r="AD748" s="1600"/>
      <c r="AE748" s="1600"/>
      <c r="AF748" s="1600"/>
      <c r="AG748" s="1601"/>
      <c r="AH748" s="1393" t="str">
        <f t="shared" si="60"/>
        <v/>
      </c>
      <c r="AI748" s="1394"/>
      <c r="AJ748" s="1395"/>
      <c r="AK748" s="1373" t="s">
        <v>599</v>
      </c>
      <c r="AL748" s="1374"/>
      <c r="AM748" s="1374"/>
      <c r="AN748" s="1374"/>
      <c r="AO748" s="137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73"/>
      <c r="C749" s="1374"/>
      <c r="D749" s="1374"/>
      <c r="E749" s="1374"/>
      <c r="F749" s="1375"/>
      <c r="G749" s="1431"/>
      <c r="H749" s="1432"/>
      <c r="I749" s="1432"/>
      <c r="J749" s="1433"/>
      <c r="K749" s="1390"/>
      <c r="L749" s="1391"/>
      <c r="M749" s="1391"/>
      <c r="N749" s="1392"/>
      <c r="O749" s="1369"/>
      <c r="P749" s="1370"/>
      <c r="Q749" s="1370"/>
      <c r="R749" s="1370"/>
      <c r="S749" s="1371"/>
      <c r="T749" s="1369"/>
      <c r="U749" s="1370"/>
      <c r="V749" s="1370"/>
      <c r="W749" s="1371"/>
      <c r="X749" s="1402">
        <f t="shared" si="61"/>
        <v>0</v>
      </c>
      <c r="Y749" s="1403"/>
      <c r="Z749" s="1403"/>
      <c r="AA749" s="1403"/>
      <c r="AB749" s="1404"/>
      <c r="AC749" s="1599"/>
      <c r="AD749" s="1600"/>
      <c r="AE749" s="1600"/>
      <c r="AF749" s="1600"/>
      <c r="AG749" s="1601"/>
      <c r="AH749" s="1393" t="str">
        <f t="shared" si="60"/>
        <v/>
      </c>
      <c r="AI749" s="1394"/>
      <c r="AJ749" s="1395"/>
      <c r="AK749" s="1373" t="s">
        <v>599</v>
      </c>
      <c r="AL749" s="1374"/>
      <c r="AM749" s="1374"/>
      <c r="AN749" s="1374"/>
      <c r="AO749" s="137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73"/>
      <c r="C750" s="1374"/>
      <c r="D750" s="1374"/>
      <c r="E750" s="1374"/>
      <c r="F750" s="1375"/>
      <c r="G750" s="1431"/>
      <c r="H750" s="1432"/>
      <c r="I750" s="1432"/>
      <c r="J750" s="1433"/>
      <c r="K750" s="1390"/>
      <c r="L750" s="1391"/>
      <c r="M750" s="1391"/>
      <c r="N750" s="1392"/>
      <c r="O750" s="1369"/>
      <c r="P750" s="1370"/>
      <c r="Q750" s="1370"/>
      <c r="R750" s="1370"/>
      <c r="S750" s="1371"/>
      <c r="T750" s="1369"/>
      <c r="U750" s="1370"/>
      <c r="V750" s="1370"/>
      <c r="W750" s="1371"/>
      <c r="X750" s="1402">
        <f t="shared" si="61"/>
        <v>0</v>
      </c>
      <c r="Y750" s="1403"/>
      <c r="Z750" s="1403"/>
      <c r="AA750" s="1403"/>
      <c r="AB750" s="1404"/>
      <c r="AC750" s="1599"/>
      <c r="AD750" s="1600"/>
      <c r="AE750" s="1600"/>
      <c r="AF750" s="1600"/>
      <c r="AG750" s="1601"/>
      <c r="AH750" s="1393" t="str">
        <f t="shared" si="60"/>
        <v/>
      </c>
      <c r="AI750" s="1394"/>
      <c r="AJ750" s="1395"/>
      <c r="AK750" s="1373" t="s">
        <v>599</v>
      </c>
      <c r="AL750" s="1374"/>
      <c r="AM750" s="1374"/>
      <c r="AN750" s="1374"/>
      <c r="AO750" s="137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73"/>
      <c r="C751" s="1374"/>
      <c r="D751" s="1374"/>
      <c r="E751" s="1374"/>
      <c r="F751" s="1375"/>
      <c r="G751" s="1431"/>
      <c r="H751" s="1432"/>
      <c r="I751" s="1432"/>
      <c r="J751" s="1433"/>
      <c r="K751" s="1390"/>
      <c r="L751" s="1391"/>
      <c r="M751" s="1391"/>
      <c r="N751" s="1392"/>
      <c r="O751" s="1369"/>
      <c r="P751" s="1370"/>
      <c r="Q751" s="1370"/>
      <c r="R751" s="1370"/>
      <c r="S751" s="1371"/>
      <c r="T751" s="1369"/>
      <c r="U751" s="1370"/>
      <c r="V751" s="1370"/>
      <c r="W751" s="1371"/>
      <c r="X751" s="1402">
        <f t="shared" si="61"/>
        <v>0</v>
      </c>
      <c r="Y751" s="1403"/>
      <c r="Z751" s="1403"/>
      <c r="AA751" s="1403"/>
      <c r="AB751" s="1404"/>
      <c r="AC751" s="1599"/>
      <c r="AD751" s="1600"/>
      <c r="AE751" s="1600"/>
      <c r="AF751" s="1600"/>
      <c r="AG751" s="1601"/>
      <c r="AH751" s="1393" t="str">
        <f t="shared" si="60"/>
        <v/>
      </c>
      <c r="AI751" s="1394"/>
      <c r="AJ751" s="1395"/>
      <c r="AK751" s="1373" t="s">
        <v>599</v>
      </c>
      <c r="AL751" s="1374"/>
      <c r="AM751" s="1374"/>
      <c r="AN751" s="1374"/>
      <c r="AO751" s="137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73"/>
      <c r="C752" s="1374"/>
      <c r="D752" s="1374"/>
      <c r="E752" s="1374"/>
      <c r="F752" s="1375"/>
      <c r="G752" s="1431"/>
      <c r="H752" s="1432"/>
      <c r="I752" s="1432"/>
      <c r="J752" s="1433"/>
      <c r="K752" s="1390"/>
      <c r="L752" s="1391"/>
      <c r="M752" s="1391"/>
      <c r="N752" s="1392"/>
      <c r="O752" s="1369"/>
      <c r="P752" s="1370"/>
      <c r="Q752" s="1370"/>
      <c r="R752" s="1370"/>
      <c r="S752" s="1371"/>
      <c r="T752" s="1369"/>
      <c r="U752" s="1370"/>
      <c r="V752" s="1370"/>
      <c r="W752" s="1371"/>
      <c r="X752" s="1402">
        <f>O752+T752</f>
        <v>0</v>
      </c>
      <c r="Y752" s="1403"/>
      <c r="Z752" s="1403"/>
      <c r="AA752" s="1403"/>
      <c r="AB752" s="1404"/>
      <c r="AC752" s="1599"/>
      <c r="AD752" s="1600"/>
      <c r="AE752" s="1600"/>
      <c r="AF752" s="1600"/>
      <c r="AG752" s="1601"/>
      <c r="AH752" s="1393" t="str">
        <f>IF($AC752&gt;0,($X752/$BA701), "")</f>
        <v/>
      </c>
      <c r="AI752" s="1394"/>
      <c r="AJ752" s="1395"/>
      <c r="AK752" s="1373" t="s">
        <v>599</v>
      </c>
      <c r="AL752" s="1374"/>
      <c r="AM752" s="1374"/>
      <c r="AN752" s="1374"/>
      <c r="AO752" s="137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0" t="s">
        <v>125</v>
      </c>
      <c r="C753" s="1581"/>
      <c r="D753" s="1581"/>
      <c r="E753" s="1581"/>
      <c r="F753" s="1582"/>
      <c r="G753" s="1721">
        <f>SUM(G718:G752)</f>
        <v>86</v>
      </c>
      <c r="H753" s="1722"/>
      <c r="I753" s="1722"/>
      <c r="J753" s="1723"/>
      <c r="K753" s="937" t="s">
        <v>124</v>
      </c>
      <c r="L753" s="5"/>
      <c r="M753" s="5"/>
      <c r="N753" s="46"/>
      <c r="O753" s="1402">
        <f>SUMPRODUCT(G718:G752,O718:O752)</f>
        <v>87896</v>
      </c>
      <c r="P753" s="1403"/>
      <c r="Q753" s="1403"/>
      <c r="R753" s="1403"/>
      <c r="S753" s="1404"/>
      <c r="T753"/>
      <c r="U753"/>
      <c r="V753"/>
      <c r="W753"/>
      <c r="X753" s="939" t="s">
        <v>915</v>
      </c>
      <c r="Y753" s="938"/>
      <c r="Z753" s="938"/>
      <c r="AA753" s="938"/>
      <c r="AB753" s="940"/>
      <c r="AC753" s="1387">
        <f>BI703</f>
        <v>0.40697674418604646</v>
      </c>
      <c r="AD753" s="1388"/>
      <c r="AE753" s="1388"/>
      <c r="AF753" s="1388"/>
      <c r="AG753" s="1389"/>
      <c r="AH753" s="1387">
        <f>IFERROR(BV703,"")</f>
        <v>0.40686564953340243</v>
      </c>
      <c r="AI753" s="1388"/>
      <c r="AJ753" s="138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17" t="s">
        <v>2183</v>
      </c>
      <c r="C754" s="1717"/>
      <c r="D754" s="1717"/>
      <c r="E754" s="1717"/>
      <c r="F754" s="1717"/>
      <c r="G754" s="1717"/>
      <c r="H754" s="1717"/>
      <c r="I754" s="1717"/>
      <c r="J754" s="1717"/>
      <c r="K754" s="1717"/>
      <c r="L754" s="1717"/>
      <c r="M754" s="1717"/>
      <c r="N754" s="1717"/>
      <c r="O754" s="1717"/>
      <c r="P754" s="1717"/>
      <c r="Q754" s="1717"/>
      <c r="R754" s="1717"/>
      <c r="S754" s="1717"/>
      <c r="T754" s="1717"/>
      <c r="U754" s="1717"/>
      <c r="V754" s="1717"/>
      <c r="W754" s="1717"/>
      <c r="X754" s="1717"/>
      <c r="Y754" s="1717"/>
      <c r="Z754" s="1717"/>
      <c r="AA754" s="1717"/>
      <c r="AB754" s="1717"/>
      <c r="AC754" s="1717"/>
      <c r="AD754" s="1717"/>
      <c r="AE754" s="1717"/>
      <c r="AF754" s="1717"/>
      <c r="AG754" s="1717"/>
      <c r="AH754" s="171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17"/>
      <c r="C755" s="1717"/>
      <c r="D755" s="1717"/>
      <c r="E755" s="1717"/>
      <c r="F755" s="1717"/>
      <c r="G755" s="1717"/>
      <c r="H755" s="1717"/>
      <c r="I755" s="1717"/>
      <c r="J755" s="1717"/>
      <c r="K755" s="1717"/>
      <c r="L755" s="1717"/>
      <c r="M755" s="1717"/>
      <c r="N755" s="1717"/>
      <c r="O755" s="1717"/>
      <c r="P755" s="1717"/>
      <c r="Q755" s="1717"/>
      <c r="R755" s="1717"/>
      <c r="S755" s="1717"/>
      <c r="T755" s="1717"/>
      <c r="U755" s="1717"/>
      <c r="V755" s="1717"/>
      <c r="W755" s="1717"/>
      <c r="X755" s="1717"/>
      <c r="Y755" s="1717"/>
      <c r="Z755" s="1717"/>
      <c r="AA755" s="1717"/>
      <c r="AB755" s="1717"/>
      <c r="AC755" s="1717"/>
      <c r="AD755" s="1717"/>
      <c r="AE755" s="1717"/>
      <c r="AF755" s="1717"/>
      <c r="AG755" s="1717"/>
      <c r="AH755" s="171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76">
        <f>CS634</f>
        <v>86</v>
      </c>
      <c r="P756" s="1376"/>
      <c r="Q756" s="1376"/>
      <c r="R756" s="1376"/>
      <c r="S756" s="1004"/>
      <c r="T756" s="1004"/>
      <c r="U756" s="118" t="s">
        <v>2182</v>
      </c>
      <c r="V756" s="1067"/>
      <c r="W756" s="1067"/>
      <c r="X756" s="1067"/>
      <c r="Y756" s="1068"/>
      <c r="Z756" s="1068"/>
      <c r="AA756" s="1068"/>
      <c r="AB756" s="1068"/>
      <c r="AC756" s="1067"/>
      <c r="AD756" s="1067"/>
      <c r="AE756" s="1067"/>
      <c r="AF756" s="1067"/>
      <c r="AG756" s="1666"/>
      <c r="AH756" s="1666"/>
      <c r="AI756" s="1666"/>
      <c r="AJ756" s="166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67" t="s">
        <v>599</v>
      </c>
      <c r="AE759" s="1667"/>
      <c r="AF759" s="166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604" t="s">
        <v>390</v>
      </c>
      <c r="K769" s="1572"/>
      <c r="L769" s="1572"/>
      <c r="M769" s="1572"/>
      <c r="N769" s="1573"/>
      <c r="O769" s="1716" t="s">
        <v>286</v>
      </c>
      <c r="P769" s="1716"/>
      <c r="Q769" s="1716"/>
      <c r="R769" s="1716"/>
      <c r="S769" s="1716"/>
      <c r="T769" s="1592" t="s">
        <v>1868</v>
      </c>
      <c r="U769" s="1593"/>
      <c r="V769" s="1593"/>
      <c r="W769" s="1594"/>
      <c r="X769" s="1604" t="s">
        <v>455</v>
      </c>
      <c r="Y769" s="1572"/>
      <c r="Z769" s="1572"/>
      <c r="AA769" s="1572"/>
      <c r="AB769" s="1573"/>
      <c r="AC769" s="1604" t="s">
        <v>287</v>
      </c>
      <c r="AD769" s="1572"/>
      <c r="AE769" s="1572"/>
      <c r="AF769" s="1572"/>
      <c r="AG769" s="15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74"/>
      <c r="K770" s="1575"/>
      <c r="L770" s="1575"/>
      <c r="M770" s="1575"/>
      <c r="N770" s="1576"/>
      <c r="O770" s="1716"/>
      <c r="P770" s="1716"/>
      <c r="Q770" s="1716"/>
      <c r="R770" s="1716"/>
      <c r="S770" s="1716"/>
      <c r="T770" s="1595"/>
      <c r="U770" s="1596"/>
      <c r="V770" s="1596"/>
      <c r="W770" s="1597"/>
      <c r="X770" s="1574"/>
      <c r="Y770" s="1575"/>
      <c r="Z770" s="1575"/>
      <c r="AA770" s="1575"/>
      <c r="AB770" s="1576"/>
      <c r="AC770" s="1574"/>
      <c r="AD770" s="1575"/>
      <c r="AE770" s="1575"/>
      <c r="AF770" s="1575"/>
      <c r="AG770" s="15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74"/>
      <c r="K771" s="1575"/>
      <c r="L771" s="1575"/>
      <c r="M771" s="1575"/>
      <c r="N771" s="1576"/>
      <c r="O771" s="1716"/>
      <c r="P771" s="1716"/>
      <c r="Q771" s="1716"/>
      <c r="R771" s="1716"/>
      <c r="S771" s="1716"/>
      <c r="T771" s="1595"/>
      <c r="U771" s="1596"/>
      <c r="V771" s="1596"/>
      <c r="W771" s="1597"/>
      <c r="X771" s="1574"/>
      <c r="Y771" s="1575"/>
      <c r="Z771" s="1575"/>
      <c r="AA771" s="1575"/>
      <c r="AB771" s="1576"/>
      <c r="AC771" s="1574"/>
      <c r="AD771" s="1575"/>
      <c r="AE771" s="1575"/>
      <c r="AF771" s="1575"/>
      <c r="AG771" s="15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77"/>
      <c r="K772" s="1578"/>
      <c r="L772" s="1578"/>
      <c r="M772" s="1578"/>
      <c r="N772" s="1579"/>
      <c r="O772" s="1716"/>
      <c r="P772" s="1716"/>
      <c r="Q772" s="1716"/>
      <c r="R772" s="1716"/>
      <c r="S772" s="1716"/>
      <c r="T772" s="1617"/>
      <c r="U772" s="1618"/>
      <c r="V772" s="1618"/>
      <c r="W772" s="1619"/>
      <c r="X772" s="1577"/>
      <c r="Y772" s="1578"/>
      <c r="Z772" s="1578"/>
      <c r="AA772" s="1578"/>
      <c r="AB772" s="1579"/>
      <c r="AC772" s="1577"/>
      <c r="AD772" s="1578"/>
      <c r="AE772" s="1578"/>
      <c r="AF772" s="1578"/>
      <c r="AG772" s="15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73" t="s">
        <v>163</v>
      </c>
      <c r="K773" s="1374"/>
      <c r="L773" s="1374"/>
      <c r="M773" s="1374"/>
      <c r="N773" s="1375"/>
      <c r="O773" s="1372">
        <v>1</v>
      </c>
      <c r="P773" s="1372"/>
      <c r="Q773" s="1372"/>
      <c r="R773" s="1372"/>
      <c r="S773" s="1372"/>
      <c r="T773" s="1390">
        <v>790</v>
      </c>
      <c r="U773" s="1391"/>
      <c r="V773" s="1391"/>
      <c r="W773" s="1392"/>
      <c r="X773" s="1369"/>
      <c r="Y773" s="1370"/>
      <c r="Z773" s="1370"/>
      <c r="AA773" s="1370"/>
      <c r="AB773" s="1371"/>
      <c r="AC773" s="1402">
        <f>X773*O773</f>
        <v>0</v>
      </c>
      <c r="AD773" s="1403"/>
      <c r="AE773" s="1403"/>
      <c r="AF773" s="1403"/>
      <c r="AG773" s="140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73"/>
      <c r="K774" s="1374"/>
      <c r="L774" s="1374"/>
      <c r="M774" s="1374"/>
      <c r="N774" s="1375"/>
      <c r="O774" s="1372"/>
      <c r="P774" s="1372"/>
      <c r="Q774" s="1372"/>
      <c r="R774" s="1372"/>
      <c r="S774" s="1372"/>
      <c r="T774" s="1390"/>
      <c r="U774" s="1391"/>
      <c r="V774" s="1391"/>
      <c r="W774" s="1392"/>
      <c r="X774" s="1369"/>
      <c r="Y774" s="1370"/>
      <c r="Z774" s="1370"/>
      <c r="AA774" s="1370"/>
      <c r="AB774" s="1371"/>
      <c r="AC774" s="1402">
        <f>X774*O774</f>
        <v>0</v>
      </c>
      <c r="AD774" s="1403"/>
      <c r="AE774" s="1403"/>
      <c r="AF774" s="1403"/>
      <c r="AG774" s="140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73"/>
      <c r="K775" s="1374"/>
      <c r="L775" s="1374"/>
      <c r="M775" s="1374"/>
      <c r="N775" s="1375"/>
      <c r="O775" s="1372"/>
      <c r="P775" s="1372"/>
      <c r="Q775" s="1372"/>
      <c r="R775" s="1372"/>
      <c r="S775" s="1372"/>
      <c r="T775" s="1390"/>
      <c r="U775" s="1391"/>
      <c r="V775" s="1391"/>
      <c r="W775" s="1392"/>
      <c r="X775" s="1369"/>
      <c r="Y775" s="1370"/>
      <c r="Z775" s="1370"/>
      <c r="AA775" s="1370"/>
      <c r="AB775" s="1371"/>
      <c r="AC775" s="1402">
        <f>X775*O775</f>
        <v>0</v>
      </c>
      <c r="AD775" s="1403"/>
      <c r="AE775" s="1403"/>
      <c r="AF775" s="1403"/>
      <c r="AG775" s="140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73"/>
      <c r="K776" s="1374"/>
      <c r="L776" s="1374"/>
      <c r="M776" s="1374"/>
      <c r="N776" s="1375"/>
      <c r="O776" s="1372"/>
      <c r="P776" s="1372"/>
      <c r="Q776" s="1372"/>
      <c r="R776" s="1372"/>
      <c r="S776" s="1372"/>
      <c r="T776" s="1390"/>
      <c r="U776" s="1391"/>
      <c r="V776" s="1391"/>
      <c r="W776" s="1392"/>
      <c r="X776" s="1369"/>
      <c r="Y776" s="1370"/>
      <c r="Z776" s="1370"/>
      <c r="AA776" s="1370"/>
      <c r="AB776" s="1371"/>
      <c r="AC776" s="1402">
        <f>X776*O776</f>
        <v>0</v>
      </c>
      <c r="AD776" s="1403"/>
      <c r="AE776" s="1403"/>
      <c r="AF776" s="1403"/>
      <c r="AG776" s="140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0" t="s">
        <v>125</v>
      </c>
      <c r="K777" s="1581"/>
      <c r="L777" s="1581"/>
      <c r="M777" s="1581"/>
      <c r="N777" s="1582"/>
      <c r="O777" s="1400">
        <f>SUM(O773:S776)</f>
        <v>1</v>
      </c>
      <c r="P777" s="1524"/>
      <c r="Q777" s="1524"/>
      <c r="R777" s="1524"/>
      <c r="S777" s="1401"/>
      <c r="X777" s="1580" t="s">
        <v>124</v>
      </c>
      <c r="Y777" s="1581"/>
      <c r="Z777" s="1581"/>
      <c r="AA777" s="1581"/>
      <c r="AB777" s="1582"/>
      <c r="AC777" s="1402">
        <f>SUM(AC773:AG776)</f>
        <v>0</v>
      </c>
      <c r="AD777" s="1403"/>
      <c r="AE777" s="1403"/>
      <c r="AF777" s="1403"/>
      <c r="AG777" s="140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4" t="s">
        <v>677</v>
      </c>
      <c r="K779" s="142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604" t="s">
        <v>390</v>
      </c>
      <c r="K783" s="1572"/>
      <c r="L783" s="1572"/>
      <c r="M783" s="1572"/>
      <c r="N783" s="1573"/>
      <c r="O783" s="1716" t="s">
        <v>286</v>
      </c>
      <c r="P783" s="1716"/>
      <c r="Q783" s="1716"/>
      <c r="R783" s="1716"/>
      <c r="S783" s="1716"/>
      <c r="T783" s="1592" t="s">
        <v>1868</v>
      </c>
      <c r="U783" s="1593"/>
      <c r="V783" s="1593"/>
      <c r="W783" s="1594"/>
      <c r="X783" s="1604" t="s">
        <v>455</v>
      </c>
      <c r="Y783" s="1572"/>
      <c r="Z783" s="1572"/>
      <c r="AA783" s="1572"/>
      <c r="AB783" s="1573"/>
      <c r="AC783" s="1604" t="s">
        <v>287</v>
      </c>
      <c r="AD783" s="1572"/>
      <c r="AE783" s="1572"/>
      <c r="AF783" s="1572"/>
      <c r="AG783" s="15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74"/>
      <c r="K784" s="1575"/>
      <c r="L784" s="1575"/>
      <c r="M784" s="1575"/>
      <c r="N784" s="1576"/>
      <c r="O784" s="1716"/>
      <c r="P784" s="1716"/>
      <c r="Q784" s="1716"/>
      <c r="R784" s="1716"/>
      <c r="S784" s="1716"/>
      <c r="T784" s="1595"/>
      <c r="U784" s="1596"/>
      <c r="V784" s="1596"/>
      <c r="W784" s="1597"/>
      <c r="X784" s="1574"/>
      <c r="Y784" s="1575"/>
      <c r="Z784" s="1575"/>
      <c r="AA784" s="1575"/>
      <c r="AB784" s="1576"/>
      <c r="AC784" s="1574"/>
      <c r="AD784" s="1575"/>
      <c r="AE784" s="1575"/>
      <c r="AF784" s="1575"/>
      <c r="AG784" s="15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74"/>
      <c r="K785" s="1575"/>
      <c r="L785" s="1575"/>
      <c r="M785" s="1575"/>
      <c r="N785" s="1576"/>
      <c r="O785" s="1716"/>
      <c r="P785" s="1716"/>
      <c r="Q785" s="1716"/>
      <c r="R785" s="1716"/>
      <c r="S785" s="1716"/>
      <c r="T785" s="1595"/>
      <c r="U785" s="1596"/>
      <c r="V785" s="1596"/>
      <c r="W785" s="1597"/>
      <c r="X785" s="1574"/>
      <c r="Y785" s="1575"/>
      <c r="Z785" s="1575"/>
      <c r="AA785" s="1575"/>
      <c r="AB785" s="1576"/>
      <c r="AC785" s="1574"/>
      <c r="AD785" s="1575"/>
      <c r="AE785" s="1575"/>
      <c r="AF785" s="1575"/>
      <c r="AG785" s="15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77"/>
      <c r="K786" s="1578"/>
      <c r="L786" s="1578"/>
      <c r="M786" s="1578"/>
      <c r="N786" s="1579"/>
      <c r="O786" s="1716"/>
      <c r="P786" s="1716"/>
      <c r="Q786" s="1716"/>
      <c r="R786" s="1716"/>
      <c r="S786" s="1716"/>
      <c r="T786" s="1617"/>
      <c r="U786" s="1618"/>
      <c r="V786" s="1618"/>
      <c r="W786" s="1619"/>
      <c r="X786" s="1577"/>
      <c r="Y786" s="1578"/>
      <c r="Z786" s="1578"/>
      <c r="AA786" s="1578"/>
      <c r="AB786" s="1579"/>
      <c r="AC786" s="1577"/>
      <c r="AD786" s="1578"/>
      <c r="AE786" s="1578"/>
      <c r="AF786" s="1578"/>
      <c r="AG786" s="15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73"/>
      <c r="K787" s="1374"/>
      <c r="L787" s="1374"/>
      <c r="M787" s="1374"/>
      <c r="N787" s="1375"/>
      <c r="O787" s="1372"/>
      <c r="P787" s="1372"/>
      <c r="Q787" s="1372"/>
      <c r="R787" s="1372"/>
      <c r="S787" s="1372"/>
      <c r="T787" s="1390"/>
      <c r="U787" s="1391"/>
      <c r="V787" s="1391"/>
      <c r="W787" s="1392"/>
      <c r="X787" s="1369"/>
      <c r="Y787" s="1370"/>
      <c r="Z787" s="1370"/>
      <c r="AA787" s="1370"/>
      <c r="AB787" s="1371"/>
      <c r="AC787" s="1402">
        <f t="shared" ref="AC787:AC796" si="62">X787*O787</f>
        <v>0</v>
      </c>
      <c r="AD787" s="1403"/>
      <c r="AE787" s="1403"/>
      <c r="AF787" s="1403"/>
      <c r="AG787" s="140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73"/>
      <c r="K788" s="1374"/>
      <c r="L788" s="1374"/>
      <c r="M788" s="1374"/>
      <c r="N788" s="1375"/>
      <c r="O788" s="1372"/>
      <c r="P788" s="1372"/>
      <c r="Q788" s="1372"/>
      <c r="R788" s="1372"/>
      <c r="S788" s="1372"/>
      <c r="T788" s="1390"/>
      <c r="U788" s="1391"/>
      <c r="V788" s="1391"/>
      <c r="W788" s="1392"/>
      <c r="X788" s="1369"/>
      <c r="Y788" s="1370"/>
      <c r="Z788" s="1370"/>
      <c r="AA788" s="1370"/>
      <c r="AB788" s="1371"/>
      <c r="AC788" s="1402">
        <f t="shared" si="62"/>
        <v>0</v>
      </c>
      <c r="AD788" s="1403"/>
      <c r="AE788" s="1403"/>
      <c r="AF788" s="1403"/>
      <c r="AG788" s="140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73"/>
      <c r="K789" s="1374"/>
      <c r="L789" s="1374"/>
      <c r="M789" s="1374"/>
      <c r="N789" s="1375"/>
      <c r="O789" s="1372"/>
      <c r="P789" s="1372"/>
      <c r="Q789" s="1372"/>
      <c r="R789" s="1372"/>
      <c r="S789" s="1372"/>
      <c r="T789" s="1390"/>
      <c r="U789" s="1391"/>
      <c r="V789" s="1391"/>
      <c r="W789" s="1392"/>
      <c r="X789" s="1369"/>
      <c r="Y789" s="1370"/>
      <c r="Z789" s="1370"/>
      <c r="AA789" s="1370"/>
      <c r="AB789" s="1371"/>
      <c r="AC789" s="1402">
        <f t="shared" si="62"/>
        <v>0</v>
      </c>
      <c r="AD789" s="1403"/>
      <c r="AE789" s="1403"/>
      <c r="AF789" s="1403"/>
      <c r="AG789" s="140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73"/>
      <c r="K790" s="1374"/>
      <c r="L790" s="1374"/>
      <c r="M790" s="1374"/>
      <c r="N790" s="1375"/>
      <c r="O790" s="1372"/>
      <c r="P790" s="1372"/>
      <c r="Q790" s="1372"/>
      <c r="R790" s="1372"/>
      <c r="S790" s="1372"/>
      <c r="T790" s="1390"/>
      <c r="U790" s="1391"/>
      <c r="V790" s="1391"/>
      <c r="W790" s="1392"/>
      <c r="X790" s="1369"/>
      <c r="Y790" s="1370"/>
      <c r="Z790" s="1370"/>
      <c r="AA790" s="1370"/>
      <c r="AB790" s="1371"/>
      <c r="AC790" s="1402">
        <f t="shared" si="62"/>
        <v>0</v>
      </c>
      <c r="AD790" s="1403"/>
      <c r="AE790" s="1403"/>
      <c r="AF790" s="1403"/>
      <c r="AG790" s="140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73"/>
      <c r="K791" s="1374"/>
      <c r="L791" s="1374"/>
      <c r="M791" s="1374"/>
      <c r="N791" s="1375"/>
      <c r="O791" s="1372"/>
      <c r="P791" s="1372"/>
      <c r="Q791" s="1372"/>
      <c r="R791" s="1372"/>
      <c r="S791" s="1372"/>
      <c r="T791" s="1390"/>
      <c r="U791" s="1391"/>
      <c r="V791" s="1391"/>
      <c r="W791" s="1392"/>
      <c r="X791" s="1369"/>
      <c r="Y791" s="1370"/>
      <c r="Z791" s="1370"/>
      <c r="AA791" s="1370"/>
      <c r="AB791" s="1371"/>
      <c r="AC791" s="1402">
        <f t="shared" si="62"/>
        <v>0</v>
      </c>
      <c r="AD791" s="1403"/>
      <c r="AE791" s="1403"/>
      <c r="AF791" s="1403"/>
      <c r="AG791" s="140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73"/>
      <c r="K792" s="1374"/>
      <c r="L792" s="1374"/>
      <c r="M792" s="1374"/>
      <c r="N792" s="1375"/>
      <c r="O792" s="1372"/>
      <c r="P792" s="1372"/>
      <c r="Q792" s="1372"/>
      <c r="R792" s="1372"/>
      <c r="S792" s="1372"/>
      <c r="T792" s="1390"/>
      <c r="U792" s="1391"/>
      <c r="V792" s="1391"/>
      <c r="W792" s="1392"/>
      <c r="X792" s="1369"/>
      <c r="Y792" s="1370"/>
      <c r="Z792" s="1370"/>
      <c r="AA792" s="1370"/>
      <c r="AB792" s="1371"/>
      <c r="AC792" s="1402">
        <f t="shared" si="62"/>
        <v>0</v>
      </c>
      <c r="AD792" s="1403"/>
      <c r="AE792" s="1403"/>
      <c r="AF792" s="1403"/>
      <c r="AG792" s="140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73"/>
      <c r="K793" s="1374"/>
      <c r="L793" s="1374"/>
      <c r="M793" s="1374"/>
      <c r="N793" s="1375"/>
      <c r="O793" s="1372"/>
      <c r="P793" s="1372"/>
      <c r="Q793" s="1372"/>
      <c r="R793" s="1372"/>
      <c r="S793" s="1372"/>
      <c r="T793" s="1390"/>
      <c r="U793" s="1391"/>
      <c r="V793" s="1391"/>
      <c r="W793" s="1392"/>
      <c r="X793" s="1369"/>
      <c r="Y793" s="1370"/>
      <c r="Z793" s="1370"/>
      <c r="AA793" s="1370"/>
      <c r="AB793" s="1371"/>
      <c r="AC793" s="1402">
        <f t="shared" si="62"/>
        <v>0</v>
      </c>
      <c r="AD793" s="1403"/>
      <c r="AE793" s="1403"/>
      <c r="AF793" s="1403"/>
      <c r="AG793" s="140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73"/>
      <c r="K794" s="1374"/>
      <c r="L794" s="1374"/>
      <c r="M794" s="1374"/>
      <c r="N794" s="1375"/>
      <c r="O794" s="1372"/>
      <c r="P794" s="1372"/>
      <c r="Q794" s="1372"/>
      <c r="R794" s="1372"/>
      <c r="S794" s="1372"/>
      <c r="T794" s="1390"/>
      <c r="U794" s="1391"/>
      <c r="V794" s="1391"/>
      <c r="W794" s="1392"/>
      <c r="X794" s="1369"/>
      <c r="Y794" s="1370"/>
      <c r="Z794" s="1370"/>
      <c r="AA794" s="1370"/>
      <c r="AB794" s="1371"/>
      <c r="AC794" s="1402">
        <f t="shared" si="62"/>
        <v>0</v>
      </c>
      <c r="AD794" s="1403"/>
      <c r="AE794" s="1403"/>
      <c r="AF794" s="1403"/>
      <c r="AG794" s="140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73"/>
      <c r="K795" s="1374"/>
      <c r="L795" s="1374"/>
      <c r="M795" s="1374"/>
      <c r="N795" s="1375"/>
      <c r="O795" s="1372"/>
      <c r="P795" s="1372"/>
      <c r="Q795" s="1372"/>
      <c r="R795" s="1372"/>
      <c r="S795" s="1372"/>
      <c r="T795" s="1390"/>
      <c r="U795" s="1391"/>
      <c r="V795" s="1391"/>
      <c r="W795" s="1392"/>
      <c r="X795" s="1369"/>
      <c r="Y795" s="1370"/>
      <c r="Z795" s="1370"/>
      <c r="AA795" s="1370"/>
      <c r="AB795" s="1371"/>
      <c r="AC795" s="1402">
        <f t="shared" si="62"/>
        <v>0</v>
      </c>
      <c r="AD795" s="1403"/>
      <c r="AE795" s="1403"/>
      <c r="AF795" s="1403"/>
      <c r="AG795" s="140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73"/>
      <c r="K796" s="1374"/>
      <c r="L796" s="1374"/>
      <c r="M796" s="1374"/>
      <c r="N796" s="1375"/>
      <c r="O796" s="1372"/>
      <c r="P796" s="1372"/>
      <c r="Q796" s="1372"/>
      <c r="R796" s="1372"/>
      <c r="S796" s="1372"/>
      <c r="T796" s="1390"/>
      <c r="U796" s="1391"/>
      <c r="V796" s="1391"/>
      <c r="W796" s="1392"/>
      <c r="X796" s="1369"/>
      <c r="Y796" s="1370"/>
      <c r="Z796" s="1370"/>
      <c r="AA796" s="1370"/>
      <c r="AB796" s="1371"/>
      <c r="AC796" s="1402">
        <f t="shared" si="62"/>
        <v>0</v>
      </c>
      <c r="AD796" s="1403"/>
      <c r="AE796" s="1403"/>
      <c r="AF796" s="1403"/>
      <c r="AG796" s="140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05" t="s">
        <v>477</v>
      </c>
      <c r="BO796" s="1706"/>
      <c r="BP796" s="3"/>
      <c r="BQ796" s="3"/>
      <c r="BR796" s="3"/>
      <c r="BS796" s="14" t="s">
        <v>642</v>
      </c>
      <c r="BT796" s="14"/>
      <c r="BU796" s="14"/>
      <c r="BV796" s="14"/>
      <c r="BW796" s="14"/>
      <c r="BX796" s="14"/>
      <c r="BY796" s="14"/>
      <c r="BZ796" s="14"/>
      <c r="CA796" s="14"/>
      <c r="CB796" s="1702" t="str">
        <f>T189</f>
        <v>Orange</v>
      </c>
      <c r="CC796" s="1703"/>
      <c r="CD796" s="1703"/>
      <c r="CE796" s="1703"/>
      <c r="CF796" s="1703"/>
      <c r="CG796" s="1703"/>
      <c r="CH796" s="170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0" t="s">
        <v>125</v>
      </c>
      <c r="K797" s="1581"/>
      <c r="L797" s="1581"/>
      <c r="M797" s="1581"/>
      <c r="N797" s="1582"/>
      <c r="O797" s="1609">
        <f>SUM(O787:S796)</f>
        <v>0</v>
      </c>
      <c r="P797" s="1609"/>
      <c r="Q797" s="1609"/>
      <c r="R797" s="1609"/>
      <c r="S797" s="1609"/>
      <c r="T797"/>
      <c r="U797"/>
      <c r="V797"/>
      <c r="W797"/>
      <c r="X797" s="937" t="s">
        <v>124</v>
      </c>
      <c r="Y797" s="11"/>
      <c r="Z797" s="11"/>
      <c r="AA797" s="11"/>
      <c r="AB797" s="944"/>
      <c r="AC797" s="1402">
        <f>SUM(AC787:AG796)</f>
        <v>0</v>
      </c>
      <c r="AD797" s="1403"/>
      <c r="AE797" s="1403"/>
      <c r="AF797" s="1403"/>
      <c r="AG797" s="140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87" t="str">
        <f>IF(O797&lt;&gt;AG438,"! Total market rate units in the Unit Mix Table above does not match the number of  market rate units on row #"&amp;TEXT(ROW(D438),"#"),"")</f>
        <v/>
      </c>
      <c r="D798" s="1587"/>
      <c r="E798" s="1587"/>
      <c r="F798" s="1587"/>
      <c r="G798" s="1587"/>
      <c r="H798" s="1587"/>
      <c r="I798" s="1587"/>
      <c r="J798" s="1587"/>
      <c r="K798" s="1587"/>
      <c r="L798" s="1587"/>
      <c r="M798" s="1587"/>
      <c r="N798" s="1587"/>
      <c r="O798" s="1587"/>
      <c r="P798" s="1587"/>
      <c r="Q798" s="1587"/>
      <c r="R798" s="1587"/>
      <c r="S798" s="1587"/>
      <c r="T798" s="1587"/>
      <c r="U798" s="1587"/>
      <c r="V798" s="1587"/>
      <c r="W798" s="1587"/>
      <c r="X798" s="1587"/>
      <c r="Y798" s="1587"/>
      <c r="Z798" s="1587"/>
      <c r="AA798" s="1587"/>
      <c r="AB798" s="1587"/>
      <c r="AC798" s="1587"/>
      <c r="AD798" s="1587"/>
      <c r="AE798" s="1587"/>
      <c r="AF798" s="1587"/>
      <c r="AG798" s="1587"/>
      <c r="AH798" s="1587"/>
      <c r="AI798" s="1587"/>
      <c r="AJ798" s="1587"/>
      <c r="AK798" s="1587"/>
      <c r="AL798" s="1587"/>
      <c r="AM798" s="1587"/>
      <c r="AN798" s="158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87"/>
      <c r="D799" s="1587"/>
      <c r="E799" s="1587"/>
      <c r="F799" s="1587"/>
      <c r="G799" s="1587"/>
      <c r="H799" s="1587"/>
      <c r="I799" s="1587"/>
      <c r="J799" s="1587"/>
      <c r="K799" s="1587"/>
      <c r="L799" s="1587"/>
      <c r="M799" s="1587"/>
      <c r="N799" s="1587"/>
      <c r="O799" s="1587"/>
      <c r="P799" s="1587"/>
      <c r="Q799" s="1587"/>
      <c r="R799" s="1587"/>
      <c r="S799" s="1587"/>
      <c r="T799" s="1587"/>
      <c r="U799" s="1587"/>
      <c r="V799" s="1587"/>
      <c r="W799" s="1587"/>
      <c r="X799" s="1587"/>
      <c r="Y799" s="1587"/>
      <c r="Z799" s="1587"/>
      <c r="AA799" s="1587"/>
      <c r="AB799" s="1587"/>
      <c r="AC799" s="1587"/>
      <c r="AD799" s="1587"/>
      <c r="AE799" s="1587"/>
      <c r="AF799" s="1587"/>
      <c r="AG799" s="1587"/>
      <c r="AH799" s="1587"/>
      <c r="AI799" s="1587"/>
      <c r="AJ799" s="1587"/>
      <c r="AK799" s="1587"/>
      <c r="AL799" s="1587"/>
      <c r="AM799" s="1587"/>
      <c r="AN799" s="158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21">
        <f>O753+AC777+AC797</f>
        <v>87896</v>
      </c>
      <c r="Z800" s="1621"/>
      <c r="AA800" s="1621"/>
      <c r="AB800" s="1621"/>
      <c r="AC800" s="162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21">
        <f>(O753+AC777+AC797)*12</f>
        <v>1054752</v>
      </c>
      <c r="Z801" s="1621"/>
      <c r="AA801" s="1621"/>
      <c r="AB801" s="1621"/>
      <c r="AC801" s="162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25">
        <v>40</v>
      </c>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0">
        <v>20</v>
      </c>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4" t="s">
        <v>2771</v>
      </c>
      <c r="AA808" s="1615"/>
      <c r="AB808" s="1615"/>
      <c r="AC808" s="1615"/>
      <c r="AD808" s="1615"/>
      <c r="AE808" s="161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05">
        <f>'Subsidy Contract Calculation'!J40</f>
        <v>615360</v>
      </c>
      <c r="AA809" s="1406"/>
      <c r="AB809" s="1406"/>
      <c r="AC809" s="1406"/>
      <c r="AD809" s="1406"/>
      <c r="AE809" s="140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8"/>
      <c r="AA813" s="1409"/>
      <c r="AB813" s="1409"/>
      <c r="AC813" s="1409"/>
      <c r="AD813" s="1409"/>
      <c r="AE813" s="141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8"/>
      <c r="AA814" s="1409"/>
      <c r="AB814" s="1409"/>
      <c r="AC814" s="1409"/>
      <c r="AD814" s="1409"/>
      <c r="AE814" s="141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8"/>
      <c r="AA815" s="1409"/>
      <c r="AB815" s="1409"/>
      <c r="AC815" s="1409"/>
      <c r="AD815" s="1409"/>
      <c r="AE815" s="141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2" t="s">
        <v>2772</v>
      </c>
      <c r="Q816" s="1623"/>
      <c r="R816" s="1623"/>
      <c r="S816" s="1623"/>
      <c r="T816" s="1623"/>
      <c r="U816" s="1623"/>
      <c r="V816" s="1623"/>
      <c r="W816" s="1623"/>
      <c r="X816" s="1623"/>
      <c r="Y816" s="1624"/>
      <c r="Z816" s="1408">
        <v>10440</v>
      </c>
      <c r="AA816" s="1409"/>
      <c r="AB816" s="1409"/>
      <c r="AC816" s="1409"/>
      <c r="AD816" s="1409"/>
      <c r="AE816" s="141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05">
        <f>SUM(Z813:AE816)</f>
        <v>10440</v>
      </c>
      <c r="AA817" s="1406"/>
      <c r="AB817" s="1406"/>
      <c r="AC817" s="1406"/>
      <c r="AD817" s="1406"/>
      <c r="AE817" s="140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05">
        <f>Z817+Y801+Z809</f>
        <v>1680552</v>
      </c>
      <c r="AA818" s="1406"/>
      <c r="AB818" s="1406"/>
      <c r="AC818" s="1406"/>
      <c r="AD818" s="1406"/>
      <c r="AE818" s="140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6" t="s">
        <v>126</v>
      </c>
      <c r="N823" s="1746"/>
      <c r="O823" s="1746"/>
      <c r="P823" s="1747"/>
      <c r="Q823" s="1613" t="s">
        <v>291</v>
      </c>
      <c r="R823" s="1613"/>
      <c r="S823" s="1613"/>
      <c r="T823" s="1613"/>
      <c r="U823" s="1613" t="s">
        <v>292</v>
      </c>
      <c r="V823" s="1613"/>
      <c r="W823" s="1613"/>
      <c r="X823" s="1613"/>
      <c r="Y823" s="1613" t="s">
        <v>293</v>
      </c>
      <c r="Z823" s="1613"/>
      <c r="AA823" s="1613"/>
      <c r="AB823" s="1613"/>
      <c r="AC823" s="1613" t="s">
        <v>362</v>
      </c>
      <c r="AD823" s="1613"/>
      <c r="AE823" s="1613"/>
      <c r="AF823" s="1613"/>
      <c r="AG823" s="1620" t="s">
        <v>336</v>
      </c>
      <c r="AH823" s="1620"/>
      <c r="AI823" s="1620"/>
      <c r="AJ823" s="162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8"/>
      <c r="N824" s="1748"/>
      <c r="O824" s="1748"/>
      <c r="P824" s="1749"/>
      <c r="Q824" s="1613"/>
      <c r="R824" s="1613"/>
      <c r="S824" s="1613"/>
      <c r="T824" s="1613"/>
      <c r="U824" s="1613"/>
      <c r="V824" s="1613"/>
      <c r="W824" s="1613"/>
      <c r="X824" s="1613"/>
      <c r="Y824" s="1613"/>
      <c r="Z824" s="1613"/>
      <c r="AA824" s="1613"/>
      <c r="AB824" s="1613"/>
      <c r="AC824" s="1613"/>
      <c r="AD824" s="1613"/>
      <c r="AE824" s="1613"/>
      <c r="AF824" s="1613"/>
      <c r="AG824" s="1620"/>
      <c r="AH824" s="1620"/>
      <c r="AI824" s="1620"/>
      <c r="AJ824" s="162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367" t="s">
        <v>40</v>
      </c>
      <c r="D825" s="1368"/>
      <c r="E825" s="1368"/>
      <c r="F825" s="1368"/>
      <c r="G825" s="1368"/>
      <c r="H825" s="1368"/>
      <c r="I825" s="48"/>
      <c r="J825" s="48"/>
      <c r="K825" s="48"/>
      <c r="L825" s="49"/>
      <c r="M825" s="1366"/>
      <c r="N825" s="1366"/>
      <c r="O825" s="1366"/>
      <c r="P825" s="1366"/>
      <c r="Q825" s="1366"/>
      <c r="R825" s="1366"/>
      <c r="S825" s="1366"/>
      <c r="T825" s="1366"/>
      <c r="U825" s="1366"/>
      <c r="V825" s="1366"/>
      <c r="W825" s="1366"/>
      <c r="X825" s="1366"/>
      <c r="Y825" s="1366"/>
      <c r="Z825" s="1366"/>
      <c r="AA825" s="1366"/>
      <c r="AB825" s="1366"/>
      <c r="AC825" s="1589"/>
      <c r="AD825" s="1590"/>
      <c r="AE825" s="1590"/>
      <c r="AF825" s="1591"/>
      <c r="AG825" s="1589"/>
      <c r="AH825" s="1590"/>
      <c r="AI825" s="1590"/>
      <c r="AJ825" s="159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512" t="s">
        <v>41</v>
      </c>
      <c r="D826" s="1501"/>
      <c r="E826" s="1501"/>
      <c r="F826" s="1501"/>
      <c r="G826" s="1501"/>
      <c r="H826" s="1501"/>
      <c r="I826" s="5"/>
      <c r="J826" s="5"/>
      <c r="K826" s="5"/>
      <c r="L826" s="46"/>
      <c r="M826" s="1366"/>
      <c r="N826" s="1366"/>
      <c r="O826" s="1366"/>
      <c r="P826" s="1366"/>
      <c r="Q826" s="1366"/>
      <c r="R826" s="1366"/>
      <c r="S826" s="1366"/>
      <c r="T826" s="1366"/>
      <c r="U826" s="1366"/>
      <c r="V826" s="1366"/>
      <c r="W826" s="1366"/>
      <c r="X826" s="1366"/>
      <c r="Y826" s="1366"/>
      <c r="Z826" s="1366"/>
      <c r="AA826" s="1366"/>
      <c r="AB826" s="1366"/>
      <c r="AC826" s="1589"/>
      <c r="AD826" s="1590"/>
      <c r="AE826" s="1590"/>
      <c r="AF826" s="1591"/>
      <c r="AG826" s="1589"/>
      <c r="AH826" s="1590"/>
      <c r="AI826" s="1590"/>
      <c r="AJ826" s="159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512" t="s">
        <v>42</v>
      </c>
      <c r="D827" s="1501"/>
      <c r="E827" s="1501"/>
      <c r="F827" s="1501"/>
      <c r="G827" s="1501"/>
      <c r="H827" s="1501"/>
      <c r="I827" s="60"/>
      <c r="J827" s="60"/>
      <c r="K827" s="60"/>
      <c r="L827" s="61"/>
      <c r="M827" s="1366"/>
      <c r="N827" s="1366"/>
      <c r="O827" s="1366"/>
      <c r="P827" s="1366"/>
      <c r="Q827" s="1366"/>
      <c r="R827" s="1366"/>
      <c r="S827" s="1366"/>
      <c r="T827" s="1366"/>
      <c r="U827" s="1366"/>
      <c r="V827" s="1366"/>
      <c r="W827" s="1366"/>
      <c r="X827" s="1366"/>
      <c r="Y827" s="1366"/>
      <c r="Z827" s="1366"/>
      <c r="AA827" s="1366"/>
      <c r="AB827" s="1366"/>
      <c r="AC827" s="1589"/>
      <c r="AD827" s="1590"/>
      <c r="AE827" s="1590"/>
      <c r="AF827" s="1591"/>
      <c r="AG827" s="1589"/>
      <c r="AH827" s="1590"/>
      <c r="AI827" s="1590"/>
      <c r="AJ827" s="159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512" t="s">
        <v>771</v>
      </c>
      <c r="D828" s="1501"/>
      <c r="E828" s="1501"/>
      <c r="F828" s="1501"/>
      <c r="G828" s="1501"/>
      <c r="H828" s="1501"/>
      <c r="I828" s="60"/>
      <c r="J828" s="60"/>
      <c r="K828" s="60"/>
      <c r="L828" s="61"/>
      <c r="M828" s="1366"/>
      <c r="N828" s="1366"/>
      <c r="O828" s="1366"/>
      <c r="P828" s="1366"/>
      <c r="Q828" s="1366"/>
      <c r="R828" s="1366"/>
      <c r="S828" s="1366"/>
      <c r="T828" s="1366"/>
      <c r="U828" s="1366"/>
      <c r="V828" s="1366"/>
      <c r="W828" s="1366"/>
      <c r="X828" s="1366"/>
      <c r="Y828" s="1366"/>
      <c r="Z828" s="1366"/>
      <c r="AA828" s="1366"/>
      <c r="AB828" s="1366"/>
      <c r="AC828" s="1589"/>
      <c r="AD828" s="1590"/>
      <c r="AE828" s="1590"/>
      <c r="AF828" s="1591"/>
      <c r="AG828" s="1589"/>
      <c r="AH828" s="1590"/>
      <c r="AI828" s="1590"/>
      <c r="AJ828" s="159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512" t="s">
        <v>467</v>
      </c>
      <c r="D829" s="1501"/>
      <c r="E829" s="1501"/>
      <c r="F829" s="1501"/>
      <c r="G829" s="1501"/>
      <c r="H829" s="1501"/>
      <c r="I829" s="60"/>
      <c r="J829" s="60"/>
      <c r="K829" s="60"/>
      <c r="L829" s="61"/>
      <c r="M829" s="1366"/>
      <c r="N829" s="1366"/>
      <c r="O829" s="1366"/>
      <c r="P829" s="1366"/>
      <c r="Q829" s="1366"/>
      <c r="R829" s="1366"/>
      <c r="S829" s="1366"/>
      <c r="T829" s="1366"/>
      <c r="U829" s="1366"/>
      <c r="V829" s="1366"/>
      <c r="W829" s="1366"/>
      <c r="X829" s="1366"/>
      <c r="Y829" s="1366"/>
      <c r="Z829" s="1366"/>
      <c r="AA829" s="1366"/>
      <c r="AB829" s="1366"/>
      <c r="AC829" s="1589"/>
      <c r="AD829" s="1590"/>
      <c r="AE829" s="1590"/>
      <c r="AF829" s="1591"/>
      <c r="AG829" s="1589"/>
      <c r="AH829" s="1590"/>
      <c r="AI829" s="1590"/>
      <c r="AJ829" s="159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4" t="s">
        <v>792</v>
      </c>
      <c r="D830" s="1501"/>
      <c r="E830" s="1501"/>
      <c r="F830" s="1501"/>
      <c r="G830" s="1501"/>
      <c r="H830" s="1501"/>
      <c r="I830" s="60"/>
      <c r="J830" s="60"/>
      <c r="K830" s="60"/>
      <c r="L830" s="61"/>
      <c r="M830" s="1366"/>
      <c r="N830" s="1366"/>
      <c r="O830" s="1366"/>
      <c r="P830" s="1366"/>
      <c r="Q830" s="1366"/>
      <c r="R830" s="1366"/>
      <c r="S830" s="1366"/>
      <c r="T830" s="1366"/>
      <c r="U830" s="1366"/>
      <c r="V830" s="1366"/>
      <c r="W830" s="1366"/>
      <c r="X830" s="1366"/>
      <c r="Y830" s="1366"/>
      <c r="Z830" s="1366"/>
      <c r="AA830" s="1366"/>
      <c r="AB830" s="1366"/>
      <c r="AC830" s="1589"/>
      <c r="AD830" s="1590"/>
      <c r="AE830" s="1590"/>
      <c r="AF830" s="1591"/>
      <c r="AG830" s="1589"/>
      <c r="AH830" s="1590"/>
      <c r="AI830" s="1590"/>
      <c r="AJ830" s="159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22" t="s">
        <v>335</v>
      </c>
      <c r="G831" s="1623"/>
      <c r="H831" s="1623"/>
      <c r="I831" s="1623"/>
      <c r="J831" s="1623"/>
      <c r="K831" s="1623"/>
      <c r="L831" s="1623"/>
      <c r="M831" s="1366"/>
      <c r="N831" s="1366"/>
      <c r="O831" s="1366"/>
      <c r="P831" s="1366"/>
      <c r="Q831" s="1366"/>
      <c r="R831" s="1366"/>
      <c r="S831" s="1366"/>
      <c r="T831" s="1366"/>
      <c r="U831" s="1366"/>
      <c r="V831" s="1366"/>
      <c r="W831" s="1366"/>
      <c r="X831" s="1366"/>
      <c r="Y831" s="1366"/>
      <c r="Z831" s="1366"/>
      <c r="AA831" s="1366"/>
      <c r="AB831" s="1366"/>
      <c r="AC831" s="1589"/>
      <c r="AD831" s="1590"/>
      <c r="AE831" s="1590"/>
      <c r="AF831" s="1591"/>
      <c r="AG831" s="1589"/>
      <c r="AH831" s="1590"/>
      <c r="AI831" s="1590"/>
      <c r="AJ831" s="159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0" t="s">
        <v>124</v>
      </c>
      <c r="D832" s="1581"/>
      <c r="E832" s="1581"/>
      <c r="F832" s="1581"/>
      <c r="G832" s="1581"/>
      <c r="H832" s="1581"/>
      <c r="I832" s="1581"/>
      <c r="J832" s="1581"/>
      <c r="K832" s="1581"/>
      <c r="L832" s="1582"/>
      <c r="M832" s="1359">
        <f>SUM(M825:P831)</f>
        <v>0</v>
      </c>
      <c r="N832" s="1359"/>
      <c r="O832" s="1359"/>
      <c r="P832" s="1359"/>
      <c r="Q832" s="1359">
        <f>SUM(Q825:T831)</f>
        <v>0</v>
      </c>
      <c r="R832" s="1359"/>
      <c r="S832" s="1359"/>
      <c r="T832" s="1359"/>
      <c r="U832" s="1359">
        <f>SUM(U825:X831)</f>
        <v>0</v>
      </c>
      <c r="V832" s="1359"/>
      <c r="W832" s="1359"/>
      <c r="X832" s="1359"/>
      <c r="Y832" s="1359">
        <f>SUM(Y825:AB831)</f>
        <v>0</v>
      </c>
      <c r="Z832" s="1359"/>
      <c r="AA832" s="1359"/>
      <c r="AB832" s="1359"/>
      <c r="AC832" s="1359">
        <f>SUM(AC825:AF831)</f>
        <v>0</v>
      </c>
      <c r="AD832" s="1359"/>
      <c r="AE832" s="1359"/>
      <c r="AF832" s="1359"/>
      <c r="AG832" s="1359">
        <f>SUM(AG825:AJ831)</f>
        <v>0</v>
      </c>
      <c r="AH832" s="1359"/>
      <c r="AI832" s="1359"/>
      <c r="AJ832" s="1359"/>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7" t="s">
        <v>2770</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3">
        <f>ROUNDDOWN(BC939*2,2)</f>
        <v>0</v>
      </c>
      <c r="BJ841" s="1643"/>
      <c r="BK841" s="1643"/>
      <c r="BL841" s="1643"/>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8">
        <v>1000</v>
      </c>
      <c r="X842" s="1608"/>
      <c r="Y842" s="1608"/>
      <c r="Z842" s="1608"/>
      <c r="AA842" s="1608"/>
      <c r="AB842" s="1608"/>
      <c r="AC842" s="1608"/>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8">
        <v>6000</v>
      </c>
      <c r="X843" s="1608"/>
      <c r="Y843" s="1608"/>
      <c r="Z843" s="1608"/>
      <c r="AA843" s="1608"/>
      <c r="AB843" s="1608"/>
      <c r="AC843" s="1608"/>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8">
        <v>6000</v>
      </c>
      <c r="X844" s="1608"/>
      <c r="Y844" s="1608"/>
      <c r="Z844" s="1608"/>
      <c r="AA844" s="1608"/>
      <c r="AB844" s="1608"/>
      <c r="AC844" s="160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8">
        <v>150075</v>
      </c>
      <c r="X845" s="1608"/>
      <c r="Y845" s="1608"/>
      <c r="Z845" s="1608"/>
      <c r="AA845" s="1608"/>
      <c r="AB845" s="1608"/>
      <c r="AC845" s="160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22" t="s">
        <v>2773</v>
      </c>
      <c r="N846" s="1623"/>
      <c r="O846" s="1623"/>
      <c r="P846" s="1623"/>
      <c r="Q846" s="1623"/>
      <c r="R846" s="1623"/>
      <c r="S846" s="1623"/>
      <c r="T846" s="1623"/>
      <c r="U846" s="1623"/>
      <c r="V846" s="1624"/>
      <c r="W846" s="1608">
        <v>35894</v>
      </c>
      <c r="X846" s="1608"/>
      <c r="Y846" s="1608"/>
      <c r="Z846" s="1608"/>
      <c r="AA846" s="1608"/>
      <c r="AB846" s="1608"/>
      <c r="AC846" s="1608"/>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05">
        <f>SUM(W842:AC846)</f>
        <v>198969</v>
      </c>
      <c r="X847" s="1406"/>
      <c r="Y847" s="1406"/>
      <c r="Z847" s="1406"/>
      <c r="AA847" s="1406"/>
      <c r="AB847" s="1406"/>
      <c r="AC847" s="140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360"/>
      <c r="BH848" s="1360"/>
      <c r="BI848" s="1360"/>
      <c r="BJ848" s="1360"/>
      <c r="BK848" s="1360"/>
      <c r="BL848" s="136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0" t="s">
        <v>346</v>
      </c>
      <c r="K849" s="1581"/>
      <c r="L849" s="1581"/>
      <c r="M849" s="1581"/>
      <c r="N849" s="1581"/>
      <c r="O849" s="1581"/>
      <c r="P849" s="1581"/>
      <c r="Q849" s="1581"/>
      <c r="R849" s="1581"/>
      <c r="S849" s="1581"/>
      <c r="T849" s="1581"/>
      <c r="U849" s="1581"/>
      <c r="V849" s="1582"/>
      <c r="W849" s="1408">
        <v>57420</v>
      </c>
      <c r="X849" s="1409"/>
      <c r="Y849" s="1409"/>
      <c r="Z849" s="1409"/>
      <c r="AA849" s="1409"/>
      <c r="AB849" s="1409"/>
      <c r="AC849" s="1410"/>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6"/>
      <c r="X851" s="1626"/>
      <c r="Y851" s="1626"/>
      <c r="Z851" s="1626"/>
      <c r="AA851" s="1626"/>
      <c r="AB851" s="1626"/>
      <c r="AC851" s="1626"/>
      <c r="AZ851" s="1625">
        <f>SUM(AZ818:AZ846)</f>
        <v>0</v>
      </c>
      <c r="BA851" s="1625"/>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6">
        <v>32030</v>
      </c>
      <c r="X852" s="1626"/>
      <c r="Y852" s="1626"/>
      <c r="Z852" s="1626"/>
      <c r="AA852" s="1626"/>
      <c r="AB852" s="1626"/>
      <c r="AC852" s="162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6">
        <v>70000</v>
      </c>
      <c r="X853" s="1626"/>
      <c r="Y853" s="1626"/>
      <c r="Z853" s="1626"/>
      <c r="AA853" s="1626"/>
      <c r="AB853" s="1626"/>
      <c r="AC853" s="162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6">
        <v>45000</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5">
        <f>SUM(W851:AC854)</f>
        <v>147030</v>
      </c>
      <c r="X855" s="1665"/>
      <c r="Y855" s="1665"/>
      <c r="Z855" s="1665"/>
      <c r="AA855" s="1665"/>
      <c r="AB855" s="1665"/>
      <c r="AC855" s="166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30">
        <v>95000</v>
      </c>
      <c r="X857" s="1631"/>
      <c r="Y857" s="1631"/>
      <c r="Z857" s="1631"/>
      <c r="AA857" s="1631"/>
      <c r="AB857" s="1631"/>
      <c r="AC857" s="163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35">
        <v>1</v>
      </c>
      <c r="U858" s="1466"/>
      <c r="V858" s="163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30">
        <v>65000</v>
      </c>
      <c r="X859" s="1631"/>
      <c r="Y859" s="1631"/>
      <c r="Z859" s="1631"/>
      <c r="AA859" s="1631"/>
      <c r="AB859" s="1631"/>
      <c r="AC859" s="163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35">
        <v>1</v>
      </c>
      <c r="U860" s="1466"/>
      <c r="V860" s="163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22" t="s">
        <v>2774</v>
      </c>
      <c r="N861" s="1623"/>
      <c r="O861" s="1623"/>
      <c r="P861" s="1623"/>
      <c r="Q861" s="1623"/>
      <c r="R861" s="1623"/>
      <c r="S861" s="1623"/>
      <c r="T861" s="1623"/>
      <c r="U861" s="1623"/>
      <c r="V861" s="1624"/>
      <c r="W861" s="1630">
        <v>48800</v>
      </c>
      <c r="X861" s="1631"/>
      <c r="Y861" s="1631"/>
      <c r="Z861" s="1631"/>
      <c r="AA861" s="1631"/>
      <c r="AB861" s="1631"/>
      <c r="AC861" s="163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7">
        <f>SUM(W857:AC861)</f>
        <v>208800</v>
      </c>
      <c r="X862" s="1638"/>
      <c r="Y862" s="1638"/>
      <c r="Z862" s="1638"/>
      <c r="AA862" s="1638"/>
      <c r="AB862" s="1638"/>
      <c r="AC862" s="163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0">
        <v>113100</v>
      </c>
      <c r="X863" s="1631"/>
      <c r="Y863" s="1631"/>
      <c r="Z863" s="1631"/>
      <c r="AA863" s="1631"/>
      <c r="AB863" s="1631"/>
      <c r="AC863" s="163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08">
        <v>30000</v>
      </c>
      <c r="X865" s="1608"/>
      <c r="Y865" s="1608"/>
      <c r="Z865" s="1608"/>
      <c r="AA865" s="1608"/>
      <c r="AB865" s="1608"/>
      <c r="AC865" s="160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8">
        <v>60000</v>
      </c>
      <c r="X866" s="1608"/>
      <c r="Y866" s="1608"/>
      <c r="Z866" s="1608"/>
      <c r="AA866" s="1608"/>
      <c r="AB866" s="1608"/>
      <c r="AC866" s="160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8">
        <v>25000</v>
      </c>
      <c r="X867" s="1608"/>
      <c r="Y867" s="1608"/>
      <c r="Z867" s="1608"/>
      <c r="AA867" s="1608"/>
      <c r="AB867" s="1608"/>
      <c r="AC867" s="160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8">
        <v>10000</v>
      </c>
      <c r="X868" s="1608"/>
      <c r="Y868" s="1608"/>
      <c r="Z868" s="1608"/>
      <c r="AA868" s="1608"/>
      <c r="AB868" s="1608"/>
      <c r="AC868" s="160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8">
        <v>25000</v>
      </c>
      <c r="X869" s="1608"/>
      <c r="Y869" s="1608"/>
      <c r="Z869" s="1608"/>
      <c r="AA869" s="1608"/>
      <c r="AB869" s="1608"/>
      <c r="AC869" s="160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8"/>
      <c r="X870" s="1608"/>
      <c r="Y870" s="1608"/>
      <c r="Z870" s="1608"/>
      <c r="AA870" s="1608"/>
      <c r="AB870" s="1608"/>
      <c r="AC870" s="160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22" t="s">
        <v>2775</v>
      </c>
      <c r="N871" s="1623"/>
      <c r="O871" s="1623"/>
      <c r="P871" s="1623"/>
      <c r="Q871" s="1623"/>
      <c r="R871" s="1623"/>
      <c r="S871" s="1623"/>
      <c r="T871" s="1623"/>
      <c r="U871" s="1623"/>
      <c r="V871" s="1624"/>
      <c r="W871" s="1608">
        <v>35571</v>
      </c>
      <c r="X871" s="1608"/>
      <c r="Y871" s="1608"/>
      <c r="Z871" s="1608"/>
      <c r="AA871" s="1608"/>
      <c r="AB871" s="1608"/>
      <c r="AC871" s="160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21">
        <f>SUM(W865:AC871)</f>
        <v>185571</v>
      </c>
      <c r="X872" s="1621"/>
      <c r="Y872" s="1621"/>
      <c r="Z872" s="1621"/>
      <c r="AA872" s="1621"/>
      <c r="AB872" s="1621"/>
      <c r="AC872" s="162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22" t="s">
        <v>335</v>
      </c>
      <c r="N874" s="1623"/>
      <c r="O874" s="1623"/>
      <c r="P874" s="1623"/>
      <c r="Q874" s="1623"/>
      <c r="R874" s="1623"/>
      <c r="S874" s="1623"/>
      <c r="T874" s="1623"/>
      <c r="U874" s="1623"/>
      <c r="V874" s="1624"/>
      <c r="W874" s="1408"/>
      <c r="X874" s="1409"/>
      <c r="Y874" s="1409"/>
      <c r="Z874" s="1409"/>
      <c r="AA874" s="1409"/>
      <c r="AB874" s="1409"/>
      <c r="AC874" s="141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22" t="s">
        <v>335</v>
      </c>
      <c r="N875" s="1623"/>
      <c r="O875" s="1623"/>
      <c r="P875" s="1623"/>
      <c r="Q875" s="1623"/>
      <c r="R875" s="1623"/>
      <c r="S875" s="1623"/>
      <c r="T875" s="1623"/>
      <c r="U875" s="1623"/>
      <c r="V875" s="1624"/>
      <c r="W875" s="1408"/>
      <c r="X875" s="1409"/>
      <c r="Y875" s="1409"/>
      <c r="Z875" s="1409"/>
      <c r="AA875" s="1409"/>
      <c r="AB875" s="1409"/>
      <c r="AC875" s="141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22" t="s">
        <v>335</v>
      </c>
      <c r="N876" s="1623"/>
      <c r="O876" s="1623"/>
      <c r="P876" s="1623"/>
      <c r="Q876" s="1623"/>
      <c r="R876" s="1623"/>
      <c r="S876" s="1623"/>
      <c r="T876" s="1623"/>
      <c r="U876" s="1623"/>
      <c r="V876" s="1624"/>
      <c r="W876" s="1408"/>
      <c r="X876" s="1409"/>
      <c r="Y876" s="1409"/>
      <c r="Z876" s="1409"/>
      <c r="AA876" s="1409"/>
      <c r="AB876" s="1409"/>
      <c r="AC876" s="141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22" t="s">
        <v>335</v>
      </c>
      <c r="N877" s="1623"/>
      <c r="O877" s="1623"/>
      <c r="P877" s="1623"/>
      <c r="Q877" s="1623"/>
      <c r="R877" s="1623"/>
      <c r="S877" s="1623"/>
      <c r="T877" s="1623"/>
      <c r="U877" s="1623"/>
      <c r="V877" s="1624"/>
      <c r="W877" s="1408"/>
      <c r="X877" s="1409"/>
      <c r="Y877" s="1409"/>
      <c r="Z877" s="1409"/>
      <c r="AA877" s="1409"/>
      <c r="AB877" s="1409"/>
      <c r="AC877" s="141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22" t="s">
        <v>335</v>
      </c>
      <c r="N878" s="1623"/>
      <c r="O878" s="1623"/>
      <c r="P878" s="1623"/>
      <c r="Q878" s="1623"/>
      <c r="R878" s="1623"/>
      <c r="S878" s="1623"/>
      <c r="T878" s="1623"/>
      <c r="U878" s="1623"/>
      <c r="V878" s="1624"/>
      <c r="W878" s="1408"/>
      <c r="X878" s="1409"/>
      <c r="Y878" s="1409"/>
      <c r="Z878" s="1409"/>
      <c r="AA878" s="1409"/>
      <c r="AB878" s="1409"/>
      <c r="AC878" s="141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05">
        <f>SUM(W874:AC878)</f>
        <v>0</v>
      </c>
      <c r="X879" s="1406"/>
      <c r="Y879" s="1406"/>
      <c r="Z879" s="1406"/>
      <c r="AA879" s="1406"/>
      <c r="AB879" s="1406"/>
      <c r="AC879" s="140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06">
        <f>W847+W855+W862+W863+W872+W879+W849</f>
        <v>910890</v>
      </c>
      <c r="AD883" s="1406"/>
      <c r="AE883" s="1406"/>
      <c r="AF883" s="1406"/>
      <c r="AG883" s="1406"/>
      <c r="AH883" s="140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3">
        <f>O797+O777+G753</f>
        <v>87</v>
      </c>
      <c r="AD884" s="1633"/>
      <c r="AE884" s="1633"/>
      <c r="AF884" s="1633"/>
      <c r="AG884" s="1633"/>
      <c r="AH884" s="163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2" t="s">
        <v>32</v>
      </c>
      <c r="F885" s="1732"/>
      <c r="G885" s="1732"/>
      <c r="H885" s="1732"/>
      <c r="I885" s="1732"/>
      <c r="J885" s="1732"/>
      <c r="K885" s="1732"/>
      <c r="L885" s="1732"/>
      <c r="M885" s="1732"/>
      <c r="N885" s="1732"/>
      <c r="O885" s="1732"/>
      <c r="P885" s="1732"/>
      <c r="Q885" s="1732"/>
      <c r="R885" s="1732"/>
      <c r="S885" s="1732"/>
      <c r="T885" s="1732"/>
      <c r="U885" s="1732"/>
      <c r="V885" s="1732"/>
      <c r="W885" s="1732"/>
      <c r="X885" s="1732"/>
      <c r="Y885" s="1732"/>
      <c r="Z885" s="1732"/>
      <c r="AA885" s="1732"/>
      <c r="AB885" s="1733"/>
      <c r="AC885" s="1621">
        <f>IF(ISERROR((ROUNDDOWN(AC883/AC884,0))),0,(ROUNDDOWN(AC883/AC884,0)))</f>
        <v>10470</v>
      </c>
      <c r="AD885" s="1621"/>
      <c r="AE885" s="1621"/>
      <c r="AF885" s="1621"/>
      <c r="AG885" s="1621"/>
      <c r="AH885" s="162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28"/>
      <c r="AD886" s="1629"/>
      <c r="AE886" s="1629"/>
      <c r="AF886" s="1629"/>
      <c r="AG886" s="1629"/>
      <c r="AH886" s="162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10"/>
      <c r="AD887" s="1608"/>
      <c r="AE887" s="1608"/>
      <c r="AF887" s="1608"/>
      <c r="AG887" s="1608"/>
      <c r="AH887" s="160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09">
        <v>139480</v>
      </c>
      <c r="AD888" s="1409"/>
      <c r="AE888" s="1409"/>
      <c r="AF888" s="1409"/>
      <c r="AG888" s="1409"/>
      <c r="AH888" s="141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9">
        <v>43500</v>
      </c>
      <c r="AD889" s="1409"/>
      <c r="AE889" s="1409"/>
      <c r="AF889" s="1409"/>
      <c r="AG889" s="1409"/>
      <c r="AH889" s="141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9"/>
      <c r="AD890" s="1590"/>
      <c r="AE890" s="1590"/>
      <c r="AF890" s="1590"/>
      <c r="AG890" s="1590"/>
      <c r="AH890" s="15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9">
        <v>19488</v>
      </c>
      <c r="AD891" s="1409"/>
      <c r="AE891" s="1409"/>
      <c r="AF891" s="1409"/>
      <c r="AG891" s="1409"/>
      <c r="AH891" s="141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09"/>
      <c r="AD892" s="1409"/>
      <c r="AE892" s="1409"/>
      <c r="AF892" s="1409"/>
      <c r="AG892" s="1409"/>
      <c r="AH892" s="141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0" t="s">
        <v>975</v>
      </c>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2"/>
      <c r="AC893" s="1608"/>
      <c r="AD893" s="1608"/>
      <c r="AE893" s="1608"/>
      <c r="AF893" s="1608"/>
      <c r="AG893" s="1608"/>
      <c r="AH893" s="160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0" t="s">
        <v>975</v>
      </c>
      <c r="D894" s="1641"/>
      <c r="E894" s="1641"/>
      <c r="F894" s="1641"/>
      <c r="G894" s="1641"/>
      <c r="H894" s="1641"/>
      <c r="I894" s="1641"/>
      <c r="J894" s="1641"/>
      <c r="K894" s="1641"/>
      <c r="L894" s="1641"/>
      <c r="M894" s="1641"/>
      <c r="N894" s="1641"/>
      <c r="O894" s="1641"/>
      <c r="P894" s="1641"/>
      <c r="Q894" s="1641"/>
      <c r="R894" s="1641"/>
      <c r="S894" s="1641"/>
      <c r="T894" s="1641"/>
      <c r="U894" s="1641"/>
      <c r="V894" s="1641"/>
      <c r="W894" s="1641"/>
      <c r="X894" s="1641"/>
      <c r="Y894" s="1641"/>
      <c r="Z894" s="1641"/>
      <c r="AA894" s="1641"/>
      <c r="AB894" s="1642"/>
      <c r="AC894" s="1608"/>
      <c r="AD894" s="1608"/>
      <c r="AE894" s="1608"/>
      <c r="AF894" s="1608"/>
      <c r="AG894" s="1608"/>
      <c r="AH894" s="160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08"/>
      <c r="AA898" s="1409"/>
      <c r="AB898" s="1409"/>
      <c r="AC898" s="1409"/>
      <c r="AD898" s="1409"/>
      <c r="AE898" s="1410"/>
      <c r="AF898" s="567"/>
      <c r="AZ898" s="34"/>
      <c r="BB898" s="30"/>
      <c r="BC898" s="850"/>
      <c r="BD898" s="1627"/>
      <c r="BE898" s="162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08"/>
      <c r="AA899" s="1409"/>
      <c r="AB899" s="1409"/>
      <c r="AC899" s="1409"/>
      <c r="AD899" s="1409"/>
      <c r="AE899" s="1410"/>
      <c r="AZ899" s="34"/>
      <c r="BB899" s="30"/>
      <c r="BC899" s="850"/>
      <c r="BD899" s="1627"/>
      <c r="BE899" s="162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08"/>
      <c r="AA900" s="1409"/>
      <c r="AB900" s="1409"/>
      <c r="AC900" s="1409"/>
      <c r="AD900" s="1409"/>
      <c r="AE900" s="1410"/>
      <c r="AZ900" s="34"/>
      <c r="BB900" s="30"/>
      <c r="BC900" s="850"/>
      <c r="BD900" s="1360"/>
      <c r="BE900" s="136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05">
        <f>Z898-(Z899+Z900)</f>
        <v>0</v>
      </c>
      <c r="AA901" s="1406"/>
      <c r="AB901" s="1406"/>
      <c r="AC901" s="1406"/>
      <c r="AD901" s="1406"/>
      <c r="AE901" s="1407"/>
      <c r="AZ901" s="34"/>
      <c r="BB901" s="30"/>
      <c r="BC901" s="850"/>
      <c r="BD901" s="1360"/>
      <c r="BE901" s="136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360"/>
      <c r="BE902" s="136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7"/>
      <c r="BE903" s="136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4"/>
      <c r="BE904" s="1644"/>
      <c r="BF904" s="16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3"/>
      <c r="BE905" s="1643"/>
      <c r="BF905" s="164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360"/>
      <c r="BE906" s="136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7"/>
      <c r="BE907" s="136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4" t="s">
        <v>96</v>
      </c>
      <c r="B909" s="1544"/>
      <c r="C909" s="1544"/>
      <c r="D909" s="1544"/>
      <c r="E909" s="1544"/>
      <c r="F909" s="1544"/>
      <c r="G909" s="1544"/>
      <c r="H909" s="1544"/>
      <c r="I909" s="1544"/>
      <c r="J909" s="1544"/>
      <c r="K909" s="1544"/>
      <c r="L909" s="1544"/>
      <c r="M909" s="1544"/>
      <c r="N909" s="1544"/>
      <c r="O909" s="1544"/>
      <c r="P909" s="1544"/>
      <c r="Q909" s="1544"/>
      <c r="R909" s="1544"/>
      <c r="S909" s="1544"/>
      <c r="T909" s="1544"/>
      <c r="U909" s="1544"/>
      <c r="V909" s="1544"/>
      <c r="W909" s="1544"/>
      <c r="X909" s="1544"/>
      <c r="Y909" s="1544"/>
      <c r="Z909" s="1544"/>
      <c r="AA909" s="1544"/>
      <c r="AB909" s="1544"/>
      <c r="AC909" s="1544"/>
      <c r="AD909" s="1544"/>
      <c r="AE909" s="1544"/>
      <c r="AF909" s="1544"/>
      <c r="AG909" s="1544"/>
      <c r="AH909" s="1544"/>
      <c r="AI909" s="1544"/>
      <c r="AJ909" s="1544"/>
      <c r="AK909" s="1544"/>
      <c r="AL909" s="1544"/>
      <c r="AM909" s="1544"/>
      <c r="AN909" s="1544"/>
      <c r="AO909" s="1544"/>
      <c r="AP909" s="1544"/>
      <c r="AQ909" s="1544"/>
      <c r="AR909" s="1544"/>
      <c r="AS909" s="1544"/>
      <c r="AT909" s="1544"/>
      <c r="AZ909" s="34"/>
      <c r="BA909" s="34"/>
      <c r="BB909" s="30"/>
      <c r="BC909" s="30"/>
      <c r="BD909" s="1627"/>
      <c r="BE909" s="136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4"/>
      <c r="B910" s="1544"/>
      <c r="C910" s="1544"/>
      <c r="D910" s="1544"/>
      <c r="E910" s="1544"/>
      <c r="F910" s="1544"/>
      <c r="G910" s="1544"/>
      <c r="H910" s="1544"/>
      <c r="I910" s="1544"/>
      <c r="J910" s="1544"/>
      <c r="K910" s="1544"/>
      <c r="L910" s="1544"/>
      <c r="M910" s="1544"/>
      <c r="N910" s="1544"/>
      <c r="O910" s="1544"/>
      <c r="P910" s="1544"/>
      <c r="Q910" s="1544"/>
      <c r="R910" s="1544"/>
      <c r="S910" s="1544"/>
      <c r="T910" s="1544"/>
      <c r="U910" s="1544"/>
      <c r="V910" s="1544"/>
      <c r="W910" s="1544"/>
      <c r="X910" s="1544"/>
      <c r="Y910" s="1544"/>
      <c r="Z910" s="1544"/>
      <c r="AA910" s="1544"/>
      <c r="AB910" s="1544"/>
      <c r="AC910" s="1544"/>
      <c r="AD910" s="1544"/>
      <c r="AE910" s="1544"/>
      <c r="AF910" s="1544"/>
      <c r="AG910" s="1544"/>
      <c r="AH910" s="1544"/>
      <c r="AI910" s="1544"/>
      <c r="AJ910" s="1544"/>
      <c r="AK910" s="1544"/>
      <c r="AL910" s="1544"/>
      <c r="AM910" s="1544"/>
      <c r="AN910" s="1544"/>
      <c r="AO910" s="1544"/>
      <c r="AP910" s="1544"/>
      <c r="AQ910" s="1544"/>
      <c r="AR910" s="1544"/>
      <c r="AS910" s="1544"/>
      <c r="AT910" s="154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5" t="s">
        <v>801</v>
      </c>
      <c r="G914" s="1836"/>
      <c r="H914" s="1836"/>
      <c r="I914" s="1836"/>
      <c r="J914" s="1836"/>
      <c r="K914" s="1836"/>
      <c r="L914" s="1836"/>
      <c r="M914" s="1836"/>
      <c r="N914" s="1836"/>
      <c r="O914" s="1836"/>
      <c r="P914" s="1836"/>
      <c r="Q914" s="1836"/>
      <c r="R914" s="1836"/>
      <c r="S914" s="1836"/>
      <c r="T914" s="1837"/>
      <c r="U914" s="1771" t="s">
        <v>31</v>
      </c>
      <c r="V914" s="1746"/>
      <c r="W914" s="1746"/>
      <c r="X914" s="1746"/>
      <c r="Y914" s="1746"/>
      <c r="Z914" s="174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2" t="s">
        <v>827</v>
      </c>
      <c r="G915" s="1773"/>
      <c r="H915" s="1773"/>
      <c r="I915" s="1773"/>
      <c r="J915" s="1773"/>
      <c r="K915" s="1773"/>
      <c r="L915" s="1773"/>
      <c r="M915" s="1773"/>
      <c r="N915" s="1773"/>
      <c r="O915" s="1773"/>
      <c r="P915" s="1773"/>
      <c r="Q915" s="1773"/>
      <c r="R915" s="1773"/>
      <c r="S915" s="1773"/>
      <c r="T915" s="1868"/>
      <c r="U915" s="1772"/>
      <c r="V915" s="1773"/>
      <c r="W915" s="1773"/>
      <c r="X915" s="1773"/>
      <c r="Y915" s="1773"/>
      <c r="Z915" s="177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4"/>
      <c r="G916" s="1748"/>
      <c r="H916" s="1748"/>
      <c r="I916" s="1748"/>
      <c r="J916" s="1748"/>
      <c r="K916" s="1748"/>
      <c r="L916" s="1748"/>
      <c r="M916" s="1748"/>
      <c r="N916" s="1748"/>
      <c r="O916" s="1748"/>
      <c r="P916" s="1748"/>
      <c r="Q916" s="1748"/>
      <c r="R916" s="1748"/>
      <c r="S916" s="1748"/>
      <c r="T916" s="1749"/>
      <c r="U916" s="1774"/>
      <c r="V916" s="1748"/>
      <c r="W916" s="1748"/>
      <c r="X916" s="1748"/>
      <c r="Y916" s="1748"/>
      <c r="Z916" s="1748"/>
      <c r="AA916" s="108"/>
      <c r="AB916" s="1687" t="s">
        <v>392</v>
      </c>
      <c r="AC916" s="1687"/>
      <c r="AD916" s="1687"/>
      <c r="AE916" s="168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378" t="s">
        <v>553</v>
      </c>
      <c r="V917" s="1379"/>
      <c r="W917" s="1379"/>
      <c r="X917" s="1379"/>
      <c r="Y917" s="1379"/>
      <c r="Z917" s="1380"/>
      <c r="AA917" s="1384">
        <v>21200000</v>
      </c>
      <c r="AB917" s="1385"/>
      <c r="AC917" s="1385"/>
      <c r="AD917" s="1385"/>
      <c r="AE917" s="1385"/>
      <c r="AF917" s="138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378" t="s">
        <v>599</v>
      </c>
      <c r="V918" s="1379"/>
      <c r="W918" s="1379"/>
      <c r="X918" s="1379"/>
      <c r="Y918" s="1379"/>
      <c r="Z918" s="1380"/>
      <c r="AA918" s="1384"/>
      <c r="AB918" s="1385"/>
      <c r="AC918" s="1385"/>
      <c r="AD918" s="1385"/>
      <c r="AE918" s="1385"/>
      <c r="AF918" s="138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378" t="s">
        <v>553</v>
      </c>
      <c r="V919" s="1379"/>
      <c r="W919" s="1379"/>
      <c r="X919" s="1379"/>
      <c r="Y919" s="1379"/>
      <c r="Z919" s="1380"/>
      <c r="AA919" s="1384">
        <v>2350000</v>
      </c>
      <c r="AB919" s="1385"/>
      <c r="AC919" s="1385"/>
      <c r="AD919" s="1385"/>
      <c r="AE919" s="1385"/>
      <c r="AF919" s="138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378" t="s">
        <v>599</v>
      </c>
      <c r="V920" s="1379"/>
      <c r="W920" s="1379"/>
      <c r="X920" s="1379"/>
      <c r="Y920" s="1379"/>
      <c r="Z920" s="1380"/>
      <c r="AA920" s="1384"/>
      <c r="AB920" s="1385"/>
      <c r="AC920" s="1385"/>
      <c r="AD920" s="1385"/>
      <c r="AE920" s="1385"/>
      <c r="AF920" s="138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378" t="s">
        <v>599</v>
      </c>
      <c r="V921" s="1379"/>
      <c r="W921" s="1379"/>
      <c r="X921" s="1379"/>
      <c r="Y921" s="1379"/>
      <c r="Z921" s="1380"/>
      <c r="AA921" s="1384"/>
      <c r="AB921" s="1385"/>
      <c r="AC921" s="1385"/>
      <c r="AD921" s="1385"/>
      <c r="AE921" s="1385"/>
      <c r="AF921" s="138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378" t="s">
        <v>599</v>
      </c>
      <c r="V922" s="1379"/>
      <c r="W922" s="1379"/>
      <c r="X922" s="1379"/>
      <c r="Y922" s="1379"/>
      <c r="Z922" s="1380"/>
      <c r="AA922" s="1384"/>
      <c r="AB922" s="1385"/>
      <c r="AC922" s="1385"/>
      <c r="AD922" s="1385"/>
      <c r="AE922" s="1385"/>
      <c r="AF922" s="138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378" t="s">
        <v>599</v>
      </c>
      <c r="V923" s="1379"/>
      <c r="W923" s="1379"/>
      <c r="X923" s="1379"/>
      <c r="Y923" s="1379"/>
      <c r="Z923" s="1380"/>
      <c r="AA923" s="1384"/>
      <c r="AB923" s="1385"/>
      <c r="AC923" s="1385"/>
      <c r="AD923" s="1385"/>
      <c r="AE923" s="1385"/>
      <c r="AF923" s="138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378" t="s">
        <v>599</v>
      </c>
      <c r="V924" s="1379"/>
      <c r="W924" s="1379"/>
      <c r="X924" s="1379"/>
      <c r="Y924" s="1379"/>
      <c r="Z924" s="1380"/>
      <c r="AA924" s="1384"/>
      <c r="AB924" s="1385"/>
      <c r="AC924" s="1385"/>
      <c r="AD924" s="1385"/>
      <c r="AE924" s="1385"/>
      <c r="AF924" s="138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5" t="s">
        <v>2557</v>
      </c>
      <c r="G925" s="1646"/>
      <c r="H925" s="1646"/>
      <c r="I925" s="1646"/>
      <c r="J925" s="1646"/>
      <c r="K925" s="1646"/>
      <c r="L925" s="1646"/>
      <c r="M925" s="1646"/>
      <c r="N925" s="1646"/>
      <c r="O925" s="1646"/>
      <c r="P925" s="1646"/>
      <c r="Q925" s="1646"/>
      <c r="R925" s="1646"/>
      <c r="S925" s="1646"/>
      <c r="T925" s="1647"/>
      <c r="U925" s="1378" t="s">
        <v>599</v>
      </c>
      <c r="V925" s="1379"/>
      <c r="W925" s="1379"/>
      <c r="X925" s="1379"/>
      <c r="Y925" s="1379"/>
      <c r="Z925" s="1380"/>
      <c r="AA925" s="1384"/>
      <c r="AB925" s="1385"/>
      <c r="AC925" s="1385"/>
      <c r="AD925" s="1385"/>
      <c r="AE925" s="1385"/>
      <c r="AF925" s="138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5" t="s">
        <v>687</v>
      </c>
      <c r="G926" s="1646"/>
      <c r="H926" s="1646"/>
      <c r="I926" s="1646"/>
      <c r="J926" s="1646"/>
      <c r="K926" s="1646"/>
      <c r="L926" s="1646"/>
      <c r="M926" s="1646"/>
      <c r="N926" s="1646"/>
      <c r="O926" s="1646"/>
      <c r="P926" s="1646"/>
      <c r="Q926" s="1646"/>
      <c r="R926" s="1646"/>
      <c r="S926" s="1646"/>
      <c r="T926" s="1647"/>
      <c r="U926" s="1378" t="s">
        <v>599</v>
      </c>
      <c r="V926" s="1379"/>
      <c r="W926" s="1379"/>
      <c r="X926" s="1379"/>
      <c r="Y926" s="1379"/>
      <c r="Z926" s="1380"/>
      <c r="AA926" s="1384"/>
      <c r="AB926" s="1385"/>
      <c r="AC926" s="1385"/>
      <c r="AD926" s="1385"/>
      <c r="AE926" s="1385"/>
      <c r="AF926" s="138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5" t="s">
        <v>2558</v>
      </c>
      <c r="G927" s="1646"/>
      <c r="H927" s="1646"/>
      <c r="I927" s="1646"/>
      <c r="J927" s="1646"/>
      <c r="K927" s="1646"/>
      <c r="L927" s="1646"/>
      <c r="M927" s="1646"/>
      <c r="N927" s="1646"/>
      <c r="O927" s="1646"/>
      <c r="P927" s="1646"/>
      <c r="Q927" s="1646"/>
      <c r="R927" s="1646"/>
      <c r="S927" s="1646"/>
      <c r="T927" s="1647"/>
      <c r="U927" s="1378" t="s">
        <v>599</v>
      </c>
      <c r="V927" s="1379"/>
      <c r="W927" s="1379"/>
      <c r="X927" s="1379"/>
      <c r="Y927" s="1379"/>
      <c r="Z927" s="1380"/>
      <c r="AA927" s="1384"/>
      <c r="AB927" s="1385"/>
      <c r="AC927" s="1385"/>
      <c r="AD927" s="1385"/>
      <c r="AE927" s="1385"/>
      <c r="AF927" s="138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5" t="s">
        <v>2559</v>
      </c>
      <c r="G928" s="1646"/>
      <c r="H928" s="1646"/>
      <c r="I928" s="1646"/>
      <c r="J928" s="1646"/>
      <c r="K928" s="1646"/>
      <c r="L928" s="1646"/>
      <c r="M928" s="1646"/>
      <c r="N928" s="1646"/>
      <c r="O928" s="1646"/>
      <c r="P928" s="1646"/>
      <c r="Q928" s="1646"/>
      <c r="R928" s="1646"/>
      <c r="S928" s="1646"/>
      <c r="T928" s="1647"/>
      <c r="U928" s="1378" t="s">
        <v>599</v>
      </c>
      <c r="V928" s="1379"/>
      <c r="W928" s="1379"/>
      <c r="X928" s="1379"/>
      <c r="Y928" s="1379"/>
      <c r="Z928" s="1380"/>
      <c r="AA928" s="1384"/>
      <c r="AB928" s="1385"/>
      <c r="AC928" s="1385"/>
      <c r="AD928" s="1385"/>
      <c r="AE928" s="1385"/>
      <c r="AF928" s="138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5" t="s">
        <v>2560</v>
      </c>
      <c r="G929" s="1646"/>
      <c r="H929" s="1646"/>
      <c r="I929" s="1646"/>
      <c r="J929" s="1646"/>
      <c r="K929" s="1646"/>
      <c r="L929" s="1646"/>
      <c r="M929" s="1646"/>
      <c r="N929" s="1646"/>
      <c r="O929" s="1646"/>
      <c r="P929" s="1646"/>
      <c r="Q929" s="1646"/>
      <c r="R929" s="1646"/>
      <c r="S929" s="1646"/>
      <c r="T929" s="1647"/>
      <c r="U929" s="1378" t="s">
        <v>599</v>
      </c>
      <c r="V929" s="1379"/>
      <c r="W929" s="1379"/>
      <c r="X929" s="1379"/>
      <c r="Y929" s="1379"/>
      <c r="Z929" s="1380"/>
      <c r="AA929" s="1384"/>
      <c r="AB929" s="1385"/>
      <c r="AC929" s="1385"/>
      <c r="AD929" s="1385"/>
      <c r="AE929" s="1385"/>
      <c r="AF929" s="138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5" t="s">
        <v>2561</v>
      </c>
      <c r="G930" s="1646"/>
      <c r="H930" s="1646"/>
      <c r="I930" s="1646"/>
      <c r="J930" s="1646"/>
      <c r="K930" s="1646"/>
      <c r="L930" s="1646"/>
      <c r="M930" s="1646"/>
      <c r="N930" s="1646"/>
      <c r="O930" s="1646"/>
      <c r="P930" s="1646"/>
      <c r="Q930" s="1646"/>
      <c r="R930" s="1646"/>
      <c r="S930" s="1646"/>
      <c r="T930" s="1647"/>
      <c r="U930" s="1378" t="s">
        <v>599</v>
      </c>
      <c r="V930" s="1379"/>
      <c r="W930" s="1379"/>
      <c r="X930" s="1379"/>
      <c r="Y930" s="1379"/>
      <c r="Z930" s="1380"/>
      <c r="AA930" s="1384"/>
      <c r="AB930" s="1385"/>
      <c r="AC930" s="1385"/>
      <c r="AD930" s="1385"/>
      <c r="AE930" s="1385"/>
      <c r="AF930" s="138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5" t="s">
        <v>2562</v>
      </c>
      <c r="G931" s="1646"/>
      <c r="H931" s="1646"/>
      <c r="I931" s="1646"/>
      <c r="J931" s="1646"/>
      <c r="K931" s="1646"/>
      <c r="L931" s="1646"/>
      <c r="M931" s="1646"/>
      <c r="N931" s="1646"/>
      <c r="O931" s="1646"/>
      <c r="P931" s="1646"/>
      <c r="Q931" s="1646"/>
      <c r="R931" s="1646"/>
      <c r="S931" s="1646"/>
      <c r="T931" s="1647"/>
      <c r="U931" s="1378" t="s">
        <v>599</v>
      </c>
      <c r="V931" s="1379"/>
      <c r="W931" s="1379"/>
      <c r="X931" s="1379"/>
      <c r="Y931" s="1379"/>
      <c r="Z931" s="1380"/>
      <c r="AA931" s="1384"/>
      <c r="AB931" s="1385"/>
      <c r="AC931" s="1385"/>
      <c r="AD931" s="1385"/>
      <c r="AE931" s="1385"/>
      <c r="AF931" s="138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378" t="s">
        <v>599</v>
      </c>
      <c r="V932" s="1379"/>
      <c r="W932" s="1379"/>
      <c r="X932" s="1379"/>
      <c r="Y932" s="1379"/>
      <c r="Z932" s="1380"/>
      <c r="AA932" s="1384"/>
      <c r="AB932" s="1385"/>
      <c r="AC932" s="1385"/>
      <c r="AD932" s="1385"/>
      <c r="AE932" s="1385"/>
      <c r="AF932" s="138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378" t="s">
        <v>599</v>
      </c>
      <c r="V933" s="1379"/>
      <c r="W933" s="1379"/>
      <c r="X933" s="1379"/>
      <c r="Y933" s="1379"/>
      <c r="Z933" s="1380"/>
      <c r="AA933" s="1384"/>
      <c r="AB933" s="1385"/>
      <c r="AC933" s="1385"/>
      <c r="AD933" s="1385"/>
      <c r="AE933" s="1385"/>
      <c r="AF933" s="138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378" t="s">
        <v>553</v>
      </c>
      <c r="V934" s="1379"/>
      <c r="W934" s="1379"/>
      <c r="X934" s="1379"/>
      <c r="Y934" s="1379"/>
      <c r="Z934" s="1380"/>
      <c r="AA934" s="1384">
        <v>5350000</v>
      </c>
      <c r="AB934" s="1385"/>
      <c r="AC934" s="1385"/>
      <c r="AD934" s="1385"/>
      <c r="AE934" s="1385"/>
      <c r="AF934" s="138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381" t="s">
        <v>2566</v>
      </c>
      <c r="G935" s="1382"/>
      <c r="H935" s="1382"/>
      <c r="I935" s="1382"/>
      <c r="J935" s="1382"/>
      <c r="K935" s="1382"/>
      <c r="L935" s="1382"/>
      <c r="M935" s="1382"/>
      <c r="N935" s="1382"/>
      <c r="O935" s="1382"/>
      <c r="P935" s="1382"/>
      <c r="Q935" s="1382"/>
      <c r="R935" s="1382"/>
      <c r="S935" s="1382"/>
      <c r="T935" s="1383"/>
      <c r="U935" s="1378" t="s">
        <v>599</v>
      </c>
      <c r="V935" s="1379"/>
      <c r="W935" s="1379"/>
      <c r="X935" s="1379"/>
      <c r="Y935" s="1379"/>
      <c r="Z935" s="1380"/>
      <c r="AA935" s="1384"/>
      <c r="AB935" s="1385"/>
      <c r="AC935" s="1385"/>
      <c r="AD935" s="1385"/>
      <c r="AE935" s="1385"/>
      <c r="AF935" s="138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381" t="s">
        <v>2567</v>
      </c>
      <c r="G936" s="1382"/>
      <c r="H936" s="1382"/>
      <c r="I936" s="1382"/>
      <c r="J936" s="1382"/>
      <c r="K936" s="1382"/>
      <c r="L936" s="1382"/>
      <c r="M936" s="1382"/>
      <c r="N936" s="1382"/>
      <c r="O936" s="1382"/>
      <c r="P936" s="1382"/>
      <c r="Q936" s="1382"/>
      <c r="R936" s="1382"/>
      <c r="S936" s="1382"/>
      <c r="T936" s="1383"/>
      <c r="U936" s="1378" t="s">
        <v>599</v>
      </c>
      <c r="V936" s="1379"/>
      <c r="W936" s="1379"/>
      <c r="X936" s="1379"/>
      <c r="Y936" s="1379"/>
      <c r="Z936" s="1380"/>
      <c r="AA936" s="1384"/>
      <c r="AB936" s="1385"/>
      <c r="AC936" s="1385"/>
      <c r="AD936" s="1385"/>
      <c r="AE936" s="1385"/>
      <c r="AF936" s="138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5" t="s">
        <v>2563</v>
      </c>
      <c r="G937" s="1646"/>
      <c r="H937" s="1646"/>
      <c r="I937" s="1646"/>
      <c r="J937" s="1646"/>
      <c r="K937" s="1646"/>
      <c r="L937" s="1646"/>
      <c r="M937" s="1646"/>
      <c r="N937" s="1646"/>
      <c r="O937" s="1646"/>
      <c r="P937" s="1646"/>
      <c r="Q937" s="1646"/>
      <c r="R937" s="1646"/>
      <c r="S937" s="1646"/>
      <c r="T937" s="1647"/>
      <c r="U937" s="1378" t="s">
        <v>599</v>
      </c>
      <c r="V937" s="1379"/>
      <c r="W937" s="1379"/>
      <c r="X937" s="1379"/>
      <c r="Y937" s="1379"/>
      <c r="Z937" s="1380"/>
      <c r="AA937" s="1384"/>
      <c r="AB937" s="1385"/>
      <c r="AC937" s="1385"/>
      <c r="AD937" s="1385"/>
      <c r="AE937" s="1385"/>
      <c r="AF937" s="138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5" t="s">
        <v>2564</v>
      </c>
      <c r="G938" s="1646"/>
      <c r="H938" s="1646"/>
      <c r="I938" s="1646"/>
      <c r="J938" s="1646"/>
      <c r="K938" s="1646"/>
      <c r="L938" s="1646"/>
      <c r="M938" s="1646"/>
      <c r="N938" s="1646"/>
      <c r="O938" s="1646"/>
      <c r="P938" s="1646"/>
      <c r="Q938" s="1646"/>
      <c r="R938" s="1646"/>
      <c r="S938" s="1646"/>
      <c r="T938" s="1647"/>
      <c r="U938" s="1378" t="s">
        <v>599</v>
      </c>
      <c r="V938" s="1379"/>
      <c r="W938" s="1379"/>
      <c r="X938" s="1379"/>
      <c r="Y938" s="1379"/>
      <c r="Z938" s="138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5" t="s">
        <v>2565</v>
      </c>
      <c r="G939" s="1646"/>
      <c r="H939" s="1646"/>
      <c r="I939" s="1646"/>
      <c r="J939" s="1646"/>
      <c r="K939" s="1646"/>
      <c r="L939" s="1646"/>
      <c r="M939" s="1646"/>
      <c r="N939" s="1646"/>
      <c r="O939" s="1646"/>
      <c r="P939" s="1646"/>
      <c r="Q939" s="1646"/>
      <c r="R939" s="1646"/>
      <c r="S939" s="1646"/>
      <c r="T939" s="1647"/>
      <c r="U939" s="1378" t="s">
        <v>599</v>
      </c>
      <c r="V939" s="1379"/>
      <c r="W939" s="1379"/>
      <c r="X939" s="1379"/>
      <c r="Y939" s="1379"/>
      <c r="Z939" s="138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378" t="s">
        <v>599</v>
      </c>
      <c r="V940" s="1379"/>
      <c r="W940" s="1379"/>
      <c r="X940" s="1379"/>
      <c r="Y940" s="1379"/>
      <c r="Z940" s="1380"/>
      <c r="AA940" s="1384"/>
      <c r="AB940" s="1385"/>
      <c r="AC940" s="1385"/>
      <c r="AD940" s="1385"/>
      <c r="AE940" s="1385"/>
      <c r="AF940" s="138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381" t="s">
        <v>2568</v>
      </c>
      <c r="G941" s="1382"/>
      <c r="H941" s="1382"/>
      <c r="I941" s="1382"/>
      <c r="J941" s="1382"/>
      <c r="K941" s="1382"/>
      <c r="L941" s="1382"/>
      <c r="M941" s="1382"/>
      <c r="N941" s="1382"/>
      <c r="O941" s="1382"/>
      <c r="P941" s="1382"/>
      <c r="Q941" s="1382"/>
      <c r="R941" s="1382"/>
      <c r="S941" s="1382"/>
      <c r="T941" s="1383"/>
      <c r="U941" s="1378" t="s">
        <v>599</v>
      </c>
      <c r="V941" s="1379"/>
      <c r="W941" s="1379"/>
      <c r="X941" s="1379"/>
      <c r="Y941" s="1379"/>
      <c r="Z941" s="1380"/>
      <c r="AA941" s="1384"/>
      <c r="AB941" s="1385"/>
      <c r="AC941" s="1385"/>
      <c r="AD941" s="1385"/>
      <c r="AE941" s="1385"/>
      <c r="AF941" s="138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378" t="s">
        <v>599</v>
      </c>
      <c r="V942" s="1379"/>
      <c r="W942" s="1379"/>
      <c r="X942" s="1379"/>
      <c r="Y942" s="1379"/>
      <c r="Z942" s="1380"/>
      <c r="AA942" s="1384"/>
      <c r="AB942" s="1385"/>
      <c r="AC942" s="1385"/>
      <c r="AD942" s="1385"/>
      <c r="AE942" s="1385"/>
      <c r="AF942" s="138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381" t="s">
        <v>2569</v>
      </c>
      <c r="G943" s="1382"/>
      <c r="H943" s="1382"/>
      <c r="I943" s="1382"/>
      <c r="J943" s="1382"/>
      <c r="K943" s="1382"/>
      <c r="L943" s="1382"/>
      <c r="M943" s="1382"/>
      <c r="N943" s="1382"/>
      <c r="O943" s="1382"/>
      <c r="P943" s="1382"/>
      <c r="Q943" s="1382"/>
      <c r="R943" s="1382"/>
      <c r="S943" s="1382"/>
      <c r="T943" s="1383"/>
      <c r="U943" s="1378" t="s">
        <v>599</v>
      </c>
      <c r="V943" s="1379"/>
      <c r="W943" s="1379"/>
      <c r="X943" s="1379"/>
      <c r="Y943" s="1379"/>
      <c r="Z943" s="1380"/>
      <c r="AA943" s="1384"/>
      <c r="AB943" s="1385"/>
      <c r="AC943" s="1385"/>
      <c r="AD943" s="1385"/>
      <c r="AE943" s="1385"/>
      <c r="AF943" s="138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378" t="s">
        <v>677</v>
      </c>
      <c r="Q944" s="1379"/>
      <c r="R944" s="1379"/>
      <c r="S944" s="1379"/>
      <c r="T944" s="1380"/>
      <c r="U944" s="1378" t="s">
        <v>599</v>
      </c>
      <c r="V944" s="1379"/>
      <c r="W944" s="1379"/>
      <c r="X944" s="1379"/>
      <c r="Y944" s="1379"/>
      <c r="Z944" s="1380"/>
      <c r="AA944" s="1384"/>
      <c r="AB944" s="1385"/>
      <c r="AC944" s="1385"/>
      <c r="AD944" s="1385"/>
      <c r="AE944" s="1385"/>
      <c r="AF944" s="138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5" t="s">
        <v>2556</v>
      </c>
      <c r="G945" s="1646"/>
      <c r="H945" s="1647"/>
      <c r="I945" s="1622" t="s">
        <v>335</v>
      </c>
      <c r="J945" s="1623"/>
      <c r="K945" s="1623"/>
      <c r="L945" s="1623"/>
      <c r="M945" s="1623"/>
      <c r="N945" s="1623"/>
      <c r="O945" s="1623"/>
      <c r="P945" s="1623"/>
      <c r="Q945" s="1623"/>
      <c r="R945" s="1623"/>
      <c r="S945" s="1623"/>
      <c r="T945" s="1624"/>
      <c r="U945" s="1378" t="s">
        <v>599</v>
      </c>
      <c r="V945" s="1379"/>
      <c r="W945" s="1379"/>
      <c r="X945" s="1379"/>
      <c r="Y945" s="1379"/>
      <c r="Z945" s="1380"/>
      <c r="AA945" s="1384"/>
      <c r="AB945" s="1385"/>
      <c r="AC945" s="1385"/>
      <c r="AD945" s="1385"/>
      <c r="AE945" s="1385"/>
      <c r="AF945" s="138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2" t="s">
        <v>335</v>
      </c>
      <c r="J946" s="1623"/>
      <c r="K946" s="1623"/>
      <c r="L946" s="1623"/>
      <c r="M946" s="1623"/>
      <c r="N946" s="1623"/>
      <c r="O946" s="1623"/>
      <c r="P946" s="1623"/>
      <c r="Q946" s="1623"/>
      <c r="R946" s="1623"/>
      <c r="S946" s="1623"/>
      <c r="T946" s="1624"/>
      <c r="U946" s="1378" t="s">
        <v>599</v>
      </c>
      <c r="V946" s="1379"/>
      <c r="W946" s="1379"/>
      <c r="X946" s="1379"/>
      <c r="Y946" s="1379"/>
      <c r="Z946" s="1380"/>
      <c r="AA946" s="1384"/>
      <c r="AB946" s="1385"/>
      <c r="AC946" s="1385"/>
      <c r="AD946" s="1385"/>
      <c r="AE946" s="1385"/>
      <c r="AF946" s="138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838" t="s">
        <v>335</v>
      </c>
      <c r="J947" s="1718"/>
      <c r="K947" s="1718"/>
      <c r="L947" s="1718"/>
      <c r="M947" s="1718"/>
      <c r="N947" s="1718"/>
      <c r="O947" s="1718"/>
      <c r="P947" s="1718"/>
      <c r="Q947" s="1718"/>
      <c r="R947" s="1718"/>
      <c r="S947" s="1718"/>
      <c r="T947" s="1719"/>
      <c r="U947" s="1378" t="s">
        <v>599</v>
      </c>
      <c r="V947" s="1379"/>
      <c r="W947" s="1379"/>
      <c r="X947" s="1379"/>
      <c r="Y947" s="1379"/>
      <c r="Z947" s="1380"/>
      <c r="AA947" s="1384"/>
      <c r="AB947" s="1385"/>
      <c r="AC947" s="1385"/>
      <c r="AD947" s="1385"/>
      <c r="AE947" s="1385"/>
      <c r="AF947" s="138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22" t="s">
        <v>2786</v>
      </c>
      <c r="J948" s="1718"/>
      <c r="K948" s="1718"/>
      <c r="L948" s="1718"/>
      <c r="M948" s="1718"/>
      <c r="N948" s="1718"/>
      <c r="O948" s="1718"/>
      <c r="P948" s="1718"/>
      <c r="Q948" s="1718"/>
      <c r="R948" s="1718"/>
      <c r="S948" s="1718"/>
      <c r="T948" s="1719"/>
      <c r="U948" s="1378" t="s">
        <v>553</v>
      </c>
      <c r="V948" s="1379"/>
      <c r="W948" s="1379"/>
      <c r="X948" s="1379"/>
      <c r="Y948" s="1379"/>
      <c r="Z948" s="1380"/>
      <c r="AA948" s="1384">
        <v>1746191</v>
      </c>
      <c r="AB948" s="1385"/>
      <c r="AC948" s="1385"/>
      <c r="AD948" s="1385"/>
      <c r="AE948" s="1385"/>
      <c r="AF948" s="138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838" t="s">
        <v>335</v>
      </c>
      <c r="J949" s="1718"/>
      <c r="K949" s="1718"/>
      <c r="L949" s="1718"/>
      <c r="M949" s="1718"/>
      <c r="N949" s="1718"/>
      <c r="O949" s="1718"/>
      <c r="P949" s="1718"/>
      <c r="Q949" s="1718"/>
      <c r="R949" s="1718"/>
      <c r="S949" s="1718"/>
      <c r="T949" s="1719"/>
      <c r="U949" s="1378" t="s">
        <v>599</v>
      </c>
      <c r="V949" s="1379"/>
      <c r="W949" s="1379"/>
      <c r="X949" s="1379"/>
      <c r="Y949" s="1379"/>
      <c r="Z949" s="1380"/>
      <c r="AA949" s="1384"/>
      <c r="AB949" s="1385"/>
      <c r="AC949" s="1385"/>
      <c r="AD949" s="1385"/>
      <c r="AE949" s="1385"/>
      <c r="AF949" s="138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0">
        <v>120</v>
      </c>
      <c r="N954" s="1615"/>
      <c r="O954" s="1615"/>
      <c r="P954" s="1615"/>
      <c r="Q954" s="1615"/>
      <c r="R954" s="1615"/>
      <c r="S954" s="1616"/>
      <c r="U954" s="66" t="s">
        <v>11</v>
      </c>
      <c r="V954" s="5"/>
      <c r="W954" s="5"/>
      <c r="X954" s="5"/>
      <c r="Y954" s="5"/>
      <c r="Z954" s="5"/>
      <c r="AA954" s="5"/>
      <c r="AB954" s="5"/>
      <c r="AC954" s="5"/>
      <c r="AD954" s="46"/>
      <c r="AE954" s="1720"/>
      <c r="AF954" s="1615"/>
      <c r="AG954" s="1615"/>
      <c r="AH954" s="1615"/>
      <c r="AI954" s="1615"/>
      <c r="AJ954" s="1615"/>
      <c r="AK954" s="161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54" t="s">
        <v>386</v>
      </c>
      <c r="N955" s="1508"/>
      <c r="O955" s="1508"/>
      <c r="P955" s="1508"/>
      <c r="Q955" s="1508"/>
      <c r="R955" s="1508"/>
      <c r="S955" s="1655"/>
      <c r="U955" s="66" t="s">
        <v>12</v>
      </c>
      <c r="V955" s="5"/>
      <c r="W955" s="5"/>
      <c r="X955" s="5"/>
      <c r="Y955" s="5"/>
      <c r="Z955" s="5"/>
      <c r="AA955" s="5"/>
      <c r="AB955" s="5"/>
      <c r="AC955" s="5"/>
      <c r="AD955" s="46"/>
      <c r="AE955" s="1654"/>
      <c r="AF955" s="1508"/>
      <c r="AG955" s="1508"/>
      <c r="AH955" s="1508"/>
      <c r="AI955" s="1508"/>
      <c r="AJ955" s="1508"/>
      <c r="AK955" s="165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56" t="s">
        <v>2780</v>
      </c>
      <c r="K956" s="1657"/>
      <c r="L956" s="1657"/>
      <c r="M956" s="1657"/>
      <c r="N956" s="1657"/>
      <c r="O956" s="1657"/>
      <c r="P956" s="1657"/>
      <c r="Q956" s="1657"/>
      <c r="R956" s="1657"/>
      <c r="S956" s="1658"/>
      <c r="U956" s="66" t="s">
        <v>892</v>
      </c>
      <c r="V956" s="5"/>
      <c r="W956" s="5"/>
      <c r="AB956" s="1656" t="s">
        <v>308</v>
      </c>
      <c r="AC956" s="1657"/>
      <c r="AD956" s="1657"/>
      <c r="AE956" s="1657"/>
      <c r="AF956" s="1657"/>
      <c r="AG956" s="1657"/>
      <c r="AH956" s="1657"/>
      <c r="AI956" s="1657"/>
      <c r="AJ956" s="1657"/>
      <c r="AK956" s="165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8">
        <v>1.1000000000000001</v>
      </c>
      <c r="N957" s="1714"/>
      <c r="O957" s="1714"/>
      <c r="P957" s="1714"/>
      <c r="Q957" s="1714"/>
      <c r="R957" s="1714"/>
      <c r="S957" s="1715"/>
      <c r="U957" s="66" t="s">
        <v>13</v>
      </c>
      <c r="V957" s="5"/>
      <c r="W957" s="5"/>
      <c r="X957" s="5"/>
      <c r="Y957" s="5"/>
      <c r="Z957" s="5"/>
      <c r="AA957" s="5"/>
      <c r="AB957" s="5"/>
      <c r="AC957" s="5"/>
      <c r="AD957" s="46"/>
      <c r="AE957" s="1713"/>
      <c r="AF957" s="1714"/>
      <c r="AG957" s="1714"/>
      <c r="AH957" s="1714"/>
      <c r="AI957" s="1714"/>
      <c r="AJ957" s="1714"/>
      <c r="AK957" s="171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25">
        <v>40</v>
      </c>
      <c r="N958" s="1611"/>
      <c r="O958" s="1611"/>
      <c r="P958" s="1611"/>
      <c r="Q958" s="1611"/>
      <c r="R958" s="1611"/>
      <c r="S958" s="1612"/>
      <c r="U958" s="66" t="s">
        <v>14</v>
      </c>
      <c r="V958" s="5"/>
      <c r="W958" s="5"/>
      <c r="X958" s="5"/>
      <c r="Y958" s="5"/>
      <c r="Z958" s="5"/>
      <c r="AA958" s="5"/>
      <c r="AB958" s="5"/>
      <c r="AC958" s="5"/>
      <c r="AD958" s="46"/>
      <c r="AE958" s="1725"/>
      <c r="AF958" s="1611"/>
      <c r="AG958" s="1611"/>
      <c r="AH958" s="1611"/>
      <c r="AI958" s="1611"/>
      <c r="AJ958" s="1611"/>
      <c r="AK958" s="161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84">
        <v>615360</v>
      </c>
      <c r="N959" s="1385"/>
      <c r="O959" s="1385"/>
      <c r="P959" s="1385"/>
      <c r="Q959" s="1385"/>
      <c r="R959" s="1385"/>
      <c r="S959" s="1386"/>
      <c r="U959" s="66" t="s">
        <v>15</v>
      </c>
      <c r="V959" s="5"/>
      <c r="W959" s="5"/>
      <c r="X959" s="5"/>
      <c r="Y959" s="5"/>
      <c r="Z959" s="5"/>
      <c r="AA959" s="5"/>
      <c r="AB959" s="5"/>
      <c r="AC959" s="5"/>
      <c r="AD959" s="46"/>
      <c r="AE959" s="1384"/>
      <c r="AF959" s="1385"/>
      <c r="AG959" s="1385"/>
      <c r="AH959" s="1385"/>
      <c r="AI959" s="1385"/>
      <c r="AJ959" s="1385"/>
      <c r="AK959" s="138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84">
        <v>12307200</v>
      </c>
      <c r="N960" s="1385"/>
      <c r="O960" s="1385"/>
      <c r="P960" s="1385"/>
      <c r="Q960" s="1385"/>
      <c r="R960" s="1385"/>
      <c r="S960" s="1386"/>
      <c r="U960" s="66" t="s">
        <v>16</v>
      </c>
      <c r="V960" s="5"/>
      <c r="W960" s="5"/>
      <c r="X960" s="5"/>
      <c r="Y960" s="5"/>
      <c r="Z960" s="5"/>
      <c r="AA960" s="5"/>
      <c r="AB960" s="5"/>
      <c r="AC960" s="5"/>
      <c r="AD960" s="46"/>
      <c r="AE960" s="1384"/>
      <c r="AF960" s="1385"/>
      <c r="AG960" s="1385"/>
      <c r="AH960" s="1385"/>
      <c r="AI960" s="1385"/>
      <c r="AJ960" s="1385"/>
      <c r="AK960" s="138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51">
        <v>20</v>
      </c>
      <c r="N961" s="1652"/>
      <c r="O961" s="1652"/>
      <c r="P961" s="1652"/>
      <c r="Q961" s="1652"/>
      <c r="R961" s="1652"/>
      <c r="S961" s="1653"/>
      <c r="U961" s="121" t="s">
        <v>1775</v>
      </c>
      <c r="V961" s="5"/>
      <c r="W961" s="5"/>
      <c r="X961" s="5"/>
      <c r="Y961" s="5"/>
      <c r="Z961" s="5"/>
      <c r="AA961" s="5"/>
      <c r="AB961" s="5"/>
      <c r="AC961" s="5"/>
      <c r="AD961" s="46"/>
      <c r="AE961" s="1651"/>
      <c r="AF961" s="1652"/>
      <c r="AG961" s="1652"/>
      <c r="AH961" s="1652"/>
      <c r="AI961" s="1652"/>
      <c r="AJ961" s="1652"/>
      <c r="AK961" s="165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8"/>
      <c r="N966" s="1649"/>
      <c r="O966" s="1649"/>
      <c r="P966" s="1649"/>
      <c r="Q966" s="1649"/>
      <c r="R966" s="1649"/>
      <c r="S966" s="1650"/>
      <c r="T966" s="66" t="s">
        <v>799</v>
      </c>
      <c r="U966" s="5"/>
      <c r="V966" s="5"/>
      <c r="W966" s="5"/>
      <c r="X966" s="5"/>
      <c r="Y966" s="5"/>
      <c r="Z966" s="46"/>
      <c r="AA966" s="1648"/>
      <c r="AB966" s="1649"/>
      <c r="AC966" s="1649"/>
      <c r="AD966" s="1649"/>
      <c r="AE966" s="1649"/>
      <c r="AF966" s="1649"/>
      <c r="AG966" s="16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8"/>
      <c r="N967" s="1649"/>
      <c r="O967" s="1649"/>
      <c r="P967" s="1649"/>
      <c r="Q967" s="1649"/>
      <c r="R967" s="1649"/>
      <c r="S967" s="1650"/>
      <c r="T967" s="66" t="s">
        <v>798</v>
      </c>
      <c r="U967" s="5"/>
      <c r="V967" s="5"/>
      <c r="W967" s="5"/>
      <c r="X967" s="5"/>
      <c r="Y967" s="5"/>
      <c r="Z967" s="46"/>
      <c r="AA967" s="1648"/>
      <c r="AB967" s="1649"/>
      <c r="AC967" s="1649"/>
      <c r="AD967" s="1649"/>
      <c r="AE967" s="1649"/>
      <c r="AF967" s="1649"/>
      <c r="AG967" s="16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62" t="s">
        <v>599</v>
      </c>
      <c r="N968" s="1663"/>
      <c r="O968" s="1663"/>
      <c r="P968" s="1663"/>
      <c r="Q968" s="1663"/>
      <c r="R968" s="1663"/>
      <c r="S968" s="1664"/>
      <c r="T968" s="45" t="s">
        <v>338</v>
      </c>
      <c r="U968" s="5"/>
      <c r="V968" s="5"/>
      <c r="W968" s="5"/>
      <c r="X968" s="5"/>
      <c r="Y968" s="5"/>
      <c r="Z968" s="46"/>
      <c r="AA968" s="1648"/>
      <c r="AB968" s="1649"/>
      <c r="AC968" s="1649"/>
      <c r="AD968" s="1649"/>
      <c r="AE968" s="1649"/>
      <c r="AF968" s="1649"/>
      <c r="AG968" s="16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8"/>
      <c r="N969" s="1649"/>
      <c r="O969" s="1649"/>
      <c r="P969" s="1649"/>
      <c r="Q969" s="1649"/>
      <c r="R969" s="1649"/>
      <c r="S969" s="1650"/>
      <c r="T969" s="45" t="s">
        <v>339</v>
      </c>
      <c r="U969" s="5"/>
      <c r="V969" s="5"/>
      <c r="W969" s="5"/>
      <c r="X969" s="5"/>
      <c r="Y969" s="5"/>
      <c r="Z969" s="46"/>
      <c r="AA969" s="1648"/>
      <c r="AB969" s="1649"/>
      <c r="AC969" s="1649"/>
      <c r="AD969" s="1649"/>
      <c r="AE969" s="1649"/>
      <c r="AF969" s="1649"/>
      <c r="AG969" s="16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8"/>
      <c r="N970" s="1649"/>
      <c r="O970" s="1649"/>
      <c r="P970" s="1649"/>
      <c r="Q970" s="1649"/>
      <c r="R970" s="1649"/>
      <c r="S970" s="1650"/>
      <c r="T970" s="45" t="s">
        <v>377</v>
      </c>
      <c r="U970" s="5"/>
      <c r="V970" s="5"/>
      <c r="W970" s="5"/>
      <c r="X970" s="5"/>
      <c r="Y970" s="5"/>
      <c r="Z970" s="46"/>
      <c r="AA970" s="1648"/>
      <c r="AB970" s="1649"/>
      <c r="AC970" s="1649"/>
      <c r="AD970" s="1649"/>
      <c r="AE970" s="1649"/>
      <c r="AF970" s="1649"/>
      <c r="AG970" s="16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29" t="s">
        <v>308</v>
      </c>
      <c r="N971" s="1730"/>
      <c r="O971" s="1730"/>
      <c r="P971" s="1730"/>
      <c r="Q971" s="1730"/>
      <c r="R971" s="1730"/>
      <c r="S971" s="1731"/>
      <c r="T971" s="1659"/>
      <c r="U971" s="1660"/>
      <c r="V971" s="1660"/>
      <c r="W971" s="1660"/>
      <c r="X971" s="1660"/>
      <c r="Y971" s="1660"/>
      <c r="Z971" s="1661"/>
      <c r="AA971" s="1648"/>
      <c r="AB971" s="1649"/>
      <c r="AC971" s="1649"/>
      <c r="AD971" s="1649"/>
      <c r="AE971" s="1649"/>
      <c r="AF971" s="1649"/>
      <c r="AG971" s="16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8"/>
      <c r="N972" s="1649"/>
      <c r="O972" s="1649"/>
      <c r="P972" s="1649"/>
      <c r="Q972" s="1649"/>
      <c r="R972" s="1649"/>
      <c r="S972" s="1650"/>
      <c r="T972" s="1659"/>
      <c r="U972" s="1660"/>
      <c r="V972" s="1660"/>
      <c r="W972" s="1660"/>
      <c r="X972" s="1660"/>
      <c r="Y972" s="1660"/>
      <c r="Z972" s="1661"/>
      <c r="AA972" s="1648"/>
      <c r="AB972" s="1649"/>
      <c r="AC972" s="1649"/>
      <c r="AD972" s="1649"/>
      <c r="AE972" s="1649"/>
      <c r="AF972" s="1649"/>
      <c r="AG972" s="16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29" t="s">
        <v>677</v>
      </c>
      <c r="P973" s="1430"/>
      <c r="Q973" s="92"/>
      <c r="R973" s="92"/>
      <c r="S973" s="93"/>
      <c r="T973" s="41" t="s">
        <v>170</v>
      </c>
      <c r="U973" s="42"/>
      <c r="V973" s="42"/>
      <c r="W973" s="1726" t="s">
        <v>335</v>
      </c>
      <c r="X973" s="1727"/>
      <c r="Y973" s="1727"/>
      <c r="Z973" s="1727"/>
      <c r="AA973" s="1727"/>
      <c r="AB973" s="1727"/>
      <c r="AC973" s="1727"/>
      <c r="AD973" s="1727"/>
      <c r="AE973" s="1727"/>
      <c r="AF973" s="1727"/>
      <c r="AG973" s="172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367" t="s">
        <v>33</v>
      </c>
      <c r="G974" s="1368"/>
      <c r="H974" s="1368"/>
      <c r="I974" s="1368"/>
      <c r="J974" s="1368"/>
      <c r="K974" s="1368"/>
      <c r="L974" s="1368"/>
      <c r="M974" s="1648"/>
      <c r="N974" s="1649"/>
      <c r="O974" s="1649"/>
      <c r="P974" s="1649"/>
      <c r="Q974" s="1649"/>
      <c r="R974" s="1649"/>
      <c r="S974" s="1650"/>
      <c r="T974" s="47"/>
      <c r="U974" s="48"/>
      <c r="V974" s="48"/>
      <c r="W974" s="48"/>
      <c r="X974" s="48"/>
      <c r="Y974" s="48"/>
      <c r="Z974" s="124" t="s">
        <v>134</v>
      </c>
      <c r="AA974" s="1775"/>
      <c r="AB974" s="1776"/>
      <c r="AC974" s="1776"/>
      <c r="AD974" s="1776"/>
      <c r="AE974" s="1776"/>
      <c r="AF974" s="1776"/>
      <c r="AG974" s="177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360"/>
      <c r="BH975" s="1360"/>
      <c r="BI975" s="1360"/>
      <c r="BJ975" s="1360"/>
      <c r="BK975" s="1360"/>
      <c r="BL975" s="136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4" t="s">
        <v>556</v>
      </c>
      <c r="B978" s="1544"/>
      <c r="C978" s="1544"/>
      <c r="D978" s="1544"/>
      <c r="E978" s="1544"/>
      <c r="F978" s="1544"/>
      <c r="G978" s="1544"/>
      <c r="H978" s="1544"/>
      <c r="I978" s="1544"/>
      <c r="J978" s="1544"/>
      <c r="K978" s="1544"/>
      <c r="L978" s="1544"/>
      <c r="M978" s="1544"/>
      <c r="N978" s="1544"/>
      <c r="O978" s="1544"/>
      <c r="P978" s="1544"/>
      <c r="Q978" s="1544"/>
      <c r="R978" s="1544"/>
      <c r="S978" s="1544"/>
      <c r="T978" s="1544"/>
      <c r="U978" s="1544"/>
      <c r="V978" s="1544"/>
      <c r="W978" s="1544"/>
      <c r="X978" s="1544"/>
      <c r="Y978" s="1544"/>
      <c r="Z978" s="1544"/>
      <c r="AA978" s="1544"/>
      <c r="AB978" s="1544"/>
      <c r="AC978" s="1544"/>
      <c r="AD978" s="1544"/>
      <c r="AE978" s="1544"/>
      <c r="AF978" s="1544"/>
      <c r="AG978" s="1544"/>
      <c r="AH978" s="1544"/>
      <c r="AI978" s="1544"/>
      <c r="AJ978" s="1544"/>
      <c r="AK978" s="1544"/>
      <c r="AL978" s="1544"/>
      <c r="AM978" s="1544"/>
      <c r="AN978" s="1544"/>
      <c r="AO978" s="1544"/>
      <c r="AP978" s="1544"/>
      <c r="AQ978" s="1544"/>
      <c r="AR978" s="1544"/>
      <c r="AS978" s="1544"/>
      <c r="AT978" s="154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4"/>
      <c r="B979" s="1544"/>
      <c r="C979" s="1544"/>
      <c r="D979" s="1544"/>
      <c r="E979" s="1544"/>
      <c r="F979" s="1544"/>
      <c r="G979" s="1544"/>
      <c r="H979" s="1544"/>
      <c r="I979" s="1544"/>
      <c r="J979" s="1544"/>
      <c r="K979" s="1544"/>
      <c r="L979" s="1544"/>
      <c r="M979" s="1544"/>
      <c r="N979" s="1544"/>
      <c r="O979" s="1544"/>
      <c r="P979" s="1544"/>
      <c r="Q979" s="1544"/>
      <c r="R979" s="1544"/>
      <c r="S979" s="1544"/>
      <c r="T979" s="1544"/>
      <c r="U979" s="1544"/>
      <c r="V979" s="1544"/>
      <c r="W979" s="1544"/>
      <c r="X979" s="1544"/>
      <c r="Y979" s="1544"/>
      <c r="Z979" s="1544"/>
      <c r="AA979" s="1544"/>
      <c r="AB979" s="1544"/>
      <c r="AC979" s="1544"/>
      <c r="AD979" s="1544"/>
      <c r="AE979" s="1544"/>
      <c r="AF979" s="1544"/>
      <c r="AG979" s="1544"/>
      <c r="AH979" s="1544"/>
      <c r="AI979" s="1544"/>
      <c r="AJ979" s="1544"/>
      <c r="AK979" s="1544"/>
      <c r="AL979" s="1544"/>
      <c r="AM979" s="1544"/>
      <c r="AN979" s="1544"/>
      <c r="AO979" s="1544"/>
      <c r="AP979" s="1544"/>
      <c r="AQ979" s="1544"/>
      <c r="AR979" s="1544"/>
      <c r="AS979" s="1544"/>
      <c r="AT979" s="154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4"/>
      <c r="B980" s="1544"/>
      <c r="C980" s="1544"/>
      <c r="D980" s="1544"/>
      <c r="E980" s="1544"/>
      <c r="F980" s="1544"/>
      <c r="G980" s="1544"/>
      <c r="H980" s="1544"/>
      <c r="I980" s="1544"/>
      <c r="J980" s="1544"/>
      <c r="K980" s="1544"/>
      <c r="L980" s="1544"/>
      <c r="M980" s="1544"/>
      <c r="N980" s="1544"/>
      <c r="O980" s="1544"/>
      <c r="P980" s="1544"/>
      <c r="Q980" s="1544"/>
      <c r="R980" s="1544"/>
      <c r="S980" s="1544"/>
      <c r="T980" s="1544"/>
      <c r="U980" s="1544"/>
      <c r="V980" s="1544"/>
      <c r="W980" s="1544"/>
      <c r="X980" s="1544"/>
      <c r="Y980" s="1544"/>
      <c r="Z980" s="1544"/>
      <c r="AA980" s="1544"/>
      <c r="AB980" s="1544"/>
      <c r="AC980" s="1544"/>
      <c r="AD980" s="1544"/>
      <c r="AE980" s="1544"/>
      <c r="AF980" s="1544"/>
      <c r="AG980" s="1544"/>
      <c r="AH980" s="1544"/>
      <c r="AI980" s="1544"/>
      <c r="AJ980" s="1544"/>
      <c r="AK980" s="1544"/>
      <c r="AL980" s="1544"/>
      <c r="AM980" s="1544"/>
      <c r="AN980" s="1544"/>
      <c r="AO980" s="1544"/>
      <c r="AP980" s="1544"/>
      <c r="AQ980" s="1544"/>
      <c r="AR980" s="1544"/>
      <c r="AS980" s="1544"/>
      <c r="AT980" s="154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9" t="s">
        <v>646</v>
      </c>
      <c r="E984" s="1840"/>
      <c r="F984" s="1840"/>
      <c r="G984" s="1840"/>
      <c r="H984" s="1840"/>
      <c r="I984" s="1840"/>
      <c r="J984" s="1840"/>
      <c r="K984" s="1840"/>
      <c r="L984" s="1840"/>
      <c r="M984" s="1840"/>
      <c r="N984" s="1840"/>
      <c r="O984" s="1840"/>
      <c r="P984" s="1840"/>
      <c r="Q984" s="1841"/>
      <c r="R984" s="1839" t="s">
        <v>647</v>
      </c>
      <c r="S984" s="1840"/>
      <c r="T984" s="1840"/>
      <c r="U984" s="1840"/>
      <c r="V984" s="1840"/>
      <c r="W984" s="1840"/>
      <c r="X984" s="1840"/>
      <c r="Y984" s="1840"/>
      <c r="Z984" s="1840"/>
      <c r="AA984" s="1841"/>
      <c r="AB984" s="1839" t="s">
        <v>648</v>
      </c>
      <c r="AC984" s="1840"/>
      <c r="AD984" s="1840"/>
      <c r="AE984" s="1840"/>
      <c r="AF984" s="1840"/>
      <c r="AG984" s="1840"/>
      <c r="AH984" s="1840"/>
      <c r="AI984" s="1841"/>
      <c r="AJ984" s="1839" t="s">
        <v>649</v>
      </c>
      <c r="AK984" s="1840"/>
      <c r="AL984" s="1840"/>
      <c r="AM984" s="1840"/>
      <c r="AN984" s="1840"/>
      <c r="AO984" s="1840"/>
      <c r="AP984" s="1840"/>
      <c r="AQ984" s="184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5" t="s">
        <v>641</v>
      </c>
      <c r="E985" s="1526"/>
      <c r="F985" s="1526"/>
      <c r="G985" s="1526"/>
      <c r="H985" s="1526"/>
      <c r="I985" s="1526"/>
      <c r="J985" s="1526"/>
      <c r="K985" s="1526"/>
      <c r="L985" s="1526"/>
      <c r="M985" s="1526"/>
      <c r="N985" s="1526"/>
      <c r="O985" s="1526"/>
      <c r="P985" s="1526"/>
      <c r="Q985" s="1527"/>
      <c r="R985" s="1724">
        <f>IF(ISNA(IF($BN$796="4%",(INDEX($BP$806:$BT$863,MATCH($CB$796,$BO$806:$BO$863,0),MATCH(D985,$BP$805:$BT$805,0))),(INDEX($BW$806:$CA$863,MATCH($CB$796,$BV$806:$BV$863,0),MATCH(D985,$BW$805:$CA$805,0))))),0,IF($BN$796="4%",(INDEX($BP$806:$BT$863,MATCH($CB$796,$BO$806:$BO$863,0),MATCH(D985,$BP$805:$BT$805,0))),(INDEX($BW$806:$CA$863,MATCH($CB$796,$BV$806:$BV$863,0),MATCH(D985,$BW$805:$CA$805,0)))))</f>
        <v>396888</v>
      </c>
      <c r="S985" s="1724"/>
      <c r="T985" s="1724"/>
      <c r="U985" s="1724"/>
      <c r="V985" s="1724"/>
      <c r="W985" s="1724"/>
      <c r="X985" s="1724"/>
      <c r="Y985" s="1724"/>
      <c r="Z985" s="1724"/>
      <c r="AA985" s="1724"/>
      <c r="AB985" s="1820">
        <f>BN660</f>
        <v>86</v>
      </c>
      <c r="AC985" s="1821"/>
      <c r="AD985" s="1821"/>
      <c r="AE985" s="1821"/>
      <c r="AF985" s="1821"/>
      <c r="AG985" s="1821"/>
      <c r="AH985" s="1821"/>
      <c r="AI985" s="1822"/>
      <c r="AJ985" s="1710">
        <f>IF(ISERROR((R985*AB985)),0,(R985*AB985))</f>
        <v>34132368</v>
      </c>
      <c r="AK985" s="1711"/>
      <c r="AL985" s="1711"/>
      <c r="AM985" s="1711"/>
      <c r="AN985" s="1711"/>
      <c r="AO985" s="1711"/>
      <c r="AP985" s="1711"/>
      <c r="AQ985" s="171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5" t="s">
        <v>326</v>
      </c>
      <c r="E986" s="1526"/>
      <c r="F986" s="1526"/>
      <c r="G986" s="1526"/>
      <c r="H986" s="1526"/>
      <c r="I986" s="1526"/>
      <c r="J986" s="1526"/>
      <c r="K986" s="1526"/>
      <c r="L986" s="1526"/>
      <c r="M986" s="1526"/>
      <c r="N986" s="1526"/>
      <c r="O986" s="1526"/>
      <c r="P986" s="1526"/>
      <c r="Q986" s="1527"/>
      <c r="R986" s="1724">
        <f>IF(ISNA(IF($BN$796="4%",(INDEX($BP$806:$BT$863,MATCH($CB$796,$BO$806:$BO$863,0),MATCH(D986,$BP$805:$BT$805,0))),(INDEX($BW$806:$CA$863,MATCH($CB$796,$BV$806:$BV$863,0),MATCH(D986,$BW$805:$CA$805,0))))),0,IF($BN$796="4%",(INDEX($BP$806:$BT$863,MATCH($CB$796,$BO$806:$BO$863,0),MATCH(D986,$BP$805:$BT$805,0))),(INDEX($BW$806:$CA$863,MATCH($CB$796,$BV$806:$BV$863,0),MATCH(D986,$BW$805:$CA$805,0)))))</f>
        <v>457608</v>
      </c>
      <c r="S986" s="1724"/>
      <c r="T986" s="1724"/>
      <c r="U986" s="1724"/>
      <c r="V986" s="1724"/>
      <c r="W986" s="1724"/>
      <c r="X986" s="1724"/>
      <c r="Y986" s="1724"/>
      <c r="Z986" s="1724"/>
      <c r="AA986" s="1724"/>
      <c r="AB986" s="1820">
        <f>BS660</f>
        <v>0</v>
      </c>
      <c r="AC986" s="1821"/>
      <c r="AD986" s="1821"/>
      <c r="AE986" s="1821"/>
      <c r="AF986" s="1821"/>
      <c r="AG986" s="1821"/>
      <c r="AH986" s="1821"/>
      <c r="AI986" s="1822"/>
      <c r="AJ986" s="1710">
        <f>IF(ISERROR((R986*AB986)),0,(R986*AB986))</f>
        <v>0</v>
      </c>
      <c r="AK986" s="1711"/>
      <c r="AL986" s="1711"/>
      <c r="AM986" s="1711"/>
      <c r="AN986" s="1711"/>
      <c r="AO986" s="1711"/>
      <c r="AP986" s="1711"/>
      <c r="AQ986" s="171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5" t="s">
        <v>163</v>
      </c>
      <c r="E987" s="1526"/>
      <c r="F987" s="1526"/>
      <c r="G987" s="1526"/>
      <c r="H987" s="1526"/>
      <c r="I987" s="1526"/>
      <c r="J987" s="1526"/>
      <c r="K987" s="1526"/>
      <c r="L987" s="1526"/>
      <c r="M987" s="1526"/>
      <c r="N987" s="1526"/>
      <c r="O987" s="1526"/>
      <c r="P987" s="1526"/>
      <c r="Q987" s="1527"/>
      <c r="R987" s="1724">
        <f>IF(ISNA(IF($BN$796="4%",(INDEX($BP$806:$BT$863,MATCH($CB$796,$BO$806:$BO$863,0),MATCH(D987,$BP$805:$BT$805,0))),(INDEX($BW$806:$CA$863,MATCH($CB$796,$BV$806:$BV$863,0),MATCH(D987,$BW$805:$CA$805,0))))),0,IF($BN$796="4%",(INDEX($BP$806:$BT$863,MATCH($CB$796,$BO$806:$BO$863,0),MATCH(D987,$BP$805:$BT$805,0))),(INDEX($BW$806:$CA$863,MATCH($CB$796,$BV$806:$BV$863,0),MATCH(D987,$BW$805:$CA$805,0)))))</f>
        <v>552000</v>
      </c>
      <c r="S987" s="1724"/>
      <c r="T987" s="1724"/>
      <c r="U987" s="1724"/>
      <c r="V987" s="1724"/>
      <c r="W987" s="1724"/>
      <c r="X987" s="1724"/>
      <c r="Y987" s="1724"/>
      <c r="Z987" s="1724"/>
      <c r="AA987" s="1724"/>
      <c r="AB987" s="1820">
        <f>BX660</f>
        <v>1</v>
      </c>
      <c r="AC987" s="1821"/>
      <c r="AD987" s="1821"/>
      <c r="AE987" s="1821"/>
      <c r="AF987" s="1821"/>
      <c r="AG987" s="1821"/>
      <c r="AH987" s="1821"/>
      <c r="AI987" s="1822"/>
      <c r="AJ987" s="1710">
        <f>IF(ISERROR((R987*AB987)),0,(R987*AB987))</f>
        <v>552000</v>
      </c>
      <c r="AK987" s="1711"/>
      <c r="AL987" s="1711"/>
      <c r="AM987" s="1711"/>
      <c r="AN987" s="1711"/>
      <c r="AO987" s="1711"/>
      <c r="AP987" s="1711"/>
      <c r="AQ987" s="171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5" t="s">
        <v>164</v>
      </c>
      <c r="E988" s="1526"/>
      <c r="F988" s="1526"/>
      <c r="G988" s="1526"/>
      <c r="H988" s="1526"/>
      <c r="I988" s="1526"/>
      <c r="J988" s="1526"/>
      <c r="K988" s="1526"/>
      <c r="L988" s="1526"/>
      <c r="M988" s="1526"/>
      <c r="N988" s="1526"/>
      <c r="O988" s="1526"/>
      <c r="P988" s="1526"/>
      <c r="Q988" s="1527"/>
      <c r="R988" s="1724">
        <f>IF(ISNA(IF($BN$796="4%",(INDEX($BP$806:$BT$863,MATCH($CB$796,$BO$806:$BO$863,0),MATCH(D988,$BP$805:$BT$805,0))),(INDEX($BW$806:$CA$863,MATCH($CB$796,$BV$806:$BV$863,0),MATCH(D988,$BW$805:$CA$805,0))))),0,IF($BN$796="4%",(INDEX($BP$806:$BT$863,MATCH($CB$796,$BO$806:$BO$863,0),MATCH(D988,$BP$805:$BT$805,0))),(INDEX($BW$806:$CA$863,MATCH($CB$796,$BV$806:$BV$863,0),MATCH(D988,$BW$805:$CA$805,0)))))</f>
        <v>706560</v>
      </c>
      <c r="S988" s="1724"/>
      <c r="T988" s="1724"/>
      <c r="U988" s="1724"/>
      <c r="V988" s="1724"/>
      <c r="W988" s="1724"/>
      <c r="X988" s="1724"/>
      <c r="Y988" s="1724"/>
      <c r="Z988" s="1724"/>
      <c r="AA988" s="1724"/>
      <c r="AB988" s="1820">
        <f>CC660</f>
        <v>0</v>
      </c>
      <c r="AC988" s="1821"/>
      <c r="AD988" s="1821"/>
      <c r="AE988" s="1821"/>
      <c r="AF988" s="1821"/>
      <c r="AG988" s="1821"/>
      <c r="AH988" s="1821"/>
      <c r="AI988" s="1822"/>
      <c r="AJ988" s="1710">
        <f>IF(ISERROR((R988*AB988)),0,(R988*AB988))</f>
        <v>0</v>
      </c>
      <c r="AK988" s="1711"/>
      <c r="AL988" s="1711"/>
      <c r="AM988" s="1711"/>
      <c r="AN988" s="1711"/>
      <c r="AO988" s="1711"/>
      <c r="AP988" s="1711"/>
      <c r="AQ988" s="171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5" t="s">
        <v>468</v>
      </c>
      <c r="E989" s="1526"/>
      <c r="F989" s="1526"/>
      <c r="G989" s="1526"/>
      <c r="H989" s="1526"/>
      <c r="I989" s="1526"/>
      <c r="J989" s="1526"/>
      <c r="K989" s="1526"/>
      <c r="L989" s="1526"/>
      <c r="M989" s="1526"/>
      <c r="N989" s="1526"/>
      <c r="O989" s="1526"/>
      <c r="P989" s="1526"/>
      <c r="Q989" s="1527"/>
      <c r="R989" s="1724">
        <f>IF(ISNA(IF($BN$796="4%",(INDEX($BP$806:$BT$863,MATCH($CB$796,$BO$806:$BO$863,0),MATCH(D989,$BP$805:$BT$805,0))),(INDEX($BW$806:$CA$863,MATCH($CB$796,$BV$806:$BV$863,0),MATCH(D989,$BW$805:$CA$805,0))))),0,IF($BN$796="4%",(INDEX($BP$806:$BT$863,MATCH($CB$796,$BO$806:$BO$863,0),MATCH(D989,$BP$805:$BT$805,0))),(INDEX($BW$806:$CA$863,MATCH($CB$796,$BV$806:$BV$863,0),MATCH(D989,$BW$805:$CA$805,0)))))</f>
        <v>787152</v>
      </c>
      <c r="S989" s="1724"/>
      <c r="T989" s="1724"/>
      <c r="U989" s="1724"/>
      <c r="V989" s="1724"/>
      <c r="W989" s="1724"/>
      <c r="X989" s="1724"/>
      <c r="Y989" s="1724"/>
      <c r="Z989" s="1724"/>
      <c r="AA989" s="1724"/>
      <c r="AB989" s="1820">
        <f>CM660+CH660</f>
        <v>0</v>
      </c>
      <c r="AC989" s="1821"/>
      <c r="AD989" s="1821"/>
      <c r="AE989" s="1821"/>
      <c r="AF989" s="1821"/>
      <c r="AG989" s="1821"/>
      <c r="AH989" s="1821"/>
      <c r="AI989" s="1822"/>
      <c r="AJ989" s="1710">
        <f>IF(ISERROR((R989*AB989)),0,(R989*AB989))</f>
        <v>0</v>
      </c>
      <c r="AK989" s="1711"/>
      <c r="AL989" s="1711"/>
      <c r="AM989" s="1711"/>
      <c r="AN989" s="1711"/>
      <c r="AO989" s="1711"/>
      <c r="AP989" s="1711"/>
      <c r="AQ989" s="171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2" t="s">
        <v>800</v>
      </c>
      <c r="C990" s="1803"/>
      <c r="D990" s="1803"/>
      <c r="E990" s="1803"/>
      <c r="F990" s="1803"/>
      <c r="G990" s="1803"/>
      <c r="H990" s="1803"/>
      <c r="I990" s="1803"/>
      <c r="J990" s="1803"/>
      <c r="K990" s="1803"/>
      <c r="L990" s="1803"/>
      <c r="M990" s="1803"/>
      <c r="N990" s="1803"/>
      <c r="O990" s="1803"/>
      <c r="P990" s="1803"/>
      <c r="Q990" s="1803"/>
      <c r="R990" s="1803"/>
      <c r="S990" s="1803"/>
      <c r="T990" s="1803"/>
      <c r="U990" s="1803"/>
      <c r="V990" s="1803"/>
      <c r="W990" s="1803"/>
      <c r="X990" s="1803"/>
      <c r="Y990" s="1803"/>
      <c r="Z990" s="1803"/>
      <c r="AA990" s="1804"/>
      <c r="AB990" s="1820">
        <f>SUM(AB985:AI989)</f>
        <v>87</v>
      </c>
      <c r="AC990" s="1821"/>
      <c r="AD990" s="1821"/>
      <c r="AE990" s="1821"/>
      <c r="AF990" s="1821"/>
      <c r="AG990" s="1821"/>
      <c r="AH990" s="1821"/>
      <c r="AI990" s="1822"/>
      <c r="AJ990" s="1710"/>
      <c r="AK990" s="1711"/>
      <c r="AL990" s="1711"/>
      <c r="AM990" s="1711"/>
      <c r="AN990" s="1711"/>
      <c r="AO990" s="1711"/>
      <c r="AP990" s="1711"/>
      <c r="AQ990" s="171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69" t="s">
        <v>520</v>
      </c>
      <c r="C991" s="1870"/>
      <c r="D991" s="1870"/>
      <c r="E991" s="1870"/>
      <c r="F991" s="1870"/>
      <c r="G991" s="1870"/>
      <c r="H991" s="1870"/>
      <c r="I991" s="1870"/>
      <c r="J991" s="1870"/>
      <c r="K991" s="1870"/>
      <c r="L991" s="1870"/>
      <c r="M991" s="1870"/>
      <c r="N991" s="1870"/>
      <c r="O991" s="1870"/>
      <c r="P991" s="1870"/>
      <c r="Q991" s="1870"/>
      <c r="R991" s="1870"/>
      <c r="S991" s="1870"/>
      <c r="T991" s="1870"/>
      <c r="U991" s="1870"/>
      <c r="V991" s="1870"/>
      <c r="W991" s="1870"/>
      <c r="X991" s="1870"/>
      <c r="Y991" s="1870"/>
      <c r="Z991" s="1870"/>
      <c r="AA991" s="1870"/>
      <c r="AB991" s="1870"/>
      <c r="AC991" s="1870"/>
      <c r="AD991" s="1870"/>
      <c r="AE991" s="1870"/>
      <c r="AF991" s="1870"/>
      <c r="AG991" s="1870"/>
      <c r="AH991" s="1870"/>
      <c r="AI991" s="1871"/>
      <c r="AJ991" s="1710">
        <f>SUM(AJ985:AQ989)</f>
        <v>34684368</v>
      </c>
      <c r="AK991" s="1711"/>
      <c r="AL991" s="1711"/>
      <c r="AM991" s="1711"/>
      <c r="AN991" s="1711"/>
      <c r="AO991" s="1711"/>
      <c r="AP991" s="1711"/>
      <c r="AQ991" s="171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6"/>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8"/>
      <c r="AF992" s="1826" t="s">
        <v>674</v>
      </c>
      <c r="AG992" s="1827"/>
      <c r="AH992" s="1827"/>
      <c r="AI992" s="1828"/>
      <c r="AJ992" s="1796"/>
      <c r="AK992" s="1797"/>
      <c r="AL992" s="1797"/>
      <c r="AM992" s="1797"/>
      <c r="AN992" s="1797"/>
      <c r="AO992" s="1797"/>
      <c r="AP992" s="1797"/>
      <c r="AQ992" s="179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99" t="s">
        <v>1326</v>
      </c>
      <c r="E993" s="1800"/>
      <c r="F993" s="1800"/>
      <c r="G993" s="1800"/>
      <c r="H993" s="1800"/>
      <c r="I993" s="1800"/>
      <c r="J993" s="1800"/>
      <c r="K993" s="1800"/>
      <c r="L993" s="1800"/>
      <c r="M993" s="1800"/>
      <c r="N993" s="1800"/>
      <c r="O993" s="1800"/>
      <c r="P993" s="1800"/>
      <c r="Q993" s="1800"/>
      <c r="R993" s="1800"/>
      <c r="S993" s="1800"/>
      <c r="T993" s="1800"/>
      <c r="U993" s="1800"/>
      <c r="V993" s="1800"/>
      <c r="W993" s="1800"/>
      <c r="X993" s="1800"/>
      <c r="Y993" s="1800"/>
      <c r="Z993" s="1800"/>
      <c r="AA993" s="1800"/>
      <c r="AB993" s="1800"/>
      <c r="AC993" s="1800"/>
      <c r="AD993" s="1800"/>
      <c r="AE993" s="1801"/>
      <c r="AF993" s="79"/>
      <c r="AG993" s="1829" t="s">
        <v>553</v>
      </c>
      <c r="AH993" s="1830"/>
      <c r="AI993" s="87"/>
      <c r="AJ993" s="1779">
        <f>ROUND(IF(AND(AG993="yes",D999&gt;0),AJ991*0.2,0),0)</f>
        <v>6936874</v>
      </c>
      <c r="AK993" s="1780"/>
      <c r="AL993" s="1780"/>
      <c r="AM993" s="1780"/>
      <c r="AN993" s="1780"/>
      <c r="AO993" s="1780"/>
      <c r="AP993" s="1780"/>
      <c r="AQ993" s="178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08" t="s">
        <v>2570</v>
      </c>
      <c r="E994" s="1809"/>
      <c r="F994" s="1809"/>
      <c r="G994" s="1809"/>
      <c r="H994" s="1809"/>
      <c r="I994" s="1809"/>
      <c r="J994" s="1809"/>
      <c r="K994" s="1809"/>
      <c r="L994" s="1809"/>
      <c r="M994" s="1809"/>
      <c r="N994" s="1809"/>
      <c r="O994" s="1809"/>
      <c r="P994" s="1809"/>
      <c r="Q994" s="1809"/>
      <c r="R994" s="1809"/>
      <c r="S994" s="1809"/>
      <c r="T994" s="1809"/>
      <c r="U994" s="1809"/>
      <c r="V994" s="1809"/>
      <c r="W994" s="1809"/>
      <c r="X994" s="1809"/>
      <c r="Y994" s="1809"/>
      <c r="Z994" s="1809"/>
      <c r="AA994" s="1809"/>
      <c r="AB994" s="1809"/>
      <c r="AC994" s="1809"/>
      <c r="AD994" s="1809"/>
      <c r="AE994" s="1810"/>
      <c r="AF994" s="73"/>
      <c r="AG994" s="14"/>
      <c r="AH994" s="14"/>
      <c r="AI994" s="83"/>
      <c r="AJ994" s="1782"/>
      <c r="AK994" s="1783"/>
      <c r="AL994" s="1783"/>
      <c r="AM994" s="1783"/>
      <c r="AN994" s="1783"/>
      <c r="AO994" s="1783"/>
      <c r="AP994" s="1783"/>
      <c r="AQ994" s="178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08"/>
      <c r="E995" s="1809"/>
      <c r="F995" s="1809"/>
      <c r="G995" s="1809"/>
      <c r="H995" s="1809"/>
      <c r="I995" s="1809"/>
      <c r="J995" s="1809"/>
      <c r="K995" s="1809"/>
      <c r="L995" s="1809"/>
      <c r="M995" s="1809"/>
      <c r="N995" s="1809"/>
      <c r="O995" s="1809"/>
      <c r="P995" s="1809"/>
      <c r="Q995" s="1809"/>
      <c r="R995" s="1809"/>
      <c r="S995" s="1809"/>
      <c r="T995" s="1809"/>
      <c r="U995" s="1809"/>
      <c r="V995" s="1809"/>
      <c r="W995" s="1809"/>
      <c r="X995" s="1809"/>
      <c r="Y995" s="1809"/>
      <c r="Z995" s="1809"/>
      <c r="AA995" s="1809"/>
      <c r="AB995" s="1809"/>
      <c r="AC995" s="1809"/>
      <c r="AD995" s="1809"/>
      <c r="AE995" s="1810"/>
      <c r="AF995" s="73"/>
      <c r="AG995" s="14"/>
      <c r="AH995" s="14"/>
      <c r="AI995" s="83"/>
      <c r="AJ995" s="1782"/>
      <c r="AK995" s="1783"/>
      <c r="AL995" s="1783"/>
      <c r="AM995" s="1783"/>
      <c r="AN995" s="1783"/>
      <c r="AO995" s="1783"/>
      <c r="AP995" s="1783"/>
      <c r="AQ995" s="178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08"/>
      <c r="E996" s="1809"/>
      <c r="F996" s="1809"/>
      <c r="G996" s="1809"/>
      <c r="H996" s="1809"/>
      <c r="I996" s="1809"/>
      <c r="J996" s="1809"/>
      <c r="K996" s="1809"/>
      <c r="L996" s="1809"/>
      <c r="M996" s="1809"/>
      <c r="N996" s="1809"/>
      <c r="O996" s="1809"/>
      <c r="P996" s="1809"/>
      <c r="Q996" s="1809"/>
      <c r="R996" s="1809"/>
      <c r="S996" s="1809"/>
      <c r="T996" s="1809"/>
      <c r="U996" s="1809"/>
      <c r="V996" s="1809"/>
      <c r="W996" s="1809"/>
      <c r="X996" s="1809"/>
      <c r="Y996" s="1809"/>
      <c r="Z996" s="1809"/>
      <c r="AA996" s="1809"/>
      <c r="AB996" s="1809"/>
      <c r="AC996" s="1809"/>
      <c r="AD996" s="1809"/>
      <c r="AE996" s="1810"/>
      <c r="AF996" s="73"/>
      <c r="AG996" s="14"/>
      <c r="AH996" s="14"/>
      <c r="AI996" s="83"/>
      <c r="AJ996" s="1782"/>
      <c r="AK996" s="1783"/>
      <c r="AL996" s="1783"/>
      <c r="AM996" s="1783"/>
      <c r="AN996" s="1783"/>
      <c r="AO996" s="1783"/>
      <c r="AP996" s="1783"/>
      <c r="AQ996" s="178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08"/>
      <c r="E997" s="1809"/>
      <c r="F997" s="1809"/>
      <c r="G997" s="1809"/>
      <c r="H997" s="1809"/>
      <c r="I997" s="1809"/>
      <c r="J997" s="1809"/>
      <c r="K997" s="1809"/>
      <c r="L997" s="1809"/>
      <c r="M997" s="1809"/>
      <c r="N997" s="1809"/>
      <c r="O997" s="1809"/>
      <c r="P997" s="1809"/>
      <c r="Q997" s="1809"/>
      <c r="R997" s="1809"/>
      <c r="S997" s="1809"/>
      <c r="T997" s="1809"/>
      <c r="U997" s="1809"/>
      <c r="V997" s="1809"/>
      <c r="W997" s="1809"/>
      <c r="X997" s="1809"/>
      <c r="Y997" s="1809"/>
      <c r="Z997" s="1809"/>
      <c r="AA997" s="1809"/>
      <c r="AB997" s="1809"/>
      <c r="AC997" s="1809"/>
      <c r="AD997" s="1809"/>
      <c r="AE997" s="1810"/>
      <c r="AF997" s="73"/>
      <c r="AG997" s="14"/>
      <c r="AH997" s="14"/>
      <c r="AI997" s="83"/>
      <c r="AJ997" s="1782"/>
      <c r="AK997" s="1783"/>
      <c r="AL997" s="1783"/>
      <c r="AM997" s="1783"/>
      <c r="AN997" s="1783"/>
      <c r="AO997" s="1783"/>
      <c r="AP997" s="1783"/>
      <c r="AQ997" s="178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1" t="s">
        <v>2571</v>
      </c>
      <c r="E998" s="1812"/>
      <c r="F998" s="1812"/>
      <c r="G998" s="1812"/>
      <c r="H998" s="1812"/>
      <c r="I998" s="1812"/>
      <c r="J998" s="1812"/>
      <c r="K998" s="1812"/>
      <c r="L998" s="1812"/>
      <c r="M998" s="1812"/>
      <c r="N998" s="1812"/>
      <c r="O998" s="1812"/>
      <c r="P998" s="1812"/>
      <c r="Q998" s="1812"/>
      <c r="R998" s="1812"/>
      <c r="S998" s="1812"/>
      <c r="T998" s="1812"/>
      <c r="U998" s="1812"/>
      <c r="V998" s="1812"/>
      <c r="W998" s="1812"/>
      <c r="X998" s="1812"/>
      <c r="Y998" s="1812"/>
      <c r="Z998" s="1812"/>
      <c r="AA998" s="1812"/>
      <c r="AB998" s="1812"/>
      <c r="AC998" s="1812"/>
      <c r="AD998" s="1812"/>
      <c r="AE998" s="1813"/>
      <c r="AF998" s="73"/>
      <c r="AG998" s="14"/>
      <c r="AH998" s="14"/>
      <c r="AI998" s="83"/>
      <c r="AJ998" s="1782"/>
      <c r="AK998" s="1783"/>
      <c r="AL998" s="1783"/>
      <c r="AM998" s="1783"/>
      <c r="AN998" s="1783"/>
      <c r="AO998" s="1783"/>
      <c r="AP998" s="1783"/>
      <c r="AQ998" s="178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05" t="s">
        <v>2781</v>
      </c>
      <c r="E999" s="1806"/>
      <c r="F999" s="1806"/>
      <c r="G999" s="1806"/>
      <c r="H999" s="1806"/>
      <c r="I999" s="1806"/>
      <c r="J999" s="1806"/>
      <c r="K999" s="1806"/>
      <c r="L999" s="1806"/>
      <c r="M999" s="1806"/>
      <c r="N999" s="1806"/>
      <c r="O999" s="1806"/>
      <c r="P999" s="1806"/>
      <c r="Q999" s="1806"/>
      <c r="R999" s="1806"/>
      <c r="S999" s="1806"/>
      <c r="T999" s="1806"/>
      <c r="U999" s="1806"/>
      <c r="V999" s="1806"/>
      <c r="W999" s="1806"/>
      <c r="X999" s="1806"/>
      <c r="Y999" s="1806"/>
      <c r="Z999" s="1806"/>
      <c r="AA999" s="1806"/>
      <c r="AB999" s="1806"/>
      <c r="AC999" s="1806"/>
      <c r="AD999" s="1806"/>
      <c r="AE999" s="1807"/>
      <c r="AF999" s="77"/>
      <c r="AG999" s="7"/>
      <c r="AH999" s="7"/>
      <c r="AI999" s="78"/>
      <c r="AJ999" s="1785"/>
      <c r="AK999" s="1786"/>
      <c r="AL999" s="1786"/>
      <c r="AM999" s="1786"/>
      <c r="AN999" s="1786"/>
      <c r="AO999" s="1786"/>
      <c r="AP999" s="1786"/>
      <c r="AQ999" s="178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2" t="s">
        <v>1396</v>
      </c>
      <c r="E1000" s="1753"/>
      <c r="F1000" s="1753"/>
      <c r="G1000" s="1753"/>
      <c r="H1000" s="1753"/>
      <c r="I1000" s="1753"/>
      <c r="J1000" s="1753"/>
      <c r="K1000" s="1753"/>
      <c r="L1000" s="1753"/>
      <c r="M1000" s="1753"/>
      <c r="N1000" s="1753"/>
      <c r="O1000" s="1753"/>
      <c r="P1000" s="1753"/>
      <c r="Q1000" s="1753"/>
      <c r="R1000" s="1753"/>
      <c r="S1000" s="1753"/>
      <c r="T1000" s="1753"/>
      <c r="U1000" s="1753"/>
      <c r="V1000" s="1753"/>
      <c r="W1000" s="1753"/>
      <c r="X1000" s="1753"/>
      <c r="Y1000" s="1753"/>
      <c r="Z1000" s="1753"/>
      <c r="AA1000" s="1753"/>
      <c r="AB1000" s="1753"/>
      <c r="AC1000" s="1753"/>
      <c r="AD1000" s="1753"/>
      <c r="AE1000" s="1754"/>
      <c r="AF1000" s="79"/>
      <c r="AG1000" s="1764" t="s">
        <v>677</v>
      </c>
      <c r="AH1000" s="1765"/>
      <c r="AI1000" s="87"/>
      <c r="AJ1000" s="1779">
        <f>ROUND(IF(AG1000="yes",AJ991*0.05,0),0)</f>
        <v>0</v>
      </c>
      <c r="AK1000" s="1780"/>
      <c r="AL1000" s="1780"/>
      <c r="AM1000" s="1780"/>
      <c r="AN1000" s="1780"/>
      <c r="AO1000" s="1780"/>
      <c r="AP1000" s="1780"/>
      <c r="AQ1000" s="178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08" t="s">
        <v>1394</v>
      </c>
      <c r="E1001" s="1809"/>
      <c r="F1001" s="1809"/>
      <c r="G1001" s="1809"/>
      <c r="H1001" s="1809"/>
      <c r="I1001" s="1809"/>
      <c r="J1001" s="1809"/>
      <c r="K1001" s="1809"/>
      <c r="L1001" s="1809"/>
      <c r="M1001" s="1809"/>
      <c r="N1001" s="1809"/>
      <c r="O1001" s="1809"/>
      <c r="P1001" s="1809"/>
      <c r="Q1001" s="1809"/>
      <c r="R1001" s="1809"/>
      <c r="S1001" s="1809"/>
      <c r="T1001" s="1809"/>
      <c r="U1001" s="1809"/>
      <c r="V1001" s="1809"/>
      <c r="W1001" s="1809"/>
      <c r="X1001" s="1809"/>
      <c r="Y1001" s="1809"/>
      <c r="Z1001" s="1809"/>
      <c r="AA1001" s="1809"/>
      <c r="AB1001" s="1809"/>
      <c r="AC1001" s="1809"/>
      <c r="AD1001" s="1809"/>
      <c r="AE1001" s="1810"/>
      <c r="AF1001" s="73"/>
      <c r="AG1001" s="14"/>
      <c r="AH1001" s="14"/>
      <c r="AI1001" s="83"/>
      <c r="AJ1001" s="1782"/>
      <c r="AK1001" s="1783"/>
      <c r="AL1001" s="1783"/>
      <c r="AM1001" s="1783"/>
      <c r="AN1001" s="1783"/>
      <c r="AO1001" s="1783"/>
      <c r="AP1001" s="1783"/>
      <c r="AQ1001" s="178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08"/>
      <c r="E1002" s="1809"/>
      <c r="F1002" s="1809"/>
      <c r="G1002" s="1809"/>
      <c r="H1002" s="1809"/>
      <c r="I1002" s="1809"/>
      <c r="J1002" s="1809"/>
      <c r="K1002" s="1809"/>
      <c r="L1002" s="1809"/>
      <c r="M1002" s="1809"/>
      <c r="N1002" s="1809"/>
      <c r="O1002" s="1809"/>
      <c r="P1002" s="1809"/>
      <c r="Q1002" s="1809"/>
      <c r="R1002" s="1809"/>
      <c r="S1002" s="1809"/>
      <c r="T1002" s="1809"/>
      <c r="U1002" s="1809"/>
      <c r="V1002" s="1809"/>
      <c r="W1002" s="1809"/>
      <c r="X1002" s="1809"/>
      <c r="Y1002" s="1809"/>
      <c r="Z1002" s="1809"/>
      <c r="AA1002" s="1809"/>
      <c r="AB1002" s="1809"/>
      <c r="AC1002" s="1809"/>
      <c r="AD1002" s="1809"/>
      <c r="AE1002" s="1810"/>
      <c r="AF1002" s="73"/>
      <c r="AG1002" s="14"/>
      <c r="AH1002" s="14"/>
      <c r="AI1002" s="83"/>
      <c r="AJ1002" s="1782"/>
      <c r="AK1002" s="1783"/>
      <c r="AL1002" s="1783"/>
      <c r="AM1002" s="1783"/>
      <c r="AN1002" s="1783"/>
      <c r="AO1002" s="1783"/>
      <c r="AP1002" s="1783"/>
      <c r="AQ1002" s="1784"/>
      <c r="AR1002" s="68"/>
      <c r="AS1002" s="68"/>
      <c r="AT1002" s="68"/>
      <c r="AU1002" s="68"/>
      <c r="AV1002" s="68"/>
      <c r="AW1002" s="68"/>
      <c r="AX1002" s="68"/>
      <c r="AY1002" s="949">
        <f>G753+O797</f>
        <v>86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08"/>
      <c r="E1003" s="1809"/>
      <c r="F1003" s="1809"/>
      <c r="G1003" s="1809"/>
      <c r="H1003" s="1809"/>
      <c r="I1003" s="1809"/>
      <c r="J1003" s="1809"/>
      <c r="K1003" s="1809"/>
      <c r="L1003" s="1809"/>
      <c r="M1003" s="1809"/>
      <c r="N1003" s="1809"/>
      <c r="O1003" s="1809"/>
      <c r="P1003" s="1809"/>
      <c r="Q1003" s="1809"/>
      <c r="R1003" s="1809"/>
      <c r="S1003" s="1809"/>
      <c r="T1003" s="1809"/>
      <c r="U1003" s="1809"/>
      <c r="V1003" s="1809"/>
      <c r="W1003" s="1809"/>
      <c r="X1003" s="1809"/>
      <c r="Y1003" s="1809"/>
      <c r="Z1003" s="1809"/>
      <c r="AA1003" s="1809"/>
      <c r="AB1003" s="1809"/>
      <c r="AC1003" s="1809"/>
      <c r="AD1003" s="1809"/>
      <c r="AE1003" s="1810"/>
      <c r="AF1003" s="73"/>
      <c r="AG1003" s="14"/>
      <c r="AH1003" s="14"/>
      <c r="AI1003" s="83"/>
      <c r="AJ1003" s="1782"/>
      <c r="AK1003" s="1783"/>
      <c r="AL1003" s="1783"/>
      <c r="AM1003" s="1783"/>
      <c r="AN1003" s="1783"/>
      <c r="AO1003" s="1783"/>
      <c r="AP1003" s="1783"/>
      <c r="AQ1003" s="178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08"/>
      <c r="E1004" s="1809"/>
      <c r="F1004" s="1809"/>
      <c r="G1004" s="1809"/>
      <c r="H1004" s="1809"/>
      <c r="I1004" s="1809"/>
      <c r="J1004" s="1809"/>
      <c r="K1004" s="1809"/>
      <c r="L1004" s="1809"/>
      <c r="M1004" s="1809"/>
      <c r="N1004" s="1809"/>
      <c r="O1004" s="1809"/>
      <c r="P1004" s="1809"/>
      <c r="Q1004" s="1809"/>
      <c r="R1004" s="1809"/>
      <c r="S1004" s="1809"/>
      <c r="T1004" s="1809"/>
      <c r="U1004" s="1809"/>
      <c r="V1004" s="1809"/>
      <c r="W1004" s="1809"/>
      <c r="X1004" s="1809"/>
      <c r="Y1004" s="1809"/>
      <c r="Z1004" s="1809"/>
      <c r="AA1004" s="1809"/>
      <c r="AB1004" s="1809"/>
      <c r="AC1004" s="1809"/>
      <c r="AD1004" s="1809"/>
      <c r="AE1004" s="1810"/>
      <c r="AF1004" s="73"/>
      <c r="AG1004" s="14"/>
      <c r="AH1004" s="14"/>
      <c r="AI1004" s="83"/>
      <c r="AJ1004" s="1782"/>
      <c r="AK1004" s="1783"/>
      <c r="AL1004" s="1783"/>
      <c r="AM1004" s="1783"/>
      <c r="AN1004" s="1783"/>
      <c r="AO1004" s="1783"/>
      <c r="AP1004" s="1783"/>
      <c r="AQ1004" s="1784"/>
      <c r="AR1004" s="68"/>
      <c r="AS1004" s="68"/>
      <c r="AT1004" s="68"/>
      <c r="AU1004" s="68"/>
      <c r="AV1004" s="68"/>
      <c r="AW1004" s="68"/>
      <c r="AX1004" s="68"/>
      <c r="AY1004" s="948">
        <f>ROUNDDOWN(X1047/I1047,2)</f>
        <v>0.53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1"/>
      <c r="E1005" s="1812"/>
      <c r="F1005" s="1812"/>
      <c r="G1005" s="1812"/>
      <c r="H1005" s="1812"/>
      <c r="I1005" s="1812"/>
      <c r="J1005" s="1812"/>
      <c r="K1005" s="1812"/>
      <c r="L1005" s="1812"/>
      <c r="M1005" s="1812"/>
      <c r="N1005" s="1812"/>
      <c r="O1005" s="1812"/>
      <c r="P1005" s="1812"/>
      <c r="Q1005" s="1812"/>
      <c r="R1005" s="1812"/>
      <c r="S1005" s="1812"/>
      <c r="T1005" s="1812"/>
      <c r="U1005" s="1812"/>
      <c r="V1005" s="1812"/>
      <c r="W1005" s="1812"/>
      <c r="X1005" s="1812"/>
      <c r="Y1005" s="1812"/>
      <c r="Z1005" s="1812"/>
      <c r="AA1005" s="1812"/>
      <c r="AB1005" s="1812"/>
      <c r="AC1005" s="1812"/>
      <c r="AD1005" s="1812"/>
      <c r="AE1005" s="1813"/>
      <c r="AF1005" s="77"/>
      <c r="AG1005" s="7"/>
      <c r="AH1005" s="7"/>
      <c r="AI1005" s="78"/>
      <c r="AJ1005" s="1785"/>
      <c r="AK1005" s="1786"/>
      <c r="AL1005" s="1786"/>
      <c r="AM1005" s="1786"/>
      <c r="AN1005" s="1786"/>
      <c r="AO1005" s="1786"/>
      <c r="AP1005" s="1786"/>
      <c r="AQ1005" s="1787"/>
      <c r="AR1005" s="68"/>
      <c r="AS1005" s="68"/>
      <c r="AT1005" s="68"/>
      <c r="AU1005" s="68"/>
      <c r="AV1005" s="68"/>
      <c r="AW1005" s="68"/>
      <c r="AX1005" s="68"/>
      <c r="AY1005" s="948">
        <f>ROUNDDOWN(X1051/I1051,2)</f>
        <v>0.46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52" t="s">
        <v>1873</v>
      </c>
      <c r="E1006" s="1753"/>
      <c r="F1006" s="1753"/>
      <c r="G1006" s="1753"/>
      <c r="H1006" s="1753"/>
      <c r="I1006" s="1753"/>
      <c r="J1006" s="1753"/>
      <c r="K1006" s="1753"/>
      <c r="L1006" s="1753"/>
      <c r="M1006" s="1753"/>
      <c r="N1006" s="1753"/>
      <c r="O1006" s="1753"/>
      <c r="P1006" s="1753"/>
      <c r="Q1006" s="1753"/>
      <c r="R1006" s="1753"/>
      <c r="S1006" s="1753"/>
      <c r="T1006" s="1753"/>
      <c r="U1006" s="1753"/>
      <c r="V1006" s="1753"/>
      <c r="W1006" s="1753"/>
      <c r="X1006" s="1753"/>
      <c r="Y1006" s="1753"/>
      <c r="Z1006" s="1753"/>
      <c r="AA1006" s="1753"/>
      <c r="AB1006" s="1753"/>
      <c r="AC1006" s="1753"/>
      <c r="AD1006" s="1753"/>
      <c r="AE1006" s="1754"/>
      <c r="AF1006" s="86"/>
      <c r="AG1006" s="1764" t="s">
        <v>553</v>
      </c>
      <c r="AH1006" s="1765"/>
      <c r="AI1006" s="87"/>
      <c r="AJ1006" s="1779">
        <f>ROUND(IF(AG1006="yes",AJ991*0.1,0),0)</f>
        <v>3468437</v>
      </c>
      <c r="AK1006" s="1780"/>
      <c r="AL1006" s="1780"/>
      <c r="AM1006" s="1780"/>
      <c r="AN1006" s="1780"/>
      <c r="AO1006" s="1780"/>
      <c r="AP1006" s="1780"/>
      <c r="AQ1006" s="1781"/>
      <c r="AR1006" s="68"/>
      <c r="AS1006" s="68"/>
      <c r="AT1006" s="68"/>
      <c r="AU1006" s="68"/>
      <c r="AV1006" s="68"/>
      <c r="AW1006" s="68"/>
      <c r="AX1006" s="68"/>
      <c r="BB1006" s="34"/>
      <c r="BD1006" s="34"/>
      <c r="BE1006" s="34"/>
      <c r="BF1006" s="34"/>
    </row>
    <row r="1007" spans="1:157" ht="12.95" customHeight="1">
      <c r="A1007" s="14"/>
      <c r="B1007" s="73"/>
      <c r="C1007" s="74"/>
      <c r="D1007" s="1755" t="s">
        <v>1395</v>
      </c>
      <c r="E1007" s="1756"/>
      <c r="F1007" s="1756"/>
      <c r="G1007" s="1756"/>
      <c r="H1007" s="1756"/>
      <c r="I1007" s="1756"/>
      <c r="J1007" s="1756"/>
      <c r="K1007" s="1756"/>
      <c r="L1007" s="1756"/>
      <c r="M1007" s="1756"/>
      <c r="N1007" s="1756"/>
      <c r="O1007" s="1756"/>
      <c r="P1007" s="1756"/>
      <c r="Q1007" s="1756"/>
      <c r="R1007" s="1756"/>
      <c r="S1007" s="1756"/>
      <c r="T1007" s="1756"/>
      <c r="U1007" s="1756"/>
      <c r="V1007" s="1756"/>
      <c r="W1007" s="1756"/>
      <c r="X1007" s="1756"/>
      <c r="Y1007" s="1756"/>
      <c r="Z1007" s="1756"/>
      <c r="AA1007" s="1756"/>
      <c r="AB1007" s="1756"/>
      <c r="AC1007" s="1756"/>
      <c r="AD1007" s="1756"/>
      <c r="AE1007" s="1757"/>
      <c r="AF1007" s="73"/>
      <c r="AI1007" s="83"/>
      <c r="AJ1007" s="1782"/>
      <c r="AK1007" s="1783"/>
      <c r="AL1007" s="1783"/>
      <c r="AM1007" s="1783"/>
      <c r="AN1007" s="1783"/>
      <c r="AO1007" s="1783"/>
      <c r="AP1007" s="1783"/>
      <c r="AQ1007" s="1784"/>
      <c r="AR1007" s="68"/>
      <c r="AS1007" s="68"/>
      <c r="AT1007" s="68"/>
      <c r="AU1007" s="68"/>
      <c r="AV1007" s="68"/>
      <c r="AW1007" s="68"/>
      <c r="AX1007" s="68"/>
    </row>
    <row r="1008" spans="1:157" ht="12.95" customHeight="1">
      <c r="A1008" s="14"/>
      <c r="B1008" s="73"/>
      <c r="C1008" s="74"/>
      <c r="D1008" s="1755"/>
      <c r="E1008" s="1756"/>
      <c r="F1008" s="1756"/>
      <c r="G1008" s="1756"/>
      <c r="H1008" s="1756"/>
      <c r="I1008" s="1756"/>
      <c r="J1008" s="1756"/>
      <c r="K1008" s="1756"/>
      <c r="L1008" s="1756"/>
      <c r="M1008" s="1756"/>
      <c r="N1008" s="1756"/>
      <c r="O1008" s="1756"/>
      <c r="P1008" s="1756"/>
      <c r="Q1008" s="1756"/>
      <c r="R1008" s="1756"/>
      <c r="S1008" s="1756"/>
      <c r="T1008" s="1756"/>
      <c r="U1008" s="1756"/>
      <c r="V1008" s="1756"/>
      <c r="W1008" s="1756"/>
      <c r="X1008" s="1756"/>
      <c r="Y1008" s="1756"/>
      <c r="Z1008" s="1756"/>
      <c r="AA1008" s="1756"/>
      <c r="AB1008" s="1756"/>
      <c r="AC1008" s="1756"/>
      <c r="AD1008" s="1756"/>
      <c r="AE1008" s="1757"/>
      <c r="AF1008" s="73"/>
      <c r="AG1008" s="14"/>
      <c r="AH1008" s="14"/>
      <c r="AI1008" s="83"/>
      <c r="AJ1008" s="1782"/>
      <c r="AK1008" s="1783"/>
      <c r="AL1008" s="1783"/>
      <c r="AM1008" s="1783"/>
      <c r="AN1008" s="1783"/>
      <c r="AO1008" s="1783"/>
      <c r="AP1008" s="1783"/>
      <c r="AQ1008" s="1784"/>
      <c r="AR1008" s="68"/>
      <c r="AS1008" s="68"/>
      <c r="AT1008" s="68"/>
      <c r="AU1008" s="68"/>
      <c r="AV1008" s="68"/>
      <c r="AW1008" s="68"/>
      <c r="AX1008" s="68"/>
    </row>
    <row r="1009" spans="1:51" ht="12.95" customHeight="1">
      <c r="A1009" s="14"/>
      <c r="B1009" s="85"/>
      <c r="C1009" s="76"/>
      <c r="D1009" s="1768"/>
      <c r="E1009" s="1769"/>
      <c r="F1009" s="1769"/>
      <c r="G1009" s="1769"/>
      <c r="H1009" s="1769"/>
      <c r="I1009" s="1769"/>
      <c r="J1009" s="1769"/>
      <c r="K1009" s="1769"/>
      <c r="L1009" s="1769"/>
      <c r="M1009" s="1769"/>
      <c r="N1009" s="1769"/>
      <c r="O1009" s="1769"/>
      <c r="P1009" s="1769"/>
      <c r="Q1009" s="1769"/>
      <c r="R1009" s="1769"/>
      <c r="S1009" s="1769"/>
      <c r="T1009" s="1769"/>
      <c r="U1009" s="1769"/>
      <c r="V1009" s="1769"/>
      <c r="W1009" s="1769"/>
      <c r="X1009" s="1769"/>
      <c r="Y1009" s="1769"/>
      <c r="Z1009" s="1769"/>
      <c r="AA1009" s="1769"/>
      <c r="AB1009" s="1769"/>
      <c r="AC1009" s="1769"/>
      <c r="AD1009" s="1769"/>
      <c r="AE1009" s="1770"/>
      <c r="AF1009" s="77"/>
      <c r="AG1009" s="7"/>
      <c r="AH1009" s="7"/>
      <c r="AI1009" s="78"/>
      <c r="AJ1009" s="1785"/>
      <c r="AK1009" s="1786"/>
      <c r="AL1009" s="1786"/>
      <c r="AM1009" s="1786"/>
      <c r="AN1009" s="1786"/>
      <c r="AO1009" s="1786"/>
      <c r="AP1009" s="1786"/>
      <c r="AQ1009" s="1787"/>
      <c r="AR1009" s="68"/>
      <c r="AS1009" s="68"/>
      <c r="AT1009" s="68"/>
      <c r="AU1009" s="68"/>
      <c r="AV1009" s="68"/>
      <c r="AW1009" s="68"/>
      <c r="AX1009" s="68"/>
    </row>
    <row r="1010" spans="1:51" ht="12.95" customHeight="1">
      <c r="A1010" s="14"/>
      <c r="B1010" s="79"/>
      <c r="C1010" s="80" t="s">
        <v>213</v>
      </c>
      <c r="D1010" s="1752" t="s">
        <v>1397</v>
      </c>
      <c r="E1010" s="1753"/>
      <c r="F1010" s="1753"/>
      <c r="G1010" s="1753"/>
      <c r="H1010" s="1753"/>
      <c r="I1010" s="1753"/>
      <c r="J1010" s="1753"/>
      <c r="K1010" s="1753"/>
      <c r="L1010" s="1753"/>
      <c r="M1010" s="1753"/>
      <c r="N1010" s="1753"/>
      <c r="O1010" s="1753"/>
      <c r="P1010" s="1753"/>
      <c r="Q1010" s="1753"/>
      <c r="R1010" s="1753"/>
      <c r="S1010" s="1753"/>
      <c r="T1010" s="1753"/>
      <c r="U1010" s="1753"/>
      <c r="V1010" s="1753"/>
      <c r="W1010" s="1753"/>
      <c r="X1010" s="1753"/>
      <c r="Y1010" s="1753"/>
      <c r="Z1010" s="1753"/>
      <c r="AA1010" s="1753"/>
      <c r="AB1010" s="1753"/>
      <c r="AC1010" s="1753"/>
      <c r="AD1010" s="1753"/>
      <c r="AE1010" s="1754"/>
      <c r="AF1010" s="79"/>
      <c r="AG1010" s="1764" t="s">
        <v>677</v>
      </c>
      <c r="AH1010" s="1765"/>
      <c r="AI1010" s="87"/>
      <c r="AJ1010" s="1779">
        <f>ROUND(IF(AG1010="yes",AJ991*0.02,0),0)</f>
        <v>0</v>
      </c>
      <c r="AK1010" s="1780"/>
      <c r="AL1010" s="1780"/>
      <c r="AM1010" s="1780"/>
      <c r="AN1010" s="1780"/>
      <c r="AO1010" s="1780"/>
      <c r="AP1010" s="1780"/>
      <c r="AQ1010" s="1781"/>
      <c r="AR1010" s="68"/>
      <c r="AS1010" s="68"/>
      <c r="AT1010" s="68"/>
      <c r="AU1010" s="68"/>
      <c r="AV1010" s="68"/>
      <c r="AW1010" s="68"/>
      <c r="AX1010" s="68"/>
      <c r="AY1010" s="215">
        <f>IF(SUM(AY1012:AY1020)&lt;=0.1,SUM(AY1012:AY1020),0.1)</f>
        <v>0</v>
      </c>
    </row>
    <row r="1011" spans="1:51" ht="14.25" customHeight="1">
      <c r="A1011" s="14"/>
      <c r="B1011" s="73"/>
      <c r="C1011" s="74"/>
      <c r="D1011" s="1768" t="s">
        <v>1398</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7"/>
      <c r="AG1011" s="7"/>
      <c r="AH1011" s="7"/>
      <c r="AI1011" s="78"/>
      <c r="AJ1011" s="1785"/>
      <c r="AK1011" s="1786"/>
      <c r="AL1011" s="1786"/>
      <c r="AM1011" s="1786"/>
      <c r="AN1011" s="1786"/>
      <c r="AO1011" s="1786"/>
      <c r="AP1011" s="1786"/>
      <c r="AQ1011" s="1787"/>
      <c r="AR1011" s="68"/>
      <c r="AS1011" s="68"/>
      <c r="AT1011" s="68"/>
      <c r="AU1011" s="68"/>
      <c r="AV1011" s="68"/>
      <c r="AW1011" s="68"/>
      <c r="AX1011" s="68"/>
    </row>
    <row r="1012" spans="1:51" ht="12.95" customHeight="1">
      <c r="A1012" s="14"/>
      <c r="B1012" s="79"/>
      <c r="C1012" s="80" t="s">
        <v>216</v>
      </c>
      <c r="D1012" s="1752" t="s">
        <v>1399</v>
      </c>
      <c r="E1012" s="1753"/>
      <c r="F1012" s="1753"/>
      <c r="G1012" s="1753"/>
      <c r="H1012" s="1753"/>
      <c r="I1012" s="1753"/>
      <c r="J1012" s="1753"/>
      <c r="K1012" s="1753"/>
      <c r="L1012" s="1753"/>
      <c r="M1012" s="1753"/>
      <c r="N1012" s="1753"/>
      <c r="O1012" s="1753"/>
      <c r="P1012" s="1753"/>
      <c r="Q1012" s="1753"/>
      <c r="R1012" s="1753"/>
      <c r="S1012" s="1753"/>
      <c r="T1012" s="1753"/>
      <c r="U1012" s="1753"/>
      <c r="V1012" s="1753"/>
      <c r="W1012" s="1753"/>
      <c r="X1012" s="1753"/>
      <c r="Y1012" s="1753"/>
      <c r="Z1012" s="1753"/>
      <c r="AA1012" s="1753"/>
      <c r="AB1012" s="1753"/>
      <c r="AC1012" s="1753"/>
      <c r="AD1012" s="1753"/>
      <c r="AE1012" s="1754"/>
      <c r="AF1012" s="79"/>
      <c r="AG1012" s="1764" t="s">
        <v>677</v>
      </c>
      <c r="AH1012" s="1765"/>
      <c r="AI1012" s="79"/>
      <c r="AJ1012" s="1779">
        <f>ROUND(IF(AG1012="yes",AJ991*0.02,0),0)</f>
        <v>0</v>
      </c>
      <c r="AK1012" s="1780"/>
      <c r="AL1012" s="1780"/>
      <c r="AM1012" s="1780"/>
      <c r="AN1012" s="1780"/>
      <c r="AO1012" s="1780"/>
      <c r="AP1012" s="1780"/>
      <c r="AQ1012" s="1781"/>
      <c r="AR1012" s="68"/>
      <c r="AS1012" s="68"/>
      <c r="AT1012" s="68"/>
      <c r="AU1012" s="68"/>
      <c r="AV1012" s="68"/>
      <c r="AW1012" s="68"/>
      <c r="AX1012" s="68"/>
      <c r="AY1012" s="213">
        <f>IF(A1064="Yes",0.05,0)</f>
        <v>0</v>
      </c>
    </row>
    <row r="1013" spans="1:51" ht="12.95" customHeight="1">
      <c r="A1013" s="14"/>
      <c r="B1013" s="73"/>
      <c r="C1013" s="74"/>
      <c r="D1013" s="1755" t="s">
        <v>1400</v>
      </c>
      <c r="E1013" s="1756"/>
      <c r="F1013" s="1756"/>
      <c r="G1013" s="1756"/>
      <c r="H1013" s="1756"/>
      <c r="I1013" s="1756"/>
      <c r="J1013" s="1756"/>
      <c r="K1013" s="1756"/>
      <c r="L1013" s="1756"/>
      <c r="M1013" s="1756"/>
      <c r="N1013" s="1756"/>
      <c r="O1013" s="1756"/>
      <c r="P1013" s="1756"/>
      <c r="Q1013" s="1756"/>
      <c r="R1013" s="1756"/>
      <c r="S1013" s="1756"/>
      <c r="T1013" s="1756"/>
      <c r="U1013" s="1756"/>
      <c r="V1013" s="1756"/>
      <c r="W1013" s="1756"/>
      <c r="X1013" s="1756"/>
      <c r="Y1013" s="1756"/>
      <c r="Z1013" s="1756"/>
      <c r="AA1013" s="1756"/>
      <c r="AB1013" s="1756"/>
      <c r="AC1013" s="1756"/>
      <c r="AD1013" s="1756"/>
      <c r="AE1013" s="1757"/>
      <c r="AF1013" s="1857" t="str">
        <f>IF(AND(AG1012="yes",AB212&lt;&gt;1),"The project may not be eligible for this boost","")</f>
        <v/>
      </c>
      <c r="AG1013" s="1858"/>
      <c r="AH1013" s="1858"/>
      <c r="AI1013" s="1859"/>
      <c r="AJ1013" s="1782"/>
      <c r="AK1013" s="1783"/>
      <c r="AL1013" s="1783"/>
      <c r="AM1013" s="1783"/>
      <c r="AN1013" s="1783"/>
      <c r="AO1013" s="1783"/>
      <c r="AP1013" s="1783"/>
      <c r="AQ1013" s="1784"/>
      <c r="AR1013" s="68"/>
      <c r="AS1013" s="68"/>
      <c r="AT1013" s="68"/>
      <c r="AU1013" s="68"/>
      <c r="AV1013" s="68"/>
      <c r="AW1013" s="68"/>
      <c r="AX1013" s="68"/>
      <c r="AY1013" s="213">
        <f>IF(A1070="Yes",0.02,0)</f>
        <v>0</v>
      </c>
    </row>
    <row r="1014" spans="1:51" ht="12.95" customHeight="1">
      <c r="A1014" s="14"/>
      <c r="B1014" s="75"/>
      <c r="C1014" s="76"/>
      <c r="D1014" s="1768"/>
      <c r="E1014" s="1769"/>
      <c r="F1014" s="1769"/>
      <c r="G1014" s="1769"/>
      <c r="H1014" s="1769"/>
      <c r="I1014" s="1769"/>
      <c r="J1014" s="1769"/>
      <c r="K1014" s="1769"/>
      <c r="L1014" s="1769"/>
      <c r="M1014" s="1769"/>
      <c r="N1014" s="1769"/>
      <c r="O1014" s="1769"/>
      <c r="P1014" s="1769"/>
      <c r="Q1014" s="1769"/>
      <c r="R1014" s="1769"/>
      <c r="S1014" s="1769"/>
      <c r="T1014" s="1769"/>
      <c r="U1014" s="1769"/>
      <c r="V1014" s="1769"/>
      <c r="W1014" s="1769"/>
      <c r="X1014" s="1769"/>
      <c r="Y1014" s="1769"/>
      <c r="Z1014" s="1769"/>
      <c r="AA1014" s="1769"/>
      <c r="AB1014" s="1769"/>
      <c r="AC1014" s="1769"/>
      <c r="AD1014" s="1769"/>
      <c r="AE1014" s="1770"/>
      <c r="AF1014" s="1860"/>
      <c r="AG1014" s="1861"/>
      <c r="AH1014" s="1861"/>
      <c r="AI1014" s="1862"/>
      <c r="AJ1014" s="1785"/>
      <c r="AK1014" s="1786"/>
      <c r="AL1014" s="1786"/>
      <c r="AM1014" s="1786"/>
      <c r="AN1014" s="1786"/>
      <c r="AO1014" s="1786"/>
      <c r="AP1014" s="1786"/>
      <c r="AQ1014" s="1787"/>
      <c r="AR1014" s="68"/>
      <c r="AS1014" s="68"/>
      <c r="AT1014" s="68"/>
      <c r="AU1014" s="68"/>
      <c r="AV1014" s="68"/>
      <c r="AW1014" s="68"/>
      <c r="AX1014" s="68"/>
      <c r="AY1014" s="213">
        <f>IF(A1076="Yes",0.04,0)</f>
        <v>0</v>
      </c>
    </row>
    <row r="1015" spans="1:51" ht="12.95" customHeight="1">
      <c r="A1015" s="14"/>
      <c r="B1015" s="79"/>
      <c r="C1015" s="80" t="s">
        <v>219</v>
      </c>
      <c r="D1015" s="1799" t="s">
        <v>1401</v>
      </c>
      <c r="E1015" s="1800"/>
      <c r="F1015" s="1800"/>
      <c r="G1015" s="1800"/>
      <c r="H1015" s="1800"/>
      <c r="I1015" s="1800"/>
      <c r="J1015" s="1800"/>
      <c r="K1015" s="1800"/>
      <c r="L1015" s="1800"/>
      <c r="M1015" s="1800"/>
      <c r="N1015" s="1800"/>
      <c r="O1015" s="1800"/>
      <c r="P1015" s="1800"/>
      <c r="Q1015" s="1800"/>
      <c r="R1015" s="1800"/>
      <c r="S1015" s="1800"/>
      <c r="T1015" s="1800"/>
      <c r="U1015" s="1800"/>
      <c r="V1015" s="1800"/>
      <c r="W1015" s="1800"/>
      <c r="X1015" s="1800"/>
      <c r="Y1015" s="1800"/>
      <c r="Z1015" s="1800"/>
      <c r="AA1015" s="1800"/>
      <c r="AB1015" s="1800"/>
      <c r="AC1015" s="1800"/>
      <c r="AD1015" s="1800"/>
      <c r="AE1015" s="1801"/>
      <c r="AF1015" s="79"/>
      <c r="AG1015" s="1764" t="s">
        <v>677</v>
      </c>
      <c r="AH1015" s="1765"/>
      <c r="AI1015" s="87"/>
      <c r="AJ1015" s="1779">
        <f>IF(AG1015="yes",AJ991*AY1010,0)</f>
        <v>0</v>
      </c>
      <c r="AK1015" s="1780"/>
      <c r="AL1015" s="1780"/>
      <c r="AM1015" s="1780"/>
      <c r="AN1015" s="1780"/>
      <c r="AO1015" s="1780"/>
      <c r="AP1015" s="1780"/>
      <c r="AQ1015" s="1781"/>
      <c r="AR1015" s="68"/>
      <c r="AS1015" s="68"/>
      <c r="AT1015" s="68"/>
      <c r="AU1015" s="68"/>
      <c r="AV1015" s="68"/>
      <c r="AW1015" s="68"/>
      <c r="AX1015" s="68"/>
      <c r="AY1015" s="213">
        <f>IF(A1083="Yes",0.04,0)</f>
        <v>0</v>
      </c>
    </row>
    <row r="1016" spans="1:51" ht="12.95" customHeight="1">
      <c r="A1016" s="14"/>
      <c r="B1016" s="73"/>
      <c r="C1016" s="74"/>
      <c r="D1016" s="1755" t="s">
        <v>1402</v>
      </c>
      <c r="E1016" s="1756"/>
      <c r="F1016" s="1756"/>
      <c r="G1016" s="1756"/>
      <c r="H1016" s="1756"/>
      <c r="I1016" s="1756"/>
      <c r="J1016" s="1756"/>
      <c r="K1016" s="1756"/>
      <c r="L1016" s="1756"/>
      <c r="M1016" s="1756"/>
      <c r="N1016" s="1756"/>
      <c r="O1016" s="1756"/>
      <c r="P1016" s="1756"/>
      <c r="Q1016" s="1756"/>
      <c r="R1016" s="1756"/>
      <c r="S1016" s="1756"/>
      <c r="T1016" s="1756"/>
      <c r="U1016" s="1756"/>
      <c r="V1016" s="1756"/>
      <c r="W1016" s="1756"/>
      <c r="X1016" s="1756"/>
      <c r="Y1016" s="1756"/>
      <c r="Z1016" s="1756"/>
      <c r="AA1016" s="1756"/>
      <c r="AB1016" s="1756"/>
      <c r="AC1016" s="1756"/>
      <c r="AD1016" s="1756"/>
      <c r="AE1016" s="1757"/>
      <c r="AF1016" s="1851" t="str">
        <f>IF(AND(AG1015="Yes",AY1010=0),AY1022,"")</f>
        <v/>
      </c>
      <c r="AG1016" s="1852"/>
      <c r="AH1016" s="1852"/>
      <c r="AI1016" s="1853"/>
      <c r="AJ1016" s="1782"/>
      <c r="AK1016" s="1783"/>
      <c r="AL1016" s="1783"/>
      <c r="AM1016" s="1783"/>
      <c r="AN1016" s="1783"/>
      <c r="AO1016" s="1783"/>
      <c r="AP1016" s="1783"/>
      <c r="AQ1016" s="1784"/>
      <c r="AR1016" s="68"/>
      <c r="AS1016" s="68"/>
      <c r="AT1016" s="68"/>
      <c r="AU1016" s="68"/>
      <c r="AV1016" s="68"/>
      <c r="AW1016" s="68"/>
      <c r="AX1016" s="68"/>
      <c r="AY1016" s="213">
        <f>IF(A1086="Yes",0.01,0)</f>
        <v>0</v>
      </c>
    </row>
    <row r="1017" spans="1:51" ht="12.95" customHeight="1">
      <c r="A1017" s="14"/>
      <c r="B1017" s="73"/>
      <c r="C1017" s="74"/>
      <c r="D1017" s="1755"/>
      <c r="E1017" s="1756"/>
      <c r="F1017" s="1756"/>
      <c r="G1017" s="1756"/>
      <c r="H1017" s="1756"/>
      <c r="I1017" s="1756"/>
      <c r="J1017" s="1756"/>
      <c r="K1017" s="1756"/>
      <c r="L1017" s="1756"/>
      <c r="M1017" s="1756"/>
      <c r="N1017" s="1756"/>
      <c r="O1017" s="1756"/>
      <c r="P1017" s="1756"/>
      <c r="Q1017" s="1756"/>
      <c r="R1017" s="1756"/>
      <c r="S1017" s="1756"/>
      <c r="T1017" s="1756"/>
      <c r="U1017" s="1756"/>
      <c r="V1017" s="1756"/>
      <c r="W1017" s="1756"/>
      <c r="X1017" s="1756"/>
      <c r="Y1017" s="1756"/>
      <c r="Z1017" s="1756"/>
      <c r="AA1017" s="1756"/>
      <c r="AB1017" s="1756"/>
      <c r="AC1017" s="1756"/>
      <c r="AD1017" s="1756"/>
      <c r="AE1017" s="1757"/>
      <c r="AF1017" s="1851"/>
      <c r="AG1017" s="1852"/>
      <c r="AH1017" s="1852"/>
      <c r="AI1017" s="1853"/>
      <c r="AJ1017" s="1782"/>
      <c r="AK1017" s="1783"/>
      <c r="AL1017" s="1783"/>
      <c r="AM1017" s="1783"/>
      <c r="AN1017" s="1783"/>
      <c r="AO1017" s="1783"/>
      <c r="AP1017" s="1783"/>
      <c r="AQ1017" s="1784"/>
      <c r="AR1017" s="68"/>
      <c r="AS1017" s="68"/>
      <c r="AT1017" s="68"/>
      <c r="AU1017" s="68"/>
      <c r="AV1017" s="68"/>
      <c r="AW1017" s="68"/>
      <c r="AX1017" s="68"/>
      <c r="AY1017" s="213">
        <f>IF(A1091="Yes",0.01,0)</f>
        <v>0</v>
      </c>
    </row>
    <row r="1018" spans="1:51" ht="12.95" customHeight="1">
      <c r="A1018" s="14"/>
      <c r="B1018" s="81"/>
      <c r="C1018" s="82"/>
      <c r="D1018" s="1768"/>
      <c r="E1018" s="1769"/>
      <c r="F1018" s="1769"/>
      <c r="G1018" s="1769"/>
      <c r="H1018" s="1769"/>
      <c r="I1018" s="1769"/>
      <c r="J1018" s="1769"/>
      <c r="K1018" s="1769"/>
      <c r="L1018" s="1769"/>
      <c r="M1018" s="1769"/>
      <c r="N1018" s="1769"/>
      <c r="O1018" s="1769"/>
      <c r="P1018" s="1769"/>
      <c r="Q1018" s="1769"/>
      <c r="R1018" s="1769"/>
      <c r="S1018" s="1769"/>
      <c r="T1018" s="1769"/>
      <c r="U1018" s="1769"/>
      <c r="V1018" s="1769"/>
      <c r="W1018" s="1769"/>
      <c r="X1018" s="1769"/>
      <c r="Y1018" s="1769"/>
      <c r="Z1018" s="1769"/>
      <c r="AA1018" s="1769"/>
      <c r="AB1018" s="1769"/>
      <c r="AC1018" s="1769"/>
      <c r="AD1018" s="1769"/>
      <c r="AE1018" s="1770"/>
      <c r="AF1018" s="1854"/>
      <c r="AG1018" s="1855"/>
      <c r="AH1018" s="1855"/>
      <c r="AI1018" s="1856"/>
      <c r="AJ1018" s="1785"/>
      <c r="AK1018" s="1786"/>
      <c r="AL1018" s="1786"/>
      <c r="AM1018" s="1786"/>
      <c r="AN1018" s="1786"/>
      <c r="AO1018" s="1786"/>
      <c r="AP1018" s="1786"/>
      <c r="AQ1018" s="1787"/>
      <c r="AR1018" s="68"/>
      <c r="AS1018" s="68"/>
      <c r="AT1018" s="68"/>
      <c r="AU1018" s="68"/>
      <c r="AV1018" s="68"/>
      <c r="AW1018" s="68"/>
      <c r="AX1018" s="68"/>
      <c r="AY1018" s="213">
        <f>IF(A1094="Yes",0.01,0)</f>
        <v>0</v>
      </c>
    </row>
    <row r="1019" spans="1:51" ht="12.95" customHeight="1">
      <c r="A1019" s="14"/>
      <c r="B1019" s="79"/>
      <c r="C1019" s="80" t="s">
        <v>224</v>
      </c>
      <c r="D1019" s="1814" t="s">
        <v>1403</v>
      </c>
      <c r="E1019" s="1815"/>
      <c r="F1019" s="1815"/>
      <c r="G1019" s="1815"/>
      <c r="H1019" s="1815"/>
      <c r="I1019" s="1815"/>
      <c r="J1019" s="1815"/>
      <c r="K1019" s="1815"/>
      <c r="L1019" s="1815"/>
      <c r="M1019" s="1815"/>
      <c r="N1019" s="1815"/>
      <c r="O1019" s="1815"/>
      <c r="P1019" s="1815"/>
      <c r="Q1019" s="1815"/>
      <c r="R1019" s="1815"/>
      <c r="S1019" s="1815"/>
      <c r="T1019" s="1815"/>
      <c r="U1019" s="1815"/>
      <c r="V1019" s="1815"/>
      <c r="W1019" s="1815"/>
      <c r="X1019" s="1815"/>
      <c r="Y1019" s="1815"/>
      <c r="Z1019" s="1815"/>
      <c r="AA1019" s="1815"/>
      <c r="AB1019" s="1815"/>
      <c r="AC1019" s="1815"/>
      <c r="AD1019" s="1815"/>
      <c r="AE1019" s="1816"/>
      <c r="AF1019" s="79"/>
      <c r="AG1019" s="1764" t="s">
        <v>677</v>
      </c>
      <c r="AH1019" s="1765"/>
      <c r="AI1019" s="87"/>
      <c r="AJ1019" s="1779">
        <f>ROUND(IF(AND(AG1019="Yes",J1023&lt;&gt;"N/A",AF1022&lt;&gt;""),MIN(AF1022,(0.15*AJ991)),0),0)</f>
        <v>0</v>
      </c>
      <c r="AK1019" s="1780"/>
      <c r="AL1019" s="1780"/>
      <c r="AM1019" s="1780"/>
      <c r="AN1019" s="1780"/>
      <c r="AO1019" s="1780"/>
      <c r="AP1019" s="1780"/>
      <c r="AQ1019" s="1781"/>
      <c r="AR1019" s="68"/>
      <c r="AS1019" s="68"/>
      <c r="AT1019" s="68"/>
      <c r="AU1019" s="68"/>
      <c r="AV1019" s="68"/>
      <c r="AW1019" s="68"/>
      <c r="AX1019" s="68"/>
      <c r="AY1019" s="213">
        <f>IF(A1098="Yes",0.02,0)</f>
        <v>0</v>
      </c>
    </row>
    <row r="1020" spans="1:51" ht="12.95" customHeight="1">
      <c r="A1020" s="14"/>
      <c r="B1020" s="81"/>
      <c r="C1020" s="84"/>
      <c r="D1020" s="1817"/>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1831" t="str">
        <f>IF(AG1019="yes","Please Select Type and Enter Amount:","")</f>
        <v/>
      </c>
      <c r="AG1020" s="1832"/>
      <c r="AH1020" s="1832"/>
      <c r="AI1020" s="1833"/>
      <c r="AJ1020" s="1782"/>
      <c r="AK1020" s="1783"/>
      <c r="AL1020" s="1783"/>
      <c r="AM1020" s="1783"/>
      <c r="AN1020" s="1783"/>
      <c r="AO1020" s="1783"/>
      <c r="AP1020" s="1783"/>
      <c r="AQ1020" s="1784"/>
      <c r="AR1020" s="68"/>
      <c r="AS1020" s="68"/>
      <c r="AT1020" s="68"/>
      <c r="AU1020" s="68"/>
      <c r="AV1020" s="68"/>
      <c r="AW1020" s="68"/>
      <c r="AX1020" s="68"/>
      <c r="AY1020" s="214">
        <f>IF(A1103="Yes",0.02,0)</f>
        <v>0</v>
      </c>
    </row>
    <row r="1021" spans="1:51" ht="12.95" customHeight="1">
      <c r="A1021" s="14"/>
      <c r="B1021" s="81"/>
      <c r="C1021" s="84"/>
      <c r="D1021" s="1755" t="s">
        <v>1404</v>
      </c>
      <c r="E1021" s="1756"/>
      <c r="F1021" s="1756"/>
      <c r="G1021" s="1756"/>
      <c r="H1021" s="1756"/>
      <c r="I1021" s="1756"/>
      <c r="J1021" s="1756"/>
      <c r="K1021" s="1756"/>
      <c r="L1021" s="1756"/>
      <c r="M1021" s="1756"/>
      <c r="N1021" s="1756"/>
      <c r="O1021" s="1756"/>
      <c r="P1021" s="1756"/>
      <c r="Q1021" s="1756"/>
      <c r="R1021" s="1756"/>
      <c r="S1021" s="1756"/>
      <c r="T1021" s="1756"/>
      <c r="U1021" s="1756"/>
      <c r="V1021" s="1756"/>
      <c r="W1021" s="1756"/>
      <c r="X1021" s="1756"/>
      <c r="Y1021" s="1756"/>
      <c r="Z1021" s="1756"/>
      <c r="AA1021" s="1756"/>
      <c r="AB1021" s="1756"/>
      <c r="AC1021" s="1756"/>
      <c r="AD1021" s="1756"/>
      <c r="AE1021" s="1757"/>
      <c r="AF1021" s="1831"/>
      <c r="AG1021" s="1832"/>
      <c r="AH1021" s="1832"/>
      <c r="AI1021" s="1833"/>
      <c r="AJ1021" s="1782"/>
      <c r="AK1021" s="1783"/>
      <c r="AL1021" s="1783"/>
      <c r="AM1021" s="1783"/>
      <c r="AN1021" s="1783"/>
      <c r="AO1021" s="1783"/>
      <c r="AP1021" s="1783"/>
      <c r="AQ1021" s="1784"/>
      <c r="AR1021" s="68"/>
      <c r="AS1021" s="68"/>
      <c r="AT1021" s="68"/>
      <c r="AU1021" s="68"/>
      <c r="AV1021" s="68"/>
      <c r="AW1021" s="68"/>
      <c r="AX1021" s="68"/>
      <c r="AY1021" s="68"/>
    </row>
    <row r="1022" spans="1:51" ht="12.95" customHeight="1">
      <c r="A1022" s="14"/>
      <c r="B1022" s="81"/>
      <c r="C1022" s="84"/>
      <c r="D1022" s="1755"/>
      <c r="E1022" s="1756"/>
      <c r="F1022" s="1756"/>
      <c r="G1022" s="1756"/>
      <c r="H1022" s="1756"/>
      <c r="I1022" s="1756"/>
      <c r="J1022" s="1756"/>
      <c r="K1022" s="1756"/>
      <c r="L1022" s="1756"/>
      <c r="M1022" s="1756"/>
      <c r="N1022" s="1756"/>
      <c r="O1022" s="1756"/>
      <c r="P1022" s="1756"/>
      <c r="Q1022" s="1756"/>
      <c r="R1022" s="1756"/>
      <c r="S1022" s="1756"/>
      <c r="T1022" s="1756"/>
      <c r="U1022" s="1756"/>
      <c r="V1022" s="1756"/>
      <c r="W1022" s="1756"/>
      <c r="X1022" s="1756"/>
      <c r="Y1022" s="1756"/>
      <c r="Z1022" s="1756"/>
      <c r="AA1022" s="1756"/>
      <c r="AB1022" s="1756"/>
      <c r="AC1022" s="1756"/>
      <c r="AD1022" s="1756"/>
      <c r="AE1022" s="1757"/>
      <c r="AF1022" s="1834"/>
      <c r="AG1022" s="1834"/>
      <c r="AH1022" s="1834"/>
      <c r="AI1022" s="1834"/>
      <c r="AJ1022" s="1782"/>
      <c r="AK1022" s="1783"/>
      <c r="AL1022" s="1783"/>
      <c r="AM1022" s="1783"/>
      <c r="AN1022" s="1783"/>
      <c r="AO1022" s="1783"/>
      <c r="AP1022" s="1783"/>
      <c r="AQ1022" s="178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3" t="s">
        <v>599</v>
      </c>
      <c r="K1023" s="1824"/>
      <c r="L1023" s="1824"/>
      <c r="M1023" s="1824"/>
      <c r="N1023" s="1824"/>
      <c r="O1023" s="1824"/>
      <c r="P1023" s="1824"/>
      <c r="Q1023" s="1824"/>
      <c r="R1023" s="1824"/>
      <c r="S1023" s="1824"/>
      <c r="T1023" s="1824"/>
      <c r="U1023" s="1824"/>
      <c r="V1023" s="1824"/>
      <c r="W1023" s="1824"/>
      <c r="X1023" s="1824"/>
      <c r="Y1023" s="1824"/>
      <c r="Z1023" s="1824"/>
      <c r="AA1023" s="1824"/>
      <c r="AB1023" s="1824"/>
      <c r="AC1023" s="1824"/>
      <c r="AD1023" s="1824"/>
      <c r="AE1023" s="1825"/>
      <c r="AF1023" s="1834"/>
      <c r="AG1023" s="1834"/>
      <c r="AH1023" s="1834"/>
      <c r="AI1023" s="1834"/>
      <c r="AJ1023" s="1785"/>
      <c r="AK1023" s="1786"/>
      <c r="AL1023" s="1786"/>
      <c r="AM1023" s="1786"/>
      <c r="AN1023" s="1786"/>
      <c r="AO1023" s="1786"/>
      <c r="AP1023" s="1786"/>
      <c r="AQ1023" s="1787"/>
      <c r="AR1023" s="68"/>
      <c r="AS1023" s="68"/>
      <c r="AT1023" s="68"/>
      <c r="AU1023" s="68"/>
      <c r="AV1023" s="68"/>
      <c r="AW1023" s="68"/>
      <c r="AX1023" s="68"/>
      <c r="AY1023" s="68"/>
    </row>
    <row r="1024" spans="1:51" ht="12.95" customHeight="1">
      <c r="A1024" s="14"/>
      <c r="B1024" s="79"/>
      <c r="C1024" s="80" t="s">
        <v>230</v>
      </c>
      <c r="D1024" s="1752" t="s">
        <v>1405</v>
      </c>
      <c r="E1024" s="1753"/>
      <c r="F1024" s="1753"/>
      <c r="G1024" s="1753"/>
      <c r="H1024" s="1753"/>
      <c r="I1024" s="1753"/>
      <c r="J1024" s="1753"/>
      <c r="K1024" s="1753"/>
      <c r="L1024" s="1753"/>
      <c r="M1024" s="1753"/>
      <c r="N1024" s="1753"/>
      <c r="O1024" s="1753"/>
      <c r="P1024" s="1753"/>
      <c r="Q1024" s="1753"/>
      <c r="R1024" s="1753"/>
      <c r="S1024" s="1753"/>
      <c r="T1024" s="1753"/>
      <c r="U1024" s="1753"/>
      <c r="V1024" s="1753"/>
      <c r="W1024" s="1753"/>
      <c r="X1024" s="1753"/>
      <c r="Y1024" s="1753"/>
      <c r="Z1024" s="1753"/>
      <c r="AA1024" s="1753"/>
      <c r="AB1024" s="1753"/>
      <c r="AC1024" s="1753"/>
      <c r="AD1024" s="1753"/>
      <c r="AE1024" s="1754"/>
      <c r="AF1024" s="79"/>
      <c r="AG1024" s="1764" t="s">
        <v>553</v>
      </c>
      <c r="AH1024" s="1765"/>
      <c r="AI1024" s="87"/>
      <c r="AJ1024" s="1779">
        <f>ROUND(IF(AG1024="Yes",AF1026,0),0)</f>
        <v>435000</v>
      </c>
      <c r="AK1024" s="1780"/>
      <c r="AL1024" s="1780"/>
      <c r="AM1024" s="1780"/>
      <c r="AN1024" s="1780"/>
      <c r="AO1024" s="1780"/>
      <c r="AP1024" s="1780"/>
      <c r="AQ1024" s="1781"/>
      <c r="AR1024" s="68"/>
      <c r="AS1024" s="68"/>
      <c r="AT1024" s="68"/>
      <c r="AU1024" s="68"/>
      <c r="AV1024" s="68"/>
      <c r="AW1024" s="68"/>
      <c r="AX1024" s="68"/>
      <c r="AY1024" s="68"/>
    </row>
    <row r="1025" spans="1:51" ht="12.95" customHeight="1">
      <c r="A1025" s="14"/>
      <c r="B1025" s="73"/>
      <c r="C1025" s="74"/>
      <c r="D1025" s="1755" t="s">
        <v>1880</v>
      </c>
      <c r="E1025" s="1756"/>
      <c r="F1025" s="1756"/>
      <c r="G1025" s="1756"/>
      <c r="H1025" s="1756"/>
      <c r="I1025" s="1756"/>
      <c r="J1025" s="1756"/>
      <c r="K1025" s="1756"/>
      <c r="L1025" s="1756"/>
      <c r="M1025" s="1756"/>
      <c r="N1025" s="1756"/>
      <c r="O1025" s="1756"/>
      <c r="P1025" s="1756"/>
      <c r="Q1025" s="1756"/>
      <c r="R1025" s="1756"/>
      <c r="S1025" s="1756"/>
      <c r="T1025" s="1756"/>
      <c r="U1025" s="1756"/>
      <c r="V1025" s="1756"/>
      <c r="W1025" s="1756"/>
      <c r="X1025" s="1756"/>
      <c r="Y1025" s="1756"/>
      <c r="Z1025" s="1756"/>
      <c r="AA1025" s="1756"/>
      <c r="AB1025" s="1756"/>
      <c r="AC1025" s="1756"/>
      <c r="AD1025" s="1756"/>
      <c r="AE1025" s="1757"/>
      <c r="AF1025" s="1865" t="str">
        <f>IF(AG1024="yes","Enter Amount:","")</f>
        <v>Enter Amount:</v>
      </c>
      <c r="AG1025" s="1866"/>
      <c r="AH1025" s="1866"/>
      <c r="AI1025" s="1867"/>
      <c r="AJ1025" s="1782"/>
      <c r="AK1025" s="1783"/>
      <c r="AL1025" s="1783"/>
      <c r="AM1025" s="1783"/>
      <c r="AN1025" s="1783"/>
      <c r="AO1025" s="1783"/>
      <c r="AP1025" s="1783"/>
      <c r="AQ1025" s="1784"/>
      <c r="AR1025" s="68"/>
      <c r="AS1025" s="68"/>
      <c r="AT1025" s="68"/>
      <c r="AU1025" s="68"/>
      <c r="AV1025" s="68"/>
      <c r="AW1025" s="68"/>
      <c r="AX1025" s="68"/>
      <c r="AY1025" s="68"/>
    </row>
    <row r="1026" spans="1:51" ht="12.95" customHeight="1">
      <c r="A1026" s="14"/>
      <c r="B1026" s="73"/>
      <c r="C1026" s="74"/>
      <c r="D1026" s="1755"/>
      <c r="E1026" s="1756"/>
      <c r="F1026" s="1756"/>
      <c r="G1026" s="1756"/>
      <c r="H1026" s="1756"/>
      <c r="I1026" s="1756"/>
      <c r="J1026" s="1756"/>
      <c r="K1026" s="1756"/>
      <c r="L1026" s="1756"/>
      <c r="M1026" s="1756"/>
      <c r="N1026" s="1756"/>
      <c r="O1026" s="1756"/>
      <c r="P1026" s="1756"/>
      <c r="Q1026" s="1756"/>
      <c r="R1026" s="1756"/>
      <c r="S1026" s="1756"/>
      <c r="T1026" s="1756"/>
      <c r="U1026" s="1756"/>
      <c r="V1026" s="1756"/>
      <c r="W1026" s="1756"/>
      <c r="X1026" s="1756"/>
      <c r="Y1026" s="1756"/>
      <c r="Z1026" s="1756"/>
      <c r="AA1026" s="1756"/>
      <c r="AB1026" s="1756"/>
      <c r="AC1026" s="1756"/>
      <c r="AD1026" s="1756"/>
      <c r="AE1026" s="1757"/>
      <c r="AF1026" s="1834">
        <v>435000</v>
      </c>
      <c r="AG1026" s="1834"/>
      <c r="AH1026" s="1834"/>
      <c r="AI1026" s="1834"/>
      <c r="AJ1026" s="1782"/>
      <c r="AK1026" s="1783"/>
      <c r="AL1026" s="1783"/>
      <c r="AM1026" s="1783"/>
      <c r="AN1026" s="1783"/>
      <c r="AO1026" s="1783"/>
      <c r="AP1026" s="1783"/>
      <c r="AQ1026" s="1784"/>
      <c r="AR1026" s="68"/>
      <c r="AS1026" s="68"/>
      <c r="AT1026" s="68"/>
      <c r="AU1026" s="68"/>
      <c r="AV1026" s="68"/>
      <c r="AW1026" s="68"/>
      <c r="AX1026" s="68"/>
      <c r="AY1026" s="68"/>
    </row>
    <row r="1027" spans="1:51" ht="12.95" customHeight="1">
      <c r="A1027" s="14"/>
      <c r="B1027" s="85"/>
      <c r="C1027" s="84"/>
      <c r="D1027" s="1768"/>
      <c r="E1027" s="1769"/>
      <c r="F1027" s="1769"/>
      <c r="G1027" s="1769"/>
      <c r="H1027" s="1769"/>
      <c r="I1027" s="1769"/>
      <c r="J1027" s="1769"/>
      <c r="K1027" s="1769"/>
      <c r="L1027" s="1769"/>
      <c r="M1027" s="1769"/>
      <c r="N1027" s="1769"/>
      <c r="O1027" s="1769"/>
      <c r="P1027" s="1769"/>
      <c r="Q1027" s="1769"/>
      <c r="R1027" s="1769"/>
      <c r="S1027" s="1769"/>
      <c r="T1027" s="1769"/>
      <c r="U1027" s="1769"/>
      <c r="V1027" s="1769"/>
      <c r="W1027" s="1769"/>
      <c r="X1027" s="1769"/>
      <c r="Y1027" s="1769"/>
      <c r="Z1027" s="1769"/>
      <c r="AA1027" s="1769"/>
      <c r="AB1027" s="1769"/>
      <c r="AC1027" s="1769"/>
      <c r="AD1027" s="1769"/>
      <c r="AE1027" s="1770"/>
      <c r="AF1027" s="1834"/>
      <c r="AG1027" s="1834"/>
      <c r="AH1027" s="1834"/>
      <c r="AI1027" s="1834"/>
      <c r="AJ1027" s="1785"/>
      <c r="AK1027" s="1786"/>
      <c r="AL1027" s="1786"/>
      <c r="AM1027" s="1786"/>
      <c r="AN1027" s="1786"/>
      <c r="AO1027" s="1786"/>
      <c r="AP1027" s="1786"/>
      <c r="AQ1027" s="1787"/>
      <c r="AR1027" s="68"/>
      <c r="AS1027" s="68"/>
      <c r="AT1027" s="68"/>
      <c r="AU1027" s="68"/>
      <c r="AV1027" s="68"/>
      <c r="AW1027" s="68"/>
      <c r="AX1027" s="68"/>
      <c r="AY1027" s="68"/>
    </row>
    <row r="1028" spans="1:51" ht="12.95" customHeight="1">
      <c r="A1028" s="14"/>
      <c r="B1028" s="79"/>
      <c r="C1028" s="80" t="s">
        <v>235</v>
      </c>
      <c r="D1028" s="1799" t="s">
        <v>1406</v>
      </c>
      <c r="E1028" s="1800"/>
      <c r="F1028" s="1800"/>
      <c r="G1028" s="1800"/>
      <c r="H1028" s="1800"/>
      <c r="I1028" s="1800"/>
      <c r="J1028" s="1800"/>
      <c r="K1028" s="1800"/>
      <c r="L1028" s="1800"/>
      <c r="M1028" s="1800"/>
      <c r="N1028" s="1800"/>
      <c r="O1028" s="1800"/>
      <c r="P1028" s="1800"/>
      <c r="Q1028" s="1800"/>
      <c r="R1028" s="1800"/>
      <c r="S1028" s="1800"/>
      <c r="T1028" s="1800"/>
      <c r="U1028" s="1800"/>
      <c r="V1028" s="1800"/>
      <c r="W1028" s="1800"/>
      <c r="X1028" s="1800"/>
      <c r="Y1028" s="1800"/>
      <c r="Z1028" s="1800"/>
      <c r="AA1028" s="1800"/>
      <c r="AB1028" s="1800"/>
      <c r="AC1028" s="1800"/>
      <c r="AD1028" s="1800"/>
      <c r="AE1028" s="1801"/>
      <c r="AF1028" s="79"/>
      <c r="AG1028" s="1764" t="s">
        <v>677</v>
      </c>
      <c r="AH1028" s="1765"/>
      <c r="AI1028" s="87"/>
      <c r="AJ1028" s="1779">
        <f>ROUND(IF(AG1028="yes",(AJ991*0.1),0),0)</f>
        <v>0</v>
      </c>
      <c r="AK1028" s="1780"/>
      <c r="AL1028" s="1780"/>
      <c r="AM1028" s="1780"/>
      <c r="AN1028" s="1780"/>
      <c r="AO1028" s="1780"/>
      <c r="AP1028" s="1780"/>
      <c r="AQ1028" s="1781"/>
      <c r="AR1028" s="68"/>
      <c r="AS1028" s="68"/>
      <c r="AT1028" s="68"/>
      <c r="AU1028" s="68"/>
      <c r="AV1028" s="68"/>
      <c r="AW1028" s="68"/>
      <c r="AX1028" s="68"/>
      <c r="AY1028" s="68"/>
    </row>
    <row r="1029" spans="1:51" ht="12.95" customHeight="1">
      <c r="A1029" s="14"/>
      <c r="B1029" s="73"/>
      <c r="C1029" s="74"/>
      <c r="D1029" s="1755" t="s">
        <v>1407</v>
      </c>
      <c r="E1029" s="1756"/>
      <c r="F1029" s="1756"/>
      <c r="G1029" s="1756"/>
      <c r="H1029" s="1756"/>
      <c r="I1029" s="1756"/>
      <c r="J1029" s="1756"/>
      <c r="K1029" s="1756"/>
      <c r="L1029" s="1756"/>
      <c r="M1029" s="1756"/>
      <c r="N1029" s="1756"/>
      <c r="O1029" s="1756"/>
      <c r="P1029" s="1756"/>
      <c r="Q1029" s="1756"/>
      <c r="R1029" s="1756"/>
      <c r="S1029" s="1756"/>
      <c r="T1029" s="1756"/>
      <c r="U1029" s="1756"/>
      <c r="V1029" s="1756"/>
      <c r="W1029" s="1756"/>
      <c r="X1029" s="1756"/>
      <c r="Y1029" s="1756"/>
      <c r="Z1029" s="1756"/>
      <c r="AA1029" s="1756"/>
      <c r="AB1029" s="1756"/>
      <c r="AC1029" s="1756"/>
      <c r="AD1029" s="1756"/>
      <c r="AE1029" s="1757"/>
      <c r="AF1029" s="73"/>
      <c r="AG1029" s="14"/>
      <c r="AH1029" s="14"/>
      <c r="AI1029" s="83"/>
      <c r="AJ1029" s="1782"/>
      <c r="AK1029" s="1783"/>
      <c r="AL1029" s="1783"/>
      <c r="AM1029" s="1783"/>
      <c r="AN1029" s="1783"/>
      <c r="AO1029" s="1783"/>
      <c r="AP1029" s="1783"/>
      <c r="AQ1029" s="1784"/>
      <c r="AR1029" s="68"/>
      <c r="AS1029" s="68"/>
      <c r="AT1029" s="68"/>
      <c r="AU1029" s="68"/>
      <c r="AV1029" s="68"/>
      <c r="AW1029" s="68"/>
      <c r="AX1029" s="68"/>
      <c r="AY1029" s="68"/>
    </row>
    <row r="1030" spans="1:51" ht="12.95" customHeight="1">
      <c r="A1030" s="14"/>
      <c r="B1030" s="77"/>
      <c r="C1030" s="74"/>
      <c r="D1030" s="1768"/>
      <c r="E1030" s="1769"/>
      <c r="F1030" s="1769"/>
      <c r="G1030" s="1769"/>
      <c r="H1030" s="1769"/>
      <c r="I1030" s="1769"/>
      <c r="J1030" s="1769"/>
      <c r="K1030" s="1769"/>
      <c r="L1030" s="1769"/>
      <c r="M1030" s="1769"/>
      <c r="N1030" s="1769"/>
      <c r="O1030" s="1769"/>
      <c r="P1030" s="1769"/>
      <c r="Q1030" s="1769"/>
      <c r="R1030" s="1769"/>
      <c r="S1030" s="1769"/>
      <c r="T1030" s="1769"/>
      <c r="U1030" s="1769"/>
      <c r="V1030" s="1769"/>
      <c r="W1030" s="1769"/>
      <c r="X1030" s="1769"/>
      <c r="Y1030" s="1769"/>
      <c r="Z1030" s="1769"/>
      <c r="AA1030" s="1769"/>
      <c r="AB1030" s="1769"/>
      <c r="AC1030" s="1769"/>
      <c r="AD1030" s="1769"/>
      <c r="AE1030" s="1770"/>
      <c r="AF1030" s="73"/>
      <c r="AG1030" s="14"/>
      <c r="AH1030" s="14"/>
      <c r="AI1030" s="83"/>
      <c r="AJ1030" s="1785"/>
      <c r="AK1030" s="1786"/>
      <c r="AL1030" s="1786"/>
      <c r="AM1030" s="1786"/>
      <c r="AN1030" s="1786"/>
      <c r="AO1030" s="1786"/>
      <c r="AP1030" s="1786"/>
      <c r="AQ1030" s="1787"/>
      <c r="AR1030" s="68"/>
      <c r="AS1030" s="68"/>
      <c r="AT1030" s="68"/>
      <c r="AU1030" s="68"/>
      <c r="AV1030" s="68"/>
      <c r="AW1030" s="68"/>
      <c r="AX1030" s="68"/>
      <c r="AY1030" s="68"/>
    </row>
    <row r="1031" spans="1:51" ht="12.95" customHeight="1">
      <c r="A1031" s="14"/>
      <c r="B1031" s="73"/>
      <c r="C1031" s="367" t="s">
        <v>696</v>
      </c>
      <c r="D1031" s="1752" t="s">
        <v>1876</v>
      </c>
      <c r="E1031" s="1753"/>
      <c r="F1031" s="1753"/>
      <c r="G1031" s="1753"/>
      <c r="H1031" s="1753"/>
      <c r="I1031" s="1753"/>
      <c r="J1031" s="1753"/>
      <c r="K1031" s="1753"/>
      <c r="L1031" s="1753"/>
      <c r="M1031" s="1753"/>
      <c r="N1031" s="1753"/>
      <c r="O1031" s="1753"/>
      <c r="P1031" s="1753"/>
      <c r="Q1031" s="1753"/>
      <c r="R1031" s="1753"/>
      <c r="S1031" s="1753"/>
      <c r="T1031" s="1753"/>
      <c r="U1031" s="1753"/>
      <c r="V1031" s="1753"/>
      <c r="W1031" s="1753"/>
      <c r="X1031" s="1753"/>
      <c r="Y1031" s="1753"/>
      <c r="Z1031" s="1753"/>
      <c r="AA1031" s="1753"/>
      <c r="AB1031" s="1753"/>
      <c r="AC1031" s="1753"/>
      <c r="AD1031" s="1753"/>
      <c r="AE1031" s="1754"/>
      <c r="AF1031" s="79"/>
      <c r="AG1031" s="1764" t="s">
        <v>677</v>
      </c>
      <c r="AH1031" s="1765"/>
      <c r="AI1031" s="87"/>
      <c r="AJ1031" s="1779">
        <f>ROUND(IF(AG1031="yes",(AJ991*0.15),0),0)</f>
        <v>0</v>
      </c>
      <c r="AK1031" s="1780"/>
      <c r="AL1031" s="1780"/>
      <c r="AM1031" s="1780"/>
      <c r="AN1031" s="1780"/>
      <c r="AO1031" s="1780"/>
      <c r="AP1031" s="1780"/>
      <c r="AQ1031" s="1781"/>
      <c r="AR1031" s="68"/>
      <c r="AS1031" s="68"/>
      <c r="AT1031" s="68"/>
      <c r="AU1031" s="68"/>
      <c r="AV1031" s="68"/>
      <c r="AW1031" s="68"/>
      <c r="AX1031" s="68"/>
      <c r="AY1031" s="68"/>
    </row>
    <row r="1032" spans="1:51" ht="12.95" customHeight="1">
      <c r="A1032" s="14"/>
      <c r="B1032" s="73"/>
      <c r="C1032" s="74"/>
      <c r="D1032" s="1791"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2"/>
      <c r="AF1032" s="950"/>
      <c r="AG1032" s="951"/>
      <c r="AH1032" s="951"/>
      <c r="AI1032" s="952"/>
      <c r="AJ1032" s="1782"/>
      <c r="AK1032" s="1783"/>
      <c r="AL1032" s="1783"/>
      <c r="AM1032" s="1783"/>
      <c r="AN1032" s="1783"/>
      <c r="AO1032" s="1783"/>
      <c r="AP1032" s="1783"/>
      <c r="AQ1032" s="1784"/>
      <c r="AR1032" s="68"/>
      <c r="AS1032" s="68"/>
      <c r="AT1032" s="68"/>
      <c r="AU1032" s="68"/>
      <c r="AV1032" s="68"/>
      <c r="AW1032" s="68"/>
      <c r="AX1032" s="68"/>
      <c r="AY1032" s="68"/>
    </row>
    <row r="1033" spans="1:51" ht="12.95" customHeight="1">
      <c r="A1033" s="14"/>
      <c r="B1033" s="73"/>
      <c r="C1033" s="74"/>
      <c r="D1033" s="179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2"/>
      <c r="AF1033" s="950"/>
      <c r="AG1033" s="951"/>
      <c r="AH1033" s="951"/>
      <c r="AI1033" s="952"/>
      <c r="AJ1033" s="1782"/>
      <c r="AK1033" s="1783"/>
      <c r="AL1033" s="1783"/>
      <c r="AM1033" s="1783"/>
      <c r="AN1033" s="1783"/>
      <c r="AO1033" s="1783"/>
      <c r="AP1033" s="1783"/>
      <c r="AQ1033" s="1784"/>
      <c r="AR1033" s="68"/>
      <c r="AS1033" s="68"/>
      <c r="AT1033" s="68"/>
      <c r="AU1033" s="68"/>
      <c r="AV1033" s="68"/>
      <c r="AW1033" s="68"/>
      <c r="AX1033" s="68"/>
      <c r="AY1033" s="68"/>
    </row>
    <row r="1034" spans="1:51" ht="12.95" customHeight="1">
      <c r="A1034" s="14"/>
      <c r="B1034" s="73"/>
      <c r="C1034" s="74"/>
      <c r="D1034" s="1793"/>
      <c r="E1034" s="1794"/>
      <c r="F1034" s="1794"/>
      <c r="G1034" s="1794"/>
      <c r="H1034" s="1794"/>
      <c r="I1034" s="1794"/>
      <c r="J1034" s="1794"/>
      <c r="K1034" s="1794"/>
      <c r="L1034" s="1794"/>
      <c r="M1034" s="1794"/>
      <c r="N1034" s="1794"/>
      <c r="O1034" s="1794"/>
      <c r="P1034" s="1794"/>
      <c r="Q1034" s="1794"/>
      <c r="R1034" s="1794"/>
      <c r="S1034" s="1794"/>
      <c r="T1034" s="1794"/>
      <c r="U1034" s="1794"/>
      <c r="V1034" s="1794"/>
      <c r="W1034" s="1794"/>
      <c r="X1034" s="1794"/>
      <c r="Y1034" s="1794"/>
      <c r="Z1034" s="1794"/>
      <c r="AA1034" s="1794"/>
      <c r="AB1034" s="1794"/>
      <c r="AC1034" s="1794"/>
      <c r="AD1034" s="1794"/>
      <c r="AE1034" s="1795"/>
      <c r="AF1034" s="953"/>
      <c r="AG1034" s="954"/>
      <c r="AH1034" s="954"/>
      <c r="AI1034" s="955"/>
      <c r="AJ1034" s="1785"/>
      <c r="AK1034" s="1786"/>
      <c r="AL1034" s="1786"/>
      <c r="AM1034" s="1786"/>
      <c r="AN1034" s="1786"/>
      <c r="AO1034" s="1786"/>
      <c r="AP1034" s="1786"/>
      <c r="AQ1034" s="1787"/>
      <c r="AR1034" s="68"/>
      <c r="AS1034" s="68"/>
      <c r="AT1034" s="68"/>
      <c r="AU1034" s="68"/>
      <c r="AV1034" s="68"/>
      <c r="AW1034" s="68"/>
      <c r="AX1034" s="68"/>
      <c r="AY1034" s="68"/>
    </row>
    <row r="1035" spans="1:51" ht="12.95" customHeight="1">
      <c r="A1035" s="14"/>
      <c r="B1035" s="73"/>
      <c r="C1035" s="367" t="s">
        <v>696</v>
      </c>
      <c r="D1035" s="1799" t="s">
        <v>1878</v>
      </c>
      <c r="E1035" s="1800"/>
      <c r="F1035" s="1800"/>
      <c r="G1035" s="1800"/>
      <c r="H1035" s="1800"/>
      <c r="I1035" s="1800"/>
      <c r="J1035" s="1800"/>
      <c r="K1035" s="1800"/>
      <c r="L1035" s="1800"/>
      <c r="M1035" s="1800"/>
      <c r="N1035" s="1800"/>
      <c r="O1035" s="1800"/>
      <c r="P1035" s="1800"/>
      <c r="Q1035" s="1800"/>
      <c r="R1035" s="1800"/>
      <c r="S1035" s="1800"/>
      <c r="T1035" s="1800"/>
      <c r="U1035" s="1800"/>
      <c r="V1035" s="1800"/>
      <c r="W1035" s="1800"/>
      <c r="X1035" s="1800"/>
      <c r="Y1035" s="1800"/>
      <c r="Z1035" s="1800"/>
      <c r="AA1035" s="1800"/>
      <c r="AB1035" s="1800"/>
      <c r="AC1035" s="1800"/>
      <c r="AD1035" s="1800"/>
      <c r="AE1035" s="1801"/>
      <c r="AF1035" s="73"/>
      <c r="AG1035" s="1766" t="s">
        <v>677</v>
      </c>
      <c r="AH1035" s="1767"/>
      <c r="AI1035" s="83"/>
      <c r="AJ1035" s="1779">
        <f>ROUND(IF(AND(AG1035="yes",AJ1031=0),(AJ991*0.1),0),0)</f>
        <v>0</v>
      </c>
      <c r="AK1035" s="1780"/>
      <c r="AL1035" s="1780"/>
      <c r="AM1035" s="1780"/>
      <c r="AN1035" s="1780"/>
      <c r="AO1035" s="1780"/>
      <c r="AP1035" s="1780"/>
      <c r="AQ1035" s="1781"/>
      <c r="AR1035" s="68"/>
      <c r="AS1035" s="68"/>
      <c r="AT1035" s="68"/>
      <c r="AU1035" s="68"/>
      <c r="AV1035" s="68"/>
      <c r="AW1035" s="68"/>
      <c r="AX1035" s="68"/>
      <c r="AY1035" s="68"/>
    </row>
    <row r="1036" spans="1:51" ht="12.95" customHeight="1">
      <c r="A1036" s="14"/>
      <c r="B1036" s="73"/>
      <c r="C1036" s="74"/>
      <c r="D1036" s="1791"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2"/>
      <c r="AF1036" s="73"/>
      <c r="AG1036" s="14"/>
      <c r="AH1036" s="14"/>
      <c r="AI1036" s="83"/>
      <c r="AJ1036" s="1782"/>
      <c r="AK1036" s="1783"/>
      <c r="AL1036" s="1783"/>
      <c r="AM1036" s="1783"/>
      <c r="AN1036" s="1783"/>
      <c r="AO1036" s="1783"/>
      <c r="AP1036" s="1783"/>
      <c r="AQ1036" s="1784"/>
      <c r="AR1036" s="68"/>
      <c r="AS1036" s="68"/>
      <c r="AT1036" s="68"/>
      <c r="AU1036" s="68"/>
      <c r="AV1036" s="68"/>
      <c r="AW1036" s="68"/>
      <c r="AX1036" s="68"/>
      <c r="AY1036" s="68"/>
    </row>
    <row r="1037" spans="1:51" ht="12.95" customHeight="1">
      <c r="A1037" s="14"/>
      <c r="B1037" s="73"/>
      <c r="C1037" s="74"/>
      <c r="D1037" s="179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2"/>
      <c r="AF1037" s="73"/>
      <c r="AG1037" s="14"/>
      <c r="AH1037" s="14"/>
      <c r="AI1037" s="83"/>
      <c r="AJ1037" s="1782"/>
      <c r="AK1037" s="1783"/>
      <c r="AL1037" s="1783"/>
      <c r="AM1037" s="1783"/>
      <c r="AN1037" s="1783"/>
      <c r="AO1037" s="1783"/>
      <c r="AP1037" s="1783"/>
      <c r="AQ1037" s="1784"/>
      <c r="AR1037" s="68"/>
      <c r="AS1037" s="68"/>
      <c r="AT1037" s="68"/>
      <c r="AU1037" s="68"/>
      <c r="AV1037" s="68"/>
      <c r="AW1037" s="68"/>
      <c r="AX1037" s="68"/>
      <c r="AY1037" s="68"/>
    </row>
    <row r="1038" spans="1:51" ht="12.95" customHeight="1">
      <c r="A1038" s="14"/>
      <c r="B1038" s="73"/>
      <c r="C1038" s="74"/>
      <c r="D1038" s="179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2"/>
      <c r="AF1038" s="73"/>
      <c r="AG1038" s="14"/>
      <c r="AH1038" s="14"/>
      <c r="AI1038" s="83"/>
      <c r="AJ1038" s="1782"/>
      <c r="AK1038" s="1783"/>
      <c r="AL1038" s="1783"/>
      <c r="AM1038" s="1783"/>
      <c r="AN1038" s="1783"/>
      <c r="AO1038" s="1783"/>
      <c r="AP1038" s="1783"/>
      <c r="AQ1038" s="1784"/>
      <c r="AR1038" s="68"/>
      <c r="AS1038" s="68"/>
      <c r="AT1038" s="68"/>
      <c r="AU1038" s="68"/>
      <c r="AV1038" s="68"/>
      <c r="AW1038" s="68"/>
      <c r="AX1038" s="68"/>
      <c r="AY1038" s="68"/>
    </row>
    <row r="1039" spans="1:51" ht="12.95" customHeight="1">
      <c r="A1039" s="14"/>
      <c r="B1039" s="73"/>
      <c r="C1039" s="74"/>
      <c r="D1039" s="1793"/>
      <c r="E1039" s="1794"/>
      <c r="F1039" s="1794"/>
      <c r="G1039" s="1794"/>
      <c r="H1039" s="1794"/>
      <c r="I1039" s="1794"/>
      <c r="J1039" s="1794"/>
      <c r="K1039" s="1794"/>
      <c r="L1039" s="1794"/>
      <c r="M1039" s="1794"/>
      <c r="N1039" s="1794"/>
      <c r="O1039" s="1794"/>
      <c r="P1039" s="1794"/>
      <c r="Q1039" s="1794"/>
      <c r="R1039" s="1794"/>
      <c r="S1039" s="1794"/>
      <c r="T1039" s="1794"/>
      <c r="U1039" s="1794"/>
      <c r="V1039" s="1794"/>
      <c r="W1039" s="1794"/>
      <c r="X1039" s="1794"/>
      <c r="Y1039" s="1794"/>
      <c r="Z1039" s="1794"/>
      <c r="AA1039" s="1794"/>
      <c r="AB1039" s="1794"/>
      <c r="AC1039" s="1794"/>
      <c r="AD1039" s="1794"/>
      <c r="AE1039" s="1795"/>
      <c r="AF1039" s="73"/>
      <c r="AG1039" s="14"/>
      <c r="AH1039" s="14"/>
      <c r="AI1039" s="83"/>
      <c r="AJ1039" s="1782"/>
      <c r="AK1039" s="1783"/>
      <c r="AL1039" s="1783"/>
      <c r="AM1039" s="1783"/>
      <c r="AN1039" s="1783"/>
      <c r="AO1039" s="1783"/>
      <c r="AP1039" s="1783"/>
      <c r="AQ1039" s="1784"/>
      <c r="AR1039" s="68"/>
      <c r="AS1039" s="68"/>
      <c r="AT1039" s="68"/>
      <c r="AU1039" s="68"/>
      <c r="AV1039" s="68"/>
      <c r="AW1039" s="68"/>
      <c r="AX1039" s="68"/>
      <c r="AY1039" s="68"/>
    </row>
    <row r="1040" spans="1:51" ht="12.95" customHeight="1">
      <c r="A1040" s="14"/>
      <c r="B1040" s="79"/>
      <c r="C1040" s="131" t="s">
        <v>1034</v>
      </c>
      <c r="D1040" s="1752" t="s">
        <v>1408</v>
      </c>
      <c r="E1040" s="1753"/>
      <c r="F1040" s="1753"/>
      <c r="G1040" s="1753"/>
      <c r="H1040" s="1753"/>
      <c r="I1040" s="1753"/>
      <c r="J1040" s="1753"/>
      <c r="K1040" s="1753"/>
      <c r="L1040" s="1753"/>
      <c r="M1040" s="1753"/>
      <c r="N1040" s="1753"/>
      <c r="O1040" s="1753"/>
      <c r="P1040" s="1753"/>
      <c r="Q1040" s="1753"/>
      <c r="R1040" s="1753"/>
      <c r="S1040" s="1753"/>
      <c r="T1040" s="1753"/>
      <c r="U1040" s="1753"/>
      <c r="V1040" s="1753"/>
      <c r="W1040" s="1753"/>
      <c r="X1040" s="1753"/>
      <c r="Y1040" s="1753"/>
      <c r="Z1040" s="1753"/>
      <c r="AA1040" s="1753"/>
      <c r="AB1040" s="1753"/>
      <c r="AC1040" s="1753"/>
      <c r="AD1040" s="1753"/>
      <c r="AE1040" s="1754"/>
      <c r="AF1040" s="79"/>
      <c r="AG1040" s="1764" t="s">
        <v>677</v>
      </c>
      <c r="AH1040" s="1765"/>
      <c r="AI1040" s="87"/>
      <c r="AJ1040" s="1779">
        <f>ROUND(IF(AG1040="yes",(AJ991*0.1),0),0)</f>
        <v>0</v>
      </c>
      <c r="AK1040" s="1780"/>
      <c r="AL1040" s="1780"/>
      <c r="AM1040" s="1780"/>
      <c r="AN1040" s="1780"/>
      <c r="AO1040" s="1780"/>
      <c r="AP1040" s="1780"/>
      <c r="AQ1040" s="1781"/>
      <c r="AR1040" s="68"/>
      <c r="AS1040" s="68"/>
      <c r="AT1040" s="68"/>
      <c r="AU1040" s="68"/>
      <c r="AV1040" s="68"/>
      <c r="AW1040" s="68"/>
      <c r="AX1040" s="68"/>
      <c r="AY1040" s="68"/>
    </row>
    <row r="1041" spans="1:51" ht="12.95" customHeight="1">
      <c r="A1041" s="14"/>
      <c r="B1041" s="73"/>
      <c r="C1041" s="74"/>
      <c r="D1041" s="1755" t="s">
        <v>2504</v>
      </c>
      <c r="E1041" s="1756"/>
      <c r="F1041" s="1756"/>
      <c r="G1041" s="1756"/>
      <c r="H1041" s="1756"/>
      <c r="I1041" s="1756"/>
      <c r="J1041" s="1756"/>
      <c r="K1041" s="1756"/>
      <c r="L1041" s="1756"/>
      <c r="M1041" s="1756"/>
      <c r="N1041" s="1756"/>
      <c r="O1041" s="1756"/>
      <c r="P1041" s="1756"/>
      <c r="Q1041" s="1756"/>
      <c r="R1041" s="1756"/>
      <c r="S1041" s="1756"/>
      <c r="T1041" s="1756"/>
      <c r="U1041" s="1756"/>
      <c r="V1041" s="1756"/>
      <c r="W1041" s="1756"/>
      <c r="X1041" s="1756"/>
      <c r="Y1041" s="1756"/>
      <c r="Z1041" s="1756"/>
      <c r="AA1041" s="1756"/>
      <c r="AB1041" s="1756"/>
      <c r="AC1041" s="1756"/>
      <c r="AD1041" s="1756"/>
      <c r="AE1041" s="1757"/>
      <c r="AF1041" s="73"/>
      <c r="AG1041" s="14"/>
      <c r="AH1041" s="14"/>
      <c r="AI1041" s="83"/>
      <c r="AJ1041" s="1782"/>
      <c r="AK1041" s="1783"/>
      <c r="AL1041" s="1783"/>
      <c r="AM1041" s="1783"/>
      <c r="AN1041" s="1783"/>
      <c r="AO1041" s="1783"/>
      <c r="AP1041" s="1783"/>
      <c r="AQ1041" s="1784"/>
      <c r="AR1041" s="68"/>
      <c r="AS1041" s="68"/>
      <c r="AT1041" s="68"/>
      <c r="AU1041" s="68"/>
      <c r="AV1041" s="68"/>
      <c r="AW1041" s="68"/>
      <c r="AX1041" s="68"/>
      <c r="AY1041" s="68"/>
    </row>
    <row r="1042" spans="1:51" ht="12.95" customHeight="1">
      <c r="A1042" s="14"/>
      <c r="B1042" s="73"/>
      <c r="C1042" s="74"/>
      <c r="D1042" s="1755"/>
      <c r="E1042" s="1756"/>
      <c r="F1042" s="1756"/>
      <c r="G1042" s="1756"/>
      <c r="H1042" s="1756"/>
      <c r="I1042" s="1756"/>
      <c r="J1042" s="1756"/>
      <c r="K1042" s="1756"/>
      <c r="L1042" s="1756"/>
      <c r="M1042" s="1756"/>
      <c r="N1042" s="1756"/>
      <c r="O1042" s="1756"/>
      <c r="P1042" s="1756"/>
      <c r="Q1042" s="1756"/>
      <c r="R1042" s="1756"/>
      <c r="S1042" s="1756"/>
      <c r="T1042" s="1756"/>
      <c r="U1042" s="1756"/>
      <c r="V1042" s="1756"/>
      <c r="W1042" s="1756"/>
      <c r="X1042" s="1756"/>
      <c r="Y1042" s="1756"/>
      <c r="Z1042" s="1756"/>
      <c r="AA1042" s="1756"/>
      <c r="AB1042" s="1756"/>
      <c r="AC1042" s="1756"/>
      <c r="AD1042" s="1756"/>
      <c r="AE1042" s="1757"/>
      <c r="AF1042" s="73"/>
      <c r="AG1042" s="14"/>
      <c r="AH1042" s="14"/>
      <c r="AI1042" s="83"/>
      <c r="AJ1042" s="1782"/>
      <c r="AK1042" s="1783"/>
      <c r="AL1042" s="1783"/>
      <c r="AM1042" s="1783"/>
      <c r="AN1042" s="1783"/>
      <c r="AO1042" s="1783"/>
      <c r="AP1042" s="1783"/>
      <c r="AQ1042" s="1784"/>
      <c r="AR1042" s="68"/>
      <c r="AS1042" s="68"/>
      <c r="AT1042" s="68"/>
      <c r="AU1042" s="68"/>
      <c r="AV1042" s="68"/>
      <c r="AW1042" s="68"/>
      <c r="AX1042" s="68"/>
      <c r="AY1042" s="68"/>
    </row>
    <row r="1043" spans="1:51" ht="12.95" customHeight="1">
      <c r="A1043" s="14"/>
      <c r="B1043" s="73"/>
      <c r="C1043" s="74"/>
      <c r="D1043" s="1768"/>
      <c r="E1043" s="1769"/>
      <c r="F1043" s="1769"/>
      <c r="G1043" s="1769"/>
      <c r="H1043" s="1769"/>
      <c r="I1043" s="1769"/>
      <c r="J1043" s="1769"/>
      <c r="K1043" s="1769"/>
      <c r="L1043" s="1769"/>
      <c r="M1043" s="1769"/>
      <c r="N1043" s="1769"/>
      <c r="O1043" s="1769"/>
      <c r="P1043" s="1769"/>
      <c r="Q1043" s="1769"/>
      <c r="R1043" s="1769"/>
      <c r="S1043" s="1769"/>
      <c r="T1043" s="1769"/>
      <c r="U1043" s="1769"/>
      <c r="V1043" s="1769"/>
      <c r="W1043" s="1769"/>
      <c r="X1043" s="1769"/>
      <c r="Y1043" s="1769"/>
      <c r="Z1043" s="1769"/>
      <c r="AA1043" s="1769"/>
      <c r="AB1043" s="1769"/>
      <c r="AC1043" s="1769"/>
      <c r="AD1043" s="1769"/>
      <c r="AE1043" s="1770"/>
      <c r="AF1043" s="73"/>
      <c r="AG1043" s="14"/>
      <c r="AH1043" s="14"/>
      <c r="AI1043" s="83"/>
      <c r="AJ1043" s="1785"/>
      <c r="AK1043" s="1786"/>
      <c r="AL1043" s="1786"/>
      <c r="AM1043" s="1786"/>
      <c r="AN1043" s="1786"/>
      <c r="AO1043" s="1786"/>
      <c r="AP1043" s="1786"/>
      <c r="AQ1043" s="1787"/>
      <c r="AR1043" s="68"/>
      <c r="AS1043" s="68"/>
      <c r="AT1043" s="68"/>
      <c r="AU1043" s="68"/>
      <c r="AV1043" s="68"/>
      <c r="AW1043" s="68"/>
      <c r="AX1043" s="68"/>
      <c r="AY1043" s="68"/>
    </row>
    <row r="1044" spans="1:51" ht="12.95" customHeight="1">
      <c r="A1044" s="14"/>
      <c r="B1044" s="79"/>
      <c r="C1044" s="131" t="s">
        <v>1874</v>
      </c>
      <c r="D1044" s="1799" t="s">
        <v>2056</v>
      </c>
      <c r="E1044" s="1800"/>
      <c r="F1044" s="1800"/>
      <c r="G1044" s="1800"/>
      <c r="H1044" s="1800"/>
      <c r="I1044" s="1800"/>
      <c r="J1044" s="1800"/>
      <c r="K1044" s="1800"/>
      <c r="L1044" s="1800"/>
      <c r="M1044" s="1800"/>
      <c r="N1044" s="1800"/>
      <c r="O1044" s="1800"/>
      <c r="P1044" s="1800"/>
      <c r="Q1044" s="1800"/>
      <c r="R1044" s="1800"/>
      <c r="S1044" s="1800"/>
      <c r="T1044" s="1800"/>
      <c r="U1044" s="1800"/>
      <c r="V1044" s="1800"/>
      <c r="W1044" s="1800"/>
      <c r="X1044" s="1800"/>
      <c r="Y1044" s="1800"/>
      <c r="Z1044" s="1800"/>
      <c r="AA1044" s="1800"/>
      <c r="AB1044" s="1800"/>
      <c r="AC1044" s="1800"/>
      <c r="AD1044" s="1800"/>
      <c r="AE1044" s="1801"/>
      <c r="AF1044" s="79"/>
      <c r="AG1044" s="1762" t="str">
        <f>IF(X1047&gt;0,"Yes","No")</f>
        <v>Yes</v>
      </c>
      <c r="AH1044" s="1763"/>
      <c r="AI1044" s="87"/>
      <c r="AJ1044" s="1779">
        <f>IF((X1047=0),0,AY1004*AJ991)</f>
        <v>18382715.039999999</v>
      </c>
      <c r="AK1044" s="1780"/>
      <c r="AL1044" s="1780"/>
      <c r="AM1044" s="1780"/>
      <c r="AN1044" s="1780"/>
      <c r="AO1044" s="1780"/>
      <c r="AP1044" s="1780"/>
      <c r="AQ1044" s="1781"/>
      <c r="AR1044" s="68"/>
      <c r="AS1044" s="68"/>
      <c r="AT1044" s="68"/>
      <c r="AU1044" s="68"/>
      <c r="AV1044" s="68"/>
      <c r="AW1044" s="68"/>
      <c r="AX1044" s="68"/>
      <c r="AY1044" s="68"/>
    </row>
    <row r="1045" spans="1:51" ht="12.95" customHeight="1">
      <c r="A1045" s="14"/>
      <c r="B1045" s="73"/>
      <c r="C1045" s="476"/>
      <c r="D1045" s="1755" t="s">
        <v>1410</v>
      </c>
      <c r="E1045" s="1756"/>
      <c r="F1045" s="1756"/>
      <c r="G1045" s="1756"/>
      <c r="H1045" s="1756"/>
      <c r="I1045" s="1756"/>
      <c r="J1045" s="1756"/>
      <c r="K1045" s="1756"/>
      <c r="L1045" s="1756"/>
      <c r="M1045" s="1756"/>
      <c r="N1045" s="1756"/>
      <c r="O1045" s="1756"/>
      <c r="P1045" s="1756"/>
      <c r="Q1045" s="1756"/>
      <c r="R1045" s="1756"/>
      <c r="S1045" s="1756"/>
      <c r="T1045" s="1756"/>
      <c r="U1045" s="1756"/>
      <c r="V1045" s="1756"/>
      <c r="W1045" s="1756"/>
      <c r="X1045" s="1756"/>
      <c r="Y1045" s="1756"/>
      <c r="Z1045" s="1756"/>
      <c r="AA1045" s="1756"/>
      <c r="AB1045" s="1756"/>
      <c r="AC1045" s="1756"/>
      <c r="AD1045" s="1756"/>
      <c r="AE1045" s="1757"/>
      <c r="AF1045" s="73"/>
      <c r="AG1045" s="477"/>
      <c r="AH1045" s="477"/>
      <c r="AI1045" s="83"/>
      <c r="AJ1045" s="1782"/>
      <c r="AK1045" s="1783"/>
      <c r="AL1045" s="1783"/>
      <c r="AM1045" s="1783"/>
      <c r="AN1045" s="1783"/>
      <c r="AO1045" s="1783"/>
      <c r="AP1045" s="1783"/>
      <c r="AQ1045" s="1784"/>
      <c r="AR1045" s="68"/>
      <c r="AS1045" s="68"/>
      <c r="AT1045" s="68"/>
      <c r="AU1045" s="13"/>
      <c r="AV1045" s="68"/>
      <c r="AW1045" s="68"/>
      <c r="AX1045" s="68"/>
      <c r="AY1045" s="68"/>
    </row>
    <row r="1046" spans="1:51" ht="12.95" customHeight="1">
      <c r="A1046" s="14"/>
      <c r="B1046" s="73"/>
      <c r="C1046" s="476"/>
      <c r="D1046" s="1755"/>
      <c r="E1046" s="1756"/>
      <c r="F1046" s="1756"/>
      <c r="G1046" s="1756"/>
      <c r="H1046" s="1756"/>
      <c r="I1046" s="1756"/>
      <c r="J1046" s="1756"/>
      <c r="K1046" s="1756"/>
      <c r="L1046" s="1756"/>
      <c r="M1046" s="1756"/>
      <c r="N1046" s="1756"/>
      <c r="O1046" s="1756"/>
      <c r="P1046" s="1756"/>
      <c r="Q1046" s="1756"/>
      <c r="R1046" s="1756"/>
      <c r="S1046" s="1756"/>
      <c r="T1046" s="1756"/>
      <c r="U1046" s="1756"/>
      <c r="V1046" s="1756"/>
      <c r="W1046" s="1756"/>
      <c r="X1046" s="1756"/>
      <c r="Y1046" s="1756"/>
      <c r="Z1046" s="1756"/>
      <c r="AA1046" s="1756"/>
      <c r="AB1046" s="1756"/>
      <c r="AC1046" s="1756"/>
      <c r="AD1046" s="1756"/>
      <c r="AE1046" s="1757"/>
      <c r="AF1046" s="73"/>
      <c r="AG1046" s="477"/>
      <c r="AH1046" s="477"/>
      <c r="AI1046" s="83"/>
      <c r="AJ1046" s="1782"/>
      <c r="AK1046" s="1783"/>
      <c r="AL1046" s="1783"/>
      <c r="AM1046" s="1783"/>
      <c r="AN1046" s="1783"/>
      <c r="AO1046" s="1783"/>
      <c r="AP1046" s="1783"/>
      <c r="AQ1046" s="1784"/>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60">
        <f>AY1002</f>
        <v>86</v>
      </c>
      <c r="J1047" s="1761"/>
      <c r="K1047" s="7"/>
      <c r="L1047" s="133"/>
      <c r="M1047" s="133"/>
      <c r="N1047" s="133"/>
      <c r="O1047" s="133"/>
      <c r="P1047" s="133"/>
      <c r="Q1047" s="133"/>
      <c r="R1047" s="133"/>
      <c r="S1047" s="133"/>
      <c r="T1047" s="133"/>
      <c r="U1047" s="133"/>
      <c r="V1047" s="134" t="s">
        <v>992</v>
      </c>
      <c r="W1047" s="48"/>
      <c r="X1047" s="1758">
        <f>BG632</f>
        <v>46</v>
      </c>
      <c r="Y1047" s="1759"/>
      <c r="Z1047" s="48"/>
      <c r="AA1047" s="48"/>
      <c r="AB1047" s="48"/>
      <c r="AC1047" s="48"/>
      <c r="AD1047" s="48"/>
      <c r="AE1047" s="49"/>
      <c r="AF1047" s="959"/>
      <c r="AG1047" s="960"/>
      <c r="AH1047" s="960"/>
      <c r="AI1047" s="961"/>
      <c r="AJ1047" s="1785"/>
      <c r="AK1047" s="1786"/>
      <c r="AL1047" s="1786"/>
      <c r="AM1047" s="1786"/>
      <c r="AN1047" s="1786"/>
      <c r="AO1047" s="1786"/>
      <c r="AP1047" s="1786"/>
      <c r="AQ1047" s="1787"/>
      <c r="AR1047" s="68"/>
      <c r="AS1047" s="68"/>
      <c r="AT1047" s="68"/>
      <c r="AU1047" s="14"/>
      <c r="AV1047" s="68"/>
      <c r="AW1047" s="68"/>
      <c r="AX1047" s="68"/>
      <c r="AY1047" s="68"/>
    </row>
    <row r="1048" spans="1:51" ht="12.95" customHeight="1">
      <c r="A1048" s="14"/>
      <c r="B1048" s="79"/>
      <c r="C1048" s="131" t="s">
        <v>1875</v>
      </c>
      <c r="D1048" s="1752" t="s">
        <v>2535</v>
      </c>
      <c r="E1048" s="1753"/>
      <c r="F1048" s="1753"/>
      <c r="G1048" s="1753"/>
      <c r="H1048" s="1753"/>
      <c r="I1048" s="1753"/>
      <c r="J1048" s="1753"/>
      <c r="K1048" s="1753"/>
      <c r="L1048" s="1753"/>
      <c r="M1048" s="1753"/>
      <c r="N1048" s="1753"/>
      <c r="O1048" s="1753"/>
      <c r="P1048" s="1753"/>
      <c r="Q1048" s="1753"/>
      <c r="R1048" s="1753"/>
      <c r="S1048" s="1753"/>
      <c r="T1048" s="1753"/>
      <c r="U1048" s="1753"/>
      <c r="V1048" s="1753"/>
      <c r="W1048" s="1753"/>
      <c r="X1048" s="1753"/>
      <c r="Y1048" s="1753"/>
      <c r="Z1048" s="1753"/>
      <c r="AA1048" s="1753"/>
      <c r="AB1048" s="1753"/>
      <c r="AC1048" s="1753"/>
      <c r="AD1048" s="1753"/>
      <c r="AE1048" s="1754"/>
      <c r="AF1048" s="73"/>
      <c r="AG1048" s="1762" t="str">
        <f>IF(X1051&gt;0,"Yes","No")</f>
        <v>Yes</v>
      </c>
      <c r="AH1048" s="1763"/>
      <c r="AI1048" s="83"/>
      <c r="AJ1048" s="1779">
        <f>IF((X1051=0),0,(2*AY1005)*AJ991)</f>
        <v>31909618.560000002</v>
      </c>
      <c r="AK1048" s="1780"/>
      <c r="AL1048" s="1780"/>
      <c r="AM1048" s="1780"/>
      <c r="AN1048" s="1780"/>
      <c r="AO1048" s="1780"/>
      <c r="AP1048" s="1780"/>
      <c r="AQ1048" s="1781"/>
      <c r="AR1048" s="68"/>
      <c r="AS1048" s="68"/>
      <c r="AT1048" s="68"/>
      <c r="AU1048" s="14"/>
      <c r="AV1048" s="68"/>
      <c r="AW1048" s="68"/>
      <c r="AX1048" s="68"/>
      <c r="AY1048" s="68"/>
    </row>
    <row r="1049" spans="1:51" ht="12.95" customHeight="1">
      <c r="A1049" s="14"/>
      <c r="B1049" s="73"/>
      <c r="C1049" s="476"/>
      <c r="D1049" s="1755" t="s">
        <v>1409</v>
      </c>
      <c r="E1049" s="1756"/>
      <c r="F1049" s="1756"/>
      <c r="G1049" s="1756"/>
      <c r="H1049" s="1756"/>
      <c r="I1049" s="1756"/>
      <c r="J1049" s="1756"/>
      <c r="K1049" s="1756"/>
      <c r="L1049" s="1756"/>
      <c r="M1049" s="1756"/>
      <c r="N1049" s="1756"/>
      <c r="O1049" s="1756"/>
      <c r="P1049" s="1756"/>
      <c r="Q1049" s="1756"/>
      <c r="R1049" s="1756"/>
      <c r="S1049" s="1756"/>
      <c r="T1049" s="1756"/>
      <c r="U1049" s="1756"/>
      <c r="V1049" s="1756"/>
      <c r="W1049" s="1756"/>
      <c r="X1049" s="1756"/>
      <c r="Y1049" s="1756"/>
      <c r="Z1049" s="1756"/>
      <c r="AA1049" s="1756"/>
      <c r="AB1049" s="1756"/>
      <c r="AC1049" s="1756"/>
      <c r="AD1049" s="1756"/>
      <c r="AE1049" s="1757"/>
      <c r="AF1049" s="73"/>
      <c r="AG1049" s="477"/>
      <c r="AH1049" s="477"/>
      <c r="AI1049" s="83"/>
      <c r="AJ1049" s="1782"/>
      <c r="AK1049" s="1783"/>
      <c r="AL1049" s="1783"/>
      <c r="AM1049" s="1783"/>
      <c r="AN1049" s="1783"/>
      <c r="AO1049" s="1783"/>
      <c r="AP1049" s="1783"/>
      <c r="AQ1049" s="1784"/>
      <c r="AR1049" s="68"/>
      <c r="AS1049" s="68"/>
      <c r="AT1049" s="68"/>
      <c r="AU1049" s="68"/>
      <c r="AV1049" s="68"/>
      <c r="AW1049" s="68"/>
      <c r="AX1049" s="68"/>
      <c r="AY1049" s="68"/>
    </row>
    <row r="1050" spans="1:51" ht="12.95" customHeight="1">
      <c r="A1050" s="14"/>
      <c r="B1050" s="73"/>
      <c r="C1050" s="83"/>
      <c r="D1050" s="1755"/>
      <c r="E1050" s="1756"/>
      <c r="F1050" s="1756"/>
      <c r="G1050" s="1756"/>
      <c r="H1050" s="1756"/>
      <c r="I1050" s="1756"/>
      <c r="J1050" s="1756"/>
      <c r="K1050" s="1756"/>
      <c r="L1050" s="1756"/>
      <c r="M1050" s="1756"/>
      <c r="N1050" s="1756"/>
      <c r="O1050" s="1756"/>
      <c r="P1050" s="1756"/>
      <c r="Q1050" s="1756"/>
      <c r="R1050" s="1756"/>
      <c r="S1050" s="1756"/>
      <c r="T1050" s="1756"/>
      <c r="U1050" s="1756"/>
      <c r="V1050" s="1756"/>
      <c r="W1050" s="1756"/>
      <c r="X1050" s="1756"/>
      <c r="Y1050" s="1756"/>
      <c r="Z1050" s="1756"/>
      <c r="AA1050" s="1756"/>
      <c r="AB1050" s="1756"/>
      <c r="AC1050" s="1756"/>
      <c r="AD1050" s="1756"/>
      <c r="AE1050" s="1757"/>
      <c r="AF1050" s="956"/>
      <c r="AG1050" s="957"/>
      <c r="AH1050" s="957"/>
      <c r="AI1050" s="958"/>
      <c r="AJ1050" s="1782"/>
      <c r="AK1050" s="1783"/>
      <c r="AL1050" s="1783"/>
      <c r="AM1050" s="1783"/>
      <c r="AN1050" s="1783"/>
      <c r="AO1050" s="1783"/>
      <c r="AP1050" s="1783"/>
      <c r="AQ1050" s="1784"/>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60">
        <f>AY1002</f>
        <v>86</v>
      </c>
      <c r="J1051" s="1761"/>
      <c r="K1051" s="14"/>
      <c r="L1051" s="133"/>
      <c r="M1051" s="133"/>
      <c r="N1051" s="133"/>
      <c r="O1051" s="133"/>
      <c r="P1051" s="133"/>
      <c r="Q1051" s="133"/>
      <c r="R1051" s="133"/>
      <c r="S1051" s="133"/>
      <c r="T1051" s="133"/>
      <c r="U1051" s="133"/>
      <c r="V1051" s="134" t="s">
        <v>993</v>
      </c>
      <c r="X1051" s="1758">
        <f>BK632</f>
        <v>40</v>
      </c>
      <c r="Y1051" s="1759"/>
      <c r="AF1051" s="959"/>
      <c r="AG1051" s="960"/>
      <c r="AH1051" s="960"/>
      <c r="AI1051" s="961"/>
      <c r="AJ1051" s="1785"/>
      <c r="AK1051" s="1786"/>
      <c r="AL1051" s="1786"/>
      <c r="AM1051" s="1786"/>
      <c r="AN1051" s="1786"/>
      <c r="AO1051" s="1786"/>
      <c r="AP1051" s="1786"/>
      <c r="AQ1051" s="1787"/>
      <c r="AR1051" s="68"/>
      <c r="AS1051" s="68"/>
      <c r="AT1051" s="68"/>
      <c r="AU1051" s="68"/>
      <c r="AV1051" s="68"/>
      <c r="AW1051" s="68"/>
      <c r="AX1051" s="68"/>
      <c r="AY1051" s="68"/>
    </row>
    <row r="1052" spans="1:51" ht="12.95" customHeight="1">
      <c r="A1052" s="14"/>
      <c r="B1052" s="102"/>
      <c r="C1052" s="103"/>
      <c r="D1052" s="1750" t="s">
        <v>521</v>
      </c>
      <c r="E1052" s="1750"/>
      <c r="F1052" s="1750"/>
      <c r="G1052" s="1750"/>
      <c r="H1052" s="1750"/>
      <c r="I1052" s="1750"/>
      <c r="J1052" s="1750"/>
      <c r="K1052" s="1750"/>
      <c r="L1052" s="1750"/>
      <c r="M1052" s="1750"/>
      <c r="N1052" s="1750"/>
      <c r="O1052" s="1750"/>
      <c r="P1052" s="1750"/>
      <c r="Q1052" s="1750"/>
      <c r="R1052" s="1750"/>
      <c r="S1052" s="1750"/>
      <c r="T1052" s="1750"/>
      <c r="U1052" s="1750"/>
      <c r="V1052" s="1750"/>
      <c r="W1052" s="1750"/>
      <c r="X1052" s="1750"/>
      <c r="Y1052" s="1750"/>
      <c r="Z1052" s="1750"/>
      <c r="AA1052" s="1750"/>
      <c r="AB1052" s="1750"/>
      <c r="AC1052" s="1750"/>
      <c r="AD1052" s="1750"/>
      <c r="AE1052" s="1750"/>
      <c r="AF1052" s="1750"/>
      <c r="AG1052" s="1750"/>
      <c r="AH1052" s="1750"/>
      <c r="AI1052" s="1751"/>
      <c r="AJ1052" s="1788">
        <f>SUM(AJ991:AQ1051)</f>
        <v>95817012.599999994</v>
      </c>
      <c r="AK1052" s="1789"/>
      <c r="AL1052" s="1789"/>
      <c r="AM1052" s="1789"/>
      <c r="AN1052" s="1789"/>
      <c r="AO1052" s="1789"/>
      <c r="AP1052" s="1789"/>
      <c r="AQ1052" s="179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57" t="s">
        <v>599</v>
      </c>
      <c r="B1064" s="1357"/>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57" t="s">
        <v>599</v>
      </c>
      <c r="B1070" s="1357"/>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57" t="s">
        <v>599</v>
      </c>
      <c r="B1076" s="1357"/>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57" t="s">
        <v>599</v>
      </c>
      <c r="B1083" s="1357"/>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57" t="s">
        <v>599</v>
      </c>
      <c r="B1086" s="1357"/>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57" t="s">
        <v>599</v>
      </c>
      <c r="B1091" s="1357"/>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57" t="s">
        <v>599</v>
      </c>
      <c r="B1094" s="1357"/>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57" t="s">
        <v>599</v>
      </c>
      <c r="B1098" s="1357"/>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57" t="s">
        <v>599</v>
      </c>
      <c r="B1103" s="1357"/>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J1028:AQ1030"/>
    <mergeCell ref="B742:F742"/>
    <mergeCell ref="B743:F743"/>
    <mergeCell ref="B744:F744"/>
    <mergeCell ref="B745:F745"/>
    <mergeCell ref="AC748:AG748"/>
    <mergeCell ref="AC749:AG749"/>
    <mergeCell ref="AC750:AG750"/>
    <mergeCell ref="AC751:AG751"/>
    <mergeCell ref="O776:S776"/>
    <mergeCell ref="O769:S772"/>
    <mergeCell ref="B746:F746"/>
    <mergeCell ref="B747:F747"/>
    <mergeCell ref="B748:F748"/>
    <mergeCell ref="B749:F749"/>
    <mergeCell ref="B750:F750"/>
    <mergeCell ref="B751:F751"/>
    <mergeCell ref="M961:S961"/>
    <mergeCell ref="T742:W742"/>
    <mergeCell ref="K743:N743"/>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J1024:AQ1027"/>
    <mergeCell ref="AK738:AO738"/>
    <mergeCell ref="AH732:AJ732"/>
    <mergeCell ref="T735:W735"/>
    <mergeCell ref="D994:AE997"/>
    <mergeCell ref="D998:AE998"/>
    <mergeCell ref="D987:Q987"/>
    <mergeCell ref="D988:Q988"/>
    <mergeCell ref="AK740:AO740"/>
    <mergeCell ref="AK741:AO741"/>
    <mergeCell ref="AH737:AJ737"/>
    <mergeCell ref="AH738:AJ738"/>
    <mergeCell ref="AH736:AJ736"/>
    <mergeCell ref="AH735:AJ735"/>
    <mergeCell ref="X733:AB733"/>
    <mergeCell ref="AK734:AO734"/>
    <mergeCell ref="AK735:AO735"/>
    <mergeCell ref="AC733:AG733"/>
    <mergeCell ref="AH733:AJ733"/>
    <mergeCell ref="AE954:AK954"/>
    <mergeCell ref="I949:T949"/>
    <mergeCell ref="AA942:AF942"/>
    <mergeCell ref="K751:N751"/>
    <mergeCell ref="O751:S751"/>
    <mergeCell ref="T751:W751"/>
    <mergeCell ref="AC742:AG742"/>
    <mergeCell ref="AC743:AG743"/>
    <mergeCell ref="AC744:AG744"/>
    <mergeCell ref="AC745:AG745"/>
    <mergeCell ref="AC746:AG746"/>
    <mergeCell ref="AC747:AG747"/>
    <mergeCell ref="O748:S748"/>
    <mergeCell ref="D1031:AE1031"/>
    <mergeCell ref="D1032:AE1034"/>
    <mergeCell ref="AJ1031:AQ1034"/>
    <mergeCell ref="AJ993:AQ999"/>
    <mergeCell ref="AJ1006:AQ1009"/>
    <mergeCell ref="AK752:AO752"/>
    <mergeCell ref="R984:AA984"/>
    <mergeCell ref="A978:AT980"/>
    <mergeCell ref="U924:Z924"/>
    <mergeCell ref="AA934:AF934"/>
    <mergeCell ref="AA917:AF917"/>
    <mergeCell ref="AA967:AG967"/>
    <mergeCell ref="AB987:AI987"/>
    <mergeCell ref="D989:Q989"/>
    <mergeCell ref="AJ984:AQ984"/>
    <mergeCell ref="AB988:AI988"/>
    <mergeCell ref="AB989:AI989"/>
    <mergeCell ref="D1024:AE1024"/>
    <mergeCell ref="AG1024:AH1024"/>
    <mergeCell ref="AF1025:AI1025"/>
    <mergeCell ref="AJ1012:AQ1014"/>
    <mergeCell ref="F915:T916"/>
    <mergeCell ref="AA930:AF930"/>
    <mergeCell ref="U931:Z931"/>
    <mergeCell ref="AA931:AF931"/>
    <mergeCell ref="F937:T937"/>
    <mergeCell ref="F938:T938"/>
    <mergeCell ref="F939:T939"/>
    <mergeCell ref="U938:Z938"/>
    <mergeCell ref="U942:Z942"/>
    <mergeCell ref="AJ1015:AQ1018"/>
    <mergeCell ref="Y831:AB831"/>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O743:S743"/>
    <mergeCell ref="T743:W743"/>
    <mergeCell ref="K744:N744"/>
    <mergeCell ref="O744:S744"/>
    <mergeCell ref="AK737:AO737"/>
    <mergeCell ref="B1059:AP1059"/>
    <mergeCell ref="C798:AN799"/>
    <mergeCell ref="T748:W748"/>
    <mergeCell ref="K749:N749"/>
    <mergeCell ref="O749:S749"/>
    <mergeCell ref="T749:W749"/>
    <mergeCell ref="K750:N750"/>
    <mergeCell ref="O750:S750"/>
    <mergeCell ref="T750:W750"/>
    <mergeCell ref="M251:AE251"/>
    <mergeCell ref="A169:AT170"/>
    <mergeCell ref="Q627:S627"/>
    <mergeCell ref="C633:L633"/>
    <mergeCell ref="C634:L634"/>
    <mergeCell ref="M624:P626"/>
    <mergeCell ref="M627:P627"/>
    <mergeCell ref="M628:P628"/>
    <mergeCell ref="M629:P629"/>
    <mergeCell ref="M630:P630"/>
    <mergeCell ref="M631:P631"/>
    <mergeCell ref="M632:P632"/>
    <mergeCell ref="Q628:S628"/>
    <mergeCell ref="Q629:S629"/>
    <mergeCell ref="Q630:S630"/>
    <mergeCell ref="Q631:S631"/>
    <mergeCell ref="Q632:S632"/>
    <mergeCell ref="Q633:S633"/>
    <mergeCell ref="Q634:S634"/>
    <mergeCell ref="AK633:AN633"/>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G718:J718"/>
    <mergeCell ref="AH719:AJ719"/>
    <mergeCell ref="B718:F718"/>
    <mergeCell ref="G578:R578"/>
    <mergeCell ref="Z602:AK602"/>
    <mergeCell ref="Z612:AK612"/>
    <mergeCell ref="AC627:AE62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Z593:AK593"/>
    <mergeCell ref="M244:AE244"/>
    <mergeCell ref="M245:T245"/>
    <mergeCell ref="W234:X234"/>
    <mergeCell ref="W245:X245"/>
    <mergeCell ref="W253:X253"/>
    <mergeCell ref="AC234:AE234"/>
    <mergeCell ref="M565:P565"/>
    <mergeCell ref="B624:L626"/>
    <mergeCell ref="T563:V563"/>
    <mergeCell ref="Z588:AK588"/>
    <mergeCell ref="Z564:AD564"/>
    <mergeCell ref="Z565:AD565"/>
    <mergeCell ref="Z572:AE572"/>
    <mergeCell ref="Z578:AK578"/>
    <mergeCell ref="AO634:AS634"/>
    <mergeCell ref="M358:N358"/>
    <mergeCell ref="AG379:AH379"/>
    <mergeCell ref="AM558:AS558"/>
    <mergeCell ref="AM566:AS566"/>
    <mergeCell ref="AM556:AS556"/>
    <mergeCell ref="H573:R573"/>
    <mergeCell ref="B566:AL566"/>
    <mergeCell ref="AM561:AS561"/>
    <mergeCell ref="AM559:AS559"/>
    <mergeCell ref="T565:V565"/>
    <mergeCell ref="C560:L560"/>
    <mergeCell ref="M560:P560"/>
    <mergeCell ref="AD412:AE412"/>
    <mergeCell ref="H414:AE415"/>
    <mergeCell ref="AE425:AF425"/>
    <mergeCell ref="AI561:AL561"/>
    <mergeCell ref="AE560:AH560"/>
    <mergeCell ref="T556:V556"/>
    <mergeCell ref="Q393:U393"/>
    <mergeCell ref="AG380:AH380"/>
    <mergeCell ref="D469:V469"/>
    <mergeCell ref="N370:Q370"/>
    <mergeCell ref="AG393:AJ393"/>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AC739:AG739"/>
    <mergeCell ref="G730:J730"/>
    <mergeCell ref="X730:AB730"/>
    <mergeCell ref="X731:AB731"/>
    <mergeCell ref="H688:R688"/>
    <mergeCell ref="Z675:AK675"/>
    <mergeCell ref="AE702:AF702"/>
    <mergeCell ref="AE693:AF693"/>
    <mergeCell ref="AE694:AF694"/>
    <mergeCell ref="AK727:AO727"/>
    <mergeCell ref="X734:AB734"/>
    <mergeCell ref="H680:R680"/>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AI687:AK687"/>
    <mergeCell ref="AK725:AO725"/>
    <mergeCell ref="AK728:AO728"/>
    <mergeCell ref="AK729:AO729"/>
    <mergeCell ref="AC730:AG730"/>
    <mergeCell ref="E707:AK707"/>
    <mergeCell ref="W706:AK706"/>
    <mergeCell ref="AA688:AK688"/>
    <mergeCell ref="AC719:AG719"/>
    <mergeCell ref="G677:R677"/>
    <mergeCell ref="Z678:AK678"/>
    <mergeCell ref="G685:R685"/>
    <mergeCell ref="G676:R676"/>
    <mergeCell ref="B719:F719"/>
    <mergeCell ref="B714:F717"/>
    <mergeCell ref="Z686:AK686"/>
    <mergeCell ref="G675:R675"/>
    <mergeCell ref="AI663:AK663"/>
    <mergeCell ref="Z661:AK661"/>
    <mergeCell ref="X720:AB720"/>
    <mergeCell ref="DR657:DV657"/>
    <mergeCell ref="AE696:AI696"/>
    <mergeCell ref="AG649:AH649"/>
    <mergeCell ref="X714:AB717"/>
    <mergeCell ref="Z679:AE679"/>
    <mergeCell ref="CH652:CL652"/>
    <mergeCell ref="CH653:CL653"/>
    <mergeCell ref="CH654:CL654"/>
    <mergeCell ref="CM652:CQ652"/>
    <mergeCell ref="CM653:CQ653"/>
    <mergeCell ref="CM654:CQ654"/>
    <mergeCell ref="AK720:AO720"/>
    <mergeCell ref="AK721:AO721"/>
    <mergeCell ref="Z670:AK670"/>
    <mergeCell ref="Z669:AK669"/>
    <mergeCell ref="Z667:AK667"/>
    <mergeCell ref="AG689:AH689"/>
    <mergeCell ref="W703:AK703"/>
    <mergeCell ref="BN653:BR653"/>
    <mergeCell ref="BN654:BR654"/>
    <mergeCell ref="CM650:CQ650"/>
    <mergeCell ref="DR650:DV650"/>
    <mergeCell ref="CX651:DB651"/>
    <mergeCell ref="CS650:CW650"/>
    <mergeCell ref="CX650:DB650"/>
    <mergeCell ref="BS649:BW649"/>
    <mergeCell ref="Z676:AK676"/>
    <mergeCell ref="W700:AK700"/>
    <mergeCell ref="CX655:DB655"/>
    <mergeCell ref="DC655:DG655"/>
    <mergeCell ref="DR655:DV655"/>
    <mergeCell ref="CS652:CW652"/>
    <mergeCell ref="CX652:DB652"/>
    <mergeCell ref="DC652:DG652"/>
    <mergeCell ref="DC650:DG650"/>
    <mergeCell ref="BS648:BW648"/>
    <mergeCell ref="DR654:DV654"/>
    <mergeCell ref="DR653:DV653"/>
    <mergeCell ref="DH651:DL651"/>
    <mergeCell ref="DM651:DQ651"/>
    <mergeCell ref="BN649:BR649"/>
    <mergeCell ref="BN648:BR648"/>
    <mergeCell ref="CC655:CG655"/>
    <mergeCell ref="CH655:CL655"/>
    <mergeCell ref="CM655:CQ655"/>
    <mergeCell ref="CM649:CQ649"/>
    <mergeCell ref="DH649:DL649"/>
    <mergeCell ref="DM649:DQ649"/>
    <mergeCell ref="CS648:CW648"/>
    <mergeCell ref="BX648:CB648"/>
    <mergeCell ref="DC653:DG653"/>
    <mergeCell ref="AK731:AO731"/>
    <mergeCell ref="AK732:AO732"/>
    <mergeCell ref="AK733:AO73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CH649:CL649"/>
    <mergeCell ref="BN652:BR652"/>
    <mergeCell ref="CS655:CW655"/>
    <mergeCell ref="DH652:DL652"/>
    <mergeCell ref="DM652:DQ652"/>
    <mergeCell ref="CS653:CW653"/>
    <mergeCell ref="CX653:DB653"/>
    <mergeCell ref="DR649:DV649"/>
    <mergeCell ref="DR652:DV652"/>
    <mergeCell ref="CC647:CG647"/>
    <mergeCell ref="CS647:CW647"/>
    <mergeCell ref="CX647:DB647"/>
    <mergeCell ref="DC647:DG647"/>
    <mergeCell ref="DR647:DV647"/>
    <mergeCell ref="DR645:DV645"/>
    <mergeCell ref="CC645:CG645"/>
    <mergeCell ref="CH637:CL637"/>
    <mergeCell ref="CH641:CL641"/>
    <mergeCell ref="BX645:CB645"/>
    <mergeCell ref="BX638:CB638"/>
    <mergeCell ref="BX637:CB637"/>
    <mergeCell ref="CH638:CL638"/>
    <mergeCell ref="CM651:CQ651"/>
    <mergeCell ref="CS651:CW651"/>
    <mergeCell ref="CX645:DB645"/>
    <mergeCell ref="DC645:DG645"/>
    <mergeCell ref="CS646:CW646"/>
    <mergeCell ref="CH647:CL647"/>
    <mergeCell ref="DH648:DL648"/>
    <mergeCell ref="DM648:DQ648"/>
    <mergeCell ref="DR648:DV648"/>
    <mergeCell ref="CS649:CW649"/>
    <mergeCell ref="CS654:CW654"/>
    <mergeCell ref="CX654:DB654"/>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CM638:CQ638"/>
    <mergeCell ref="CS645:CW645"/>
    <mergeCell ref="CS632:CW632"/>
    <mergeCell ref="CX632:DB632"/>
    <mergeCell ref="CM647:CQ64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AF634:AJ634"/>
    <mergeCell ref="W624:Y626"/>
    <mergeCell ref="T624:V626"/>
    <mergeCell ref="AC633:AE633"/>
    <mergeCell ref="AC634:AE634"/>
    <mergeCell ref="AC635:AE635"/>
    <mergeCell ref="W634:Y634"/>
    <mergeCell ref="Q635:S635"/>
    <mergeCell ref="AK629:AN629"/>
    <mergeCell ref="DR630:DV630"/>
    <mergeCell ref="DH630:DL630"/>
    <mergeCell ref="DM618:DQ618"/>
    <mergeCell ref="DR618:DV61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X624:CB624"/>
    <mergeCell ref="CC624:CG624"/>
    <mergeCell ref="BE624:BF624"/>
    <mergeCell ref="BG624:BH624"/>
    <mergeCell ref="BI624:BJ624"/>
    <mergeCell ref="BK624:BL624"/>
    <mergeCell ref="BE625:BF625"/>
    <mergeCell ref="BX630:CB630"/>
    <mergeCell ref="BG630:BH630"/>
    <mergeCell ref="AO624:AS626"/>
    <mergeCell ref="AF629:AJ629"/>
    <mergeCell ref="BS637:BW637"/>
    <mergeCell ref="CH639:CL639"/>
    <mergeCell ref="CC629:CG629"/>
    <mergeCell ref="CH629:CL629"/>
    <mergeCell ref="CM629:CQ629"/>
    <mergeCell ref="AF627:AJ627"/>
    <mergeCell ref="AO632:AS632"/>
    <mergeCell ref="CC638:CG638"/>
    <mergeCell ref="BG627:BH627"/>
    <mergeCell ref="BI627:BJ627"/>
    <mergeCell ref="BK627:BL627"/>
    <mergeCell ref="EH651:EL651"/>
    <mergeCell ref="EH650:EL650"/>
    <mergeCell ref="EM650:EQ650"/>
    <mergeCell ref="DX653:EB653"/>
    <mergeCell ref="EC653:EG653"/>
    <mergeCell ref="DX654:EB654"/>
    <mergeCell ref="EC654:EG654"/>
    <mergeCell ref="AO635:AS635"/>
    <mergeCell ref="CH640:CL640"/>
    <mergeCell ref="CM640:CQ640"/>
    <mergeCell ref="CM639:CQ639"/>
    <mergeCell ref="AK634:AN634"/>
    <mergeCell ref="AK635:AN635"/>
    <mergeCell ref="AK636:AN636"/>
    <mergeCell ref="AF631:AJ631"/>
    <mergeCell ref="AF632:AJ632"/>
    <mergeCell ref="BN641:BR641"/>
    <mergeCell ref="DC631:DG631"/>
    <mergeCell ref="DM631:DQ631"/>
    <mergeCell ref="DH631:DL631"/>
    <mergeCell ref="CM646:CQ646"/>
    <mergeCell ref="BX647:CB647"/>
    <mergeCell ref="DM632:DQ632"/>
    <mergeCell ref="DC654:DG654"/>
    <mergeCell ref="BS653:BW653"/>
    <mergeCell ref="BN651:BR651"/>
    <mergeCell ref="BN650:BR65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W662:FA662"/>
    <mergeCell ref="DX663:EB663"/>
    <mergeCell ref="EC663:EG663"/>
    <mergeCell ref="EH663:EL663"/>
    <mergeCell ref="EM663:EQ663"/>
    <mergeCell ref="ER663:EV663"/>
    <mergeCell ref="EW663:FA663"/>
    <mergeCell ref="EM667:EQ667"/>
    <mergeCell ref="ER667:EV667"/>
    <mergeCell ref="EW667:FA667"/>
    <mergeCell ref="EM661:EQ661"/>
    <mergeCell ref="ER670:EV670"/>
    <mergeCell ref="ER669:EV669"/>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M649:EQ649"/>
    <mergeCell ref="EC652:EG652"/>
    <mergeCell ref="EH652:EL652"/>
    <mergeCell ref="ER650:EV650"/>
    <mergeCell ref="ER655:EV655"/>
    <mergeCell ref="EH648:EL648"/>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65:EL665"/>
    <mergeCell ref="EM665:EQ665"/>
    <mergeCell ref="ER665:EV665"/>
    <mergeCell ref="EW665:FA665"/>
    <mergeCell ref="DX662:EB662"/>
    <mergeCell ref="EC662:EG662"/>
    <mergeCell ref="EH662:EL662"/>
    <mergeCell ref="DX659:EB659"/>
    <mergeCell ref="EC659:EG659"/>
    <mergeCell ref="EH659:EL659"/>
    <mergeCell ref="DX658:EB658"/>
    <mergeCell ref="EC658:EG658"/>
    <mergeCell ref="EH658:EL658"/>
    <mergeCell ref="EM658:EQ658"/>
    <mergeCell ref="ER658:EV658"/>
    <mergeCell ref="EH654:EL654"/>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DX620:EB620"/>
    <mergeCell ref="EC620:EG620"/>
    <mergeCell ref="EH620:EL620"/>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K740:N740"/>
    <mergeCell ref="X732:AB732"/>
    <mergeCell ref="K734:N734"/>
    <mergeCell ref="K735:N735"/>
    <mergeCell ref="K736:N736"/>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B733:F733"/>
    <mergeCell ref="AA918:AF918"/>
    <mergeCell ref="U923:Z923"/>
    <mergeCell ref="AA922:AF922"/>
    <mergeCell ref="AB916:AE916"/>
    <mergeCell ref="AA921:AF921"/>
    <mergeCell ref="M957:S957"/>
    <mergeCell ref="K748:N748"/>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U829:X829"/>
    <mergeCell ref="U827:X827"/>
    <mergeCell ref="Q825:T825"/>
    <mergeCell ref="X745:AB745"/>
    <mergeCell ref="X746:AB746"/>
    <mergeCell ref="X747:AB747"/>
    <mergeCell ref="X748:AB748"/>
    <mergeCell ref="X749:AB749"/>
    <mergeCell ref="X750:AB750"/>
    <mergeCell ref="G739:J739"/>
    <mergeCell ref="X735:AB735"/>
    <mergeCell ref="X736:AB736"/>
    <mergeCell ref="X737:AB737"/>
    <mergeCell ref="T736:W736"/>
    <mergeCell ref="B752:F752"/>
    <mergeCell ref="O732:S732"/>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F831:L831"/>
    <mergeCell ref="AH739:AJ739"/>
    <mergeCell ref="AH740:AJ740"/>
    <mergeCell ref="M831:P831"/>
    <mergeCell ref="K746:N746"/>
    <mergeCell ref="O746:S746"/>
    <mergeCell ref="T746:W746"/>
    <mergeCell ref="K747:N747"/>
    <mergeCell ref="O747:S747"/>
    <mergeCell ref="T747:W747"/>
    <mergeCell ref="M823:P824"/>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I339:AK339"/>
    <mergeCell ref="A83:AT84"/>
    <mergeCell ref="A69:AT70"/>
    <mergeCell ref="A72:AT73"/>
    <mergeCell ref="A544:AT545"/>
    <mergeCell ref="A480:AT481"/>
    <mergeCell ref="A351:AT352"/>
    <mergeCell ref="A282:AT283"/>
    <mergeCell ref="J367:K367"/>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D1083:AK1085"/>
    <mergeCell ref="J792:N792"/>
    <mergeCell ref="B734:F734"/>
    <mergeCell ref="B736:F736"/>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T745:W745"/>
    <mergeCell ref="J794:N794"/>
    <mergeCell ref="J789:N789"/>
    <mergeCell ref="K725:N725"/>
    <mergeCell ref="O790:S790"/>
    <mergeCell ref="AH734:AJ734"/>
    <mergeCell ref="AH729:AJ729"/>
    <mergeCell ref="X751:AB751"/>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J795:N795"/>
    <mergeCell ref="W871:AC871"/>
    <mergeCell ref="J793:N793"/>
    <mergeCell ref="AC729:AG729"/>
    <mergeCell ref="D1064:AK1069"/>
    <mergeCell ref="AH727:AJ727"/>
    <mergeCell ref="G727:J727"/>
    <mergeCell ref="C829:H829"/>
    <mergeCell ref="Q828:T828"/>
    <mergeCell ref="AO641:AS641"/>
    <mergeCell ref="D1098:AK1102"/>
    <mergeCell ref="D1103:AK1105"/>
    <mergeCell ref="X726:AB726"/>
    <mergeCell ref="AH723:AJ723"/>
    <mergeCell ref="G725:J725"/>
    <mergeCell ref="AK739:AO739"/>
    <mergeCell ref="AH750:AJ750"/>
    <mergeCell ref="AH751:AJ751"/>
    <mergeCell ref="B737:F737"/>
    <mergeCell ref="B735:F735"/>
    <mergeCell ref="O741:S741"/>
    <mergeCell ref="G753:J753"/>
    <mergeCell ref="B753:F753"/>
    <mergeCell ref="AC753:AG753"/>
    <mergeCell ref="O753:S753"/>
    <mergeCell ref="A1086:B1086"/>
    <mergeCell ref="A1083:B1083"/>
    <mergeCell ref="A1076:B1076"/>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B732:F732"/>
    <mergeCell ref="W861:AC861"/>
    <mergeCell ref="D1094:AK1097"/>
    <mergeCell ref="G726:J726"/>
    <mergeCell ref="D1070:AK1075"/>
    <mergeCell ref="C826:H826"/>
    <mergeCell ref="W852:AC852"/>
    <mergeCell ref="AA970:AG970"/>
    <mergeCell ref="AA924:AF924"/>
    <mergeCell ref="AE957:AK957"/>
    <mergeCell ref="T795:W795"/>
    <mergeCell ref="C832:L832"/>
    <mergeCell ref="O783:S786"/>
    <mergeCell ref="T776:W776"/>
    <mergeCell ref="B754:AH755"/>
    <mergeCell ref="AA941:AF941"/>
    <mergeCell ref="F943:T943"/>
    <mergeCell ref="AA919:AF919"/>
    <mergeCell ref="J956:S956"/>
    <mergeCell ref="A1070:B1070"/>
    <mergeCell ref="A1064:B1064"/>
    <mergeCell ref="I948:T948"/>
    <mergeCell ref="M954:S954"/>
    <mergeCell ref="CX646:DB646"/>
    <mergeCell ref="CH646:CL646"/>
    <mergeCell ref="CH632:CL632"/>
    <mergeCell ref="T774:W774"/>
    <mergeCell ref="J779:K779"/>
    <mergeCell ref="J787:N787"/>
    <mergeCell ref="G738:J738"/>
    <mergeCell ref="G737:J737"/>
    <mergeCell ref="G735:J735"/>
    <mergeCell ref="T773:W773"/>
    <mergeCell ref="G736:J736"/>
    <mergeCell ref="DC651:DG651"/>
    <mergeCell ref="BS638:BW638"/>
    <mergeCell ref="N681:O681"/>
    <mergeCell ref="M635:P635"/>
    <mergeCell ref="M636:P636"/>
    <mergeCell ref="M637:P637"/>
    <mergeCell ref="M638:P638"/>
    <mergeCell ref="G654:R654"/>
    <mergeCell ref="BN639:BR639"/>
    <mergeCell ref="BN640:BR640"/>
    <mergeCell ref="H656:R656"/>
    <mergeCell ref="W636:Y636"/>
    <mergeCell ref="W637:Y637"/>
    <mergeCell ref="P647:R647"/>
    <mergeCell ref="AI647:AK647"/>
    <mergeCell ref="C763:AR765"/>
    <mergeCell ref="C766:AR768"/>
    <mergeCell ref="G652:R652"/>
    <mergeCell ref="Z655:AE655"/>
    <mergeCell ref="AA656:AK656"/>
    <mergeCell ref="O724:S724"/>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BN605:BR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1:CL601"/>
    <mergeCell ref="G594:R594"/>
    <mergeCell ref="AA573:AK573"/>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S489:AK490"/>
    <mergeCell ref="I410:AE410"/>
    <mergeCell ref="G577:R577"/>
    <mergeCell ref="Q394:U394"/>
    <mergeCell ref="AC538:AF53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T634:V634"/>
    <mergeCell ref="Z603:AK603"/>
    <mergeCell ref="AI605:AK605"/>
    <mergeCell ref="G611:R611"/>
    <mergeCell ref="C636:L636"/>
    <mergeCell ref="C637:L637"/>
    <mergeCell ref="C638:L638"/>
    <mergeCell ref="P613:R613"/>
    <mergeCell ref="N615:O615"/>
    <mergeCell ref="Z594:AK594"/>
    <mergeCell ref="G601:R601"/>
    <mergeCell ref="AF635:AJ635"/>
    <mergeCell ref="W559:Y559"/>
    <mergeCell ref="AG391:AJ391"/>
    <mergeCell ref="K404:AJ404"/>
    <mergeCell ref="AC386:AJ386"/>
    <mergeCell ref="W473:Y473"/>
    <mergeCell ref="AE558:AH558"/>
    <mergeCell ref="Q558:S558"/>
    <mergeCell ref="AH508:AK508"/>
    <mergeCell ref="B551:L553"/>
    <mergeCell ref="M551:P553"/>
    <mergeCell ref="S401:U401"/>
    <mergeCell ref="W551:Y553"/>
    <mergeCell ref="AH507:AK507"/>
    <mergeCell ref="AH516:AK516"/>
    <mergeCell ref="Q491:AK491"/>
    <mergeCell ref="AH495:AK495"/>
    <mergeCell ref="AH529:AK529"/>
    <mergeCell ref="D465:V465"/>
    <mergeCell ref="AH506:AK506"/>
    <mergeCell ref="Q485:AK485"/>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C608:CG608"/>
    <mergeCell ref="CH606:CL606"/>
    <mergeCell ref="CH605:CL605"/>
    <mergeCell ref="CH609:CL609"/>
    <mergeCell ref="CH610:CL610"/>
    <mergeCell ref="CH608:CL608"/>
    <mergeCell ref="BX606:CB606"/>
    <mergeCell ref="CC613:CG613"/>
    <mergeCell ref="BG614:BH614"/>
    <mergeCell ref="BG613:BH613"/>
    <mergeCell ref="BK615:BL615"/>
    <mergeCell ref="CC616:CG616"/>
    <mergeCell ref="BX618:CB618"/>
    <mergeCell ref="CC618:CG618"/>
    <mergeCell ref="BI630:BJ630"/>
    <mergeCell ref="BN626:BR626"/>
    <mergeCell ref="BE627:BF627"/>
    <mergeCell ref="BS647:BW647"/>
    <mergeCell ref="BK611:BL611"/>
    <mergeCell ref="BN600:BR600"/>
    <mergeCell ref="CM611:CQ611"/>
    <mergeCell ref="BG617:BH617"/>
    <mergeCell ref="BS615:BW615"/>
    <mergeCell ref="CC611:CG611"/>
    <mergeCell ref="BS612:BW612"/>
    <mergeCell ref="BN616:BR616"/>
    <mergeCell ref="BE617:BF617"/>
    <mergeCell ref="BI618:BJ618"/>
    <mergeCell ref="BK618:BL618"/>
    <mergeCell ref="BI623:BJ623"/>
    <mergeCell ref="BK623:BL623"/>
    <mergeCell ref="BI617:BJ617"/>
    <mergeCell ref="BE616:BF616"/>
    <mergeCell ref="CM616:CQ616"/>
    <mergeCell ref="CM617:CQ617"/>
    <mergeCell ref="CM618:CQ618"/>
    <mergeCell ref="BE615:BF615"/>
    <mergeCell ref="BG619:BH619"/>
    <mergeCell ref="BX616:CB616"/>
    <mergeCell ref="CH618:CL618"/>
    <mergeCell ref="BI619:BJ619"/>
    <mergeCell ref="CC631:CG631"/>
    <mergeCell ref="CC612:CG612"/>
    <mergeCell ref="BS614:BW614"/>
    <mergeCell ref="BE618:BF618"/>
    <mergeCell ref="BE619:BF619"/>
    <mergeCell ref="BI616:BJ616"/>
    <mergeCell ref="BE611:BF611"/>
    <mergeCell ref="BN613:BR613"/>
    <mergeCell ref="BE628:BF628"/>
    <mergeCell ref="BS619:BW619"/>
    <mergeCell ref="BE613:BF613"/>
    <mergeCell ref="BN618:BR618"/>
    <mergeCell ref="CC614:CG614"/>
    <mergeCell ref="BN615:BR615"/>
    <mergeCell ref="BK616:BL616"/>
    <mergeCell ref="BI610:BJ610"/>
    <mergeCell ref="T637:V637"/>
    <mergeCell ref="T638:V638"/>
    <mergeCell ref="Q624:S626"/>
    <mergeCell ref="BS641:BW641"/>
    <mergeCell ref="BI614:BJ614"/>
    <mergeCell ref="AC629:AE629"/>
    <mergeCell ref="BS620:BW620"/>
    <mergeCell ref="G613:L613"/>
    <mergeCell ref="Z653:AK653"/>
    <mergeCell ref="Z647:AE647"/>
    <mergeCell ref="Z652:AK652"/>
    <mergeCell ref="W638:Y638"/>
    <mergeCell ref="G651:R651"/>
    <mergeCell ref="BN614:BR614"/>
    <mergeCell ref="AO633:AS633"/>
    <mergeCell ref="AO628:AS628"/>
    <mergeCell ref="AO631:AS631"/>
    <mergeCell ref="BG623:BH623"/>
    <mergeCell ref="BG611:BH611"/>
    <mergeCell ref="BN612:BR612"/>
    <mergeCell ref="BX629:CB629"/>
    <mergeCell ref="BX652:CB652"/>
    <mergeCell ref="BN629:BR629"/>
    <mergeCell ref="BS629:BW629"/>
    <mergeCell ref="CH615:CL615"/>
    <mergeCell ref="CC615:CG615"/>
    <mergeCell ref="BK619:BL619"/>
    <mergeCell ref="BK614:BL614"/>
    <mergeCell ref="BI613:BJ613"/>
    <mergeCell ref="BK613:BL613"/>
    <mergeCell ref="CH616:CL616"/>
    <mergeCell ref="CH614:CL614"/>
    <mergeCell ref="BN630:BR630"/>
    <mergeCell ref="BK630:BL630"/>
    <mergeCell ref="BX613:CB613"/>
    <mergeCell ref="BE614:BF614"/>
    <mergeCell ref="BG616:BH616"/>
    <mergeCell ref="BG632:BH632"/>
    <mergeCell ref="BK632:BL632"/>
    <mergeCell ref="BN632:BR632"/>
    <mergeCell ref="BX620:CB620"/>
    <mergeCell ref="BS630:BW630"/>
    <mergeCell ref="CH613:CL61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O775:S775"/>
    <mergeCell ref="K733:N733"/>
    <mergeCell ref="J774:N774"/>
    <mergeCell ref="G740:J740"/>
    <mergeCell ref="T733:W733"/>
    <mergeCell ref="O734:S734"/>
    <mergeCell ref="K739:N739"/>
    <mergeCell ref="AC734:AG734"/>
    <mergeCell ref="AC735:AG735"/>
    <mergeCell ref="O756:R756"/>
    <mergeCell ref="AG756:AJ756"/>
    <mergeCell ref="AH749:AJ749"/>
    <mergeCell ref="AD759:AF759"/>
    <mergeCell ref="AC774:AG774"/>
    <mergeCell ref="T775:W775"/>
    <mergeCell ref="X739:AB739"/>
    <mergeCell ref="C627:L627"/>
    <mergeCell ref="C635:L635"/>
    <mergeCell ref="AC727:AG727"/>
    <mergeCell ref="AC728:AG728"/>
    <mergeCell ref="X721:AB721"/>
    <mergeCell ref="X727:AB727"/>
    <mergeCell ref="G647:L647"/>
    <mergeCell ref="X723:AB723"/>
    <mergeCell ref="T719:W719"/>
    <mergeCell ref="C628:L628"/>
    <mergeCell ref="G655:L655"/>
    <mergeCell ref="T628:V628"/>
    <mergeCell ref="H648:R648"/>
    <mergeCell ref="AC628:AE628"/>
    <mergeCell ref="C629:L629"/>
    <mergeCell ref="C630:L630"/>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AA948:AF948"/>
    <mergeCell ref="U940:Z940"/>
    <mergeCell ref="M970:S970"/>
    <mergeCell ref="M955:S955"/>
    <mergeCell ref="AA936:AF936"/>
    <mergeCell ref="F941:T941"/>
    <mergeCell ref="U941:Z941"/>
    <mergeCell ref="C893:AB893"/>
    <mergeCell ref="Y832:AB832"/>
    <mergeCell ref="M877:V877"/>
    <mergeCell ref="W869:AC869"/>
    <mergeCell ref="U929:Z929"/>
    <mergeCell ref="AA929:AF929"/>
    <mergeCell ref="D1076:AK1082"/>
    <mergeCell ref="U919:Z919"/>
    <mergeCell ref="M967:S967"/>
    <mergeCell ref="AA966:AG966"/>
    <mergeCell ref="AA972:AG972"/>
    <mergeCell ref="AE961:AK961"/>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AA971:AG971"/>
    <mergeCell ref="U928:Z928"/>
    <mergeCell ref="AA928:AF928"/>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C888:AH888"/>
    <mergeCell ref="M878:V878"/>
    <mergeCell ref="AC883:AH883"/>
    <mergeCell ref="Z901:AE901"/>
    <mergeCell ref="U943:Z943"/>
    <mergeCell ref="AA943:AF943"/>
    <mergeCell ref="F929:T929"/>
    <mergeCell ref="F930:T930"/>
    <mergeCell ref="F931:T931"/>
    <mergeCell ref="W875:AC875"/>
    <mergeCell ref="AZ851:BA851"/>
    <mergeCell ref="W876:AC876"/>
    <mergeCell ref="M861:V861"/>
    <mergeCell ref="W845:AC845"/>
    <mergeCell ref="W854:AC854"/>
    <mergeCell ref="BD898:BE898"/>
    <mergeCell ref="BD900:BE900"/>
    <mergeCell ref="BD901:BE901"/>
    <mergeCell ref="BD899:BE899"/>
    <mergeCell ref="M875:V875"/>
    <mergeCell ref="W877:AC877"/>
    <mergeCell ref="W853:AC853"/>
    <mergeCell ref="AC886:AH886"/>
    <mergeCell ref="W874:AC874"/>
    <mergeCell ref="W859:AC859"/>
    <mergeCell ref="M871:V871"/>
    <mergeCell ref="W870:AC870"/>
    <mergeCell ref="Z898:AE898"/>
    <mergeCell ref="W872:AC872"/>
    <mergeCell ref="AC884:AH884"/>
    <mergeCell ref="T858:V858"/>
    <mergeCell ref="T860:V860"/>
    <mergeCell ref="W867:AC867"/>
    <mergeCell ref="W862:AC862"/>
    <mergeCell ref="W851:AC851"/>
    <mergeCell ref="W847:AC847"/>
    <mergeCell ref="W866:AC866"/>
    <mergeCell ref="C894:AB894"/>
    <mergeCell ref="W863:AC863"/>
    <mergeCell ref="AC891:AH891"/>
    <mergeCell ref="W857:AC857"/>
    <mergeCell ref="W849:AC849"/>
    <mergeCell ref="O791:S791"/>
    <mergeCell ref="Z817:AE817"/>
    <mergeCell ref="X795:AB795"/>
    <mergeCell ref="B738:F738"/>
    <mergeCell ref="AC738:AG738"/>
    <mergeCell ref="B739:F739"/>
    <mergeCell ref="J783:N786"/>
    <mergeCell ref="K726:N726"/>
    <mergeCell ref="H664:R664"/>
    <mergeCell ref="Z659:AK659"/>
    <mergeCell ref="N657:O657"/>
    <mergeCell ref="Z660:AK660"/>
    <mergeCell ref="G663:L663"/>
    <mergeCell ref="T739:W739"/>
    <mergeCell ref="G752:J752"/>
    <mergeCell ref="Y801:AC801"/>
    <mergeCell ref="G732:J732"/>
    <mergeCell ref="Y800:AC800"/>
    <mergeCell ref="T741:W741"/>
    <mergeCell ref="AC752:AG752"/>
    <mergeCell ref="P816:Y816"/>
    <mergeCell ref="O788:S788"/>
    <mergeCell ref="O795:S795"/>
    <mergeCell ref="J788:N788"/>
    <mergeCell ref="AC787:AG787"/>
    <mergeCell ref="P679:R679"/>
    <mergeCell ref="Z683:AK683"/>
    <mergeCell ref="K718:N718"/>
    <mergeCell ref="K719:N719"/>
    <mergeCell ref="B729:F729"/>
    <mergeCell ref="B720:F720"/>
    <mergeCell ref="T729:W729"/>
    <mergeCell ref="Z818:AE818"/>
    <mergeCell ref="AC769:AG772"/>
    <mergeCell ref="K729:N729"/>
    <mergeCell ref="G720:J720"/>
    <mergeCell ref="B721:F721"/>
    <mergeCell ref="B727:F727"/>
    <mergeCell ref="O728:S728"/>
    <mergeCell ref="AC827:AF827"/>
    <mergeCell ref="AC777:AG777"/>
    <mergeCell ref="Q823:T824"/>
    <mergeCell ref="Z809:AE809"/>
    <mergeCell ref="AC831:AF831"/>
    <mergeCell ref="Q829:T829"/>
    <mergeCell ref="AC775:AG775"/>
    <mergeCell ref="AC783:AG786"/>
    <mergeCell ref="J791:N791"/>
    <mergeCell ref="X792:AB792"/>
    <mergeCell ref="X793:AB793"/>
    <mergeCell ref="T783:W786"/>
    <mergeCell ref="AG831:AJ831"/>
    <mergeCell ref="X775:AB775"/>
    <mergeCell ref="X776:AB776"/>
    <mergeCell ref="O774:S774"/>
    <mergeCell ref="X769:AB772"/>
    <mergeCell ref="T769:W772"/>
    <mergeCell ref="T796:W796"/>
    <mergeCell ref="X774:AB774"/>
    <mergeCell ref="AG830:AJ830"/>
    <mergeCell ref="AC776:AG776"/>
    <mergeCell ref="J769:N772"/>
    <mergeCell ref="AG823:AJ824"/>
    <mergeCell ref="AC797:AG797"/>
    <mergeCell ref="AG832:AJ832"/>
    <mergeCell ref="W844:AC844"/>
    <mergeCell ref="AC832:AF832"/>
    <mergeCell ref="W842:AC842"/>
    <mergeCell ref="U832:X832"/>
    <mergeCell ref="M832:P832"/>
    <mergeCell ref="O796:S796"/>
    <mergeCell ref="X777:AB777"/>
    <mergeCell ref="U828:X828"/>
    <mergeCell ref="T794:W794"/>
    <mergeCell ref="T792:W792"/>
    <mergeCell ref="O777:S777"/>
    <mergeCell ref="X788:AB788"/>
    <mergeCell ref="T790:W790"/>
    <mergeCell ref="O797:S797"/>
    <mergeCell ref="U825:X825"/>
    <mergeCell ref="Q827:T827"/>
    <mergeCell ref="Z814:AE814"/>
    <mergeCell ref="AG828:AJ828"/>
    <mergeCell ref="Q830:T830"/>
    <mergeCell ref="Z807:AE807"/>
    <mergeCell ref="O794:S794"/>
    <mergeCell ref="AC793:AG793"/>
    <mergeCell ref="AC791:AG791"/>
    <mergeCell ref="AC792:AG792"/>
    <mergeCell ref="O787:S787"/>
    <mergeCell ref="Q826:T826"/>
    <mergeCell ref="Y823:AB824"/>
    <mergeCell ref="M829:P829"/>
    <mergeCell ref="Z815:AE815"/>
    <mergeCell ref="Z808:AE808"/>
    <mergeCell ref="X794:AB794"/>
    <mergeCell ref="M830:P830"/>
    <mergeCell ref="T791:W791"/>
    <mergeCell ref="T787:W787"/>
    <mergeCell ref="T788:W788"/>
    <mergeCell ref="AC826:AF826"/>
    <mergeCell ref="G585:R585"/>
    <mergeCell ref="AG575:AH575"/>
    <mergeCell ref="Z568:AK568"/>
    <mergeCell ref="Z571:AK571"/>
    <mergeCell ref="P589:R589"/>
    <mergeCell ref="AF628:AJ628"/>
    <mergeCell ref="Z580:AK580"/>
    <mergeCell ref="Z569:AK569"/>
    <mergeCell ref="M554:P554"/>
    <mergeCell ref="AH519:AK519"/>
    <mergeCell ref="C561:L561"/>
    <mergeCell ref="AH536:AK536"/>
    <mergeCell ref="AG657:AH657"/>
    <mergeCell ref="G661:R661"/>
    <mergeCell ref="H614:R614"/>
    <mergeCell ref="G593:R593"/>
    <mergeCell ref="G579:R579"/>
    <mergeCell ref="Z559:AD559"/>
    <mergeCell ref="Z560:AD560"/>
    <mergeCell ref="G604:R604"/>
    <mergeCell ref="G653:R653"/>
    <mergeCell ref="AK630:AN630"/>
    <mergeCell ref="AK631:AN631"/>
    <mergeCell ref="AK632:AN632"/>
    <mergeCell ref="W635:Y635"/>
    <mergeCell ref="AF624:AJ626"/>
    <mergeCell ref="G643:R643"/>
    <mergeCell ref="P687:R687"/>
    <mergeCell ref="Z643:AK643"/>
    <mergeCell ref="J705:O705"/>
    <mergeCell ref="J704:X704"/>
    <mergeCell ref="G721:J721"/>
    <mergeCell ref="G722:J722"/>
    <mergeCell ref="O714:S717"/>
    <mergeCell ref="Z654:AK654"/>
    <mergeCell ref="G645:R645"/>
    <mergeCell ref="G679:L679"/>
    <mergeCell ref="Z651:AK651"/>
    <mergeCell ref="AI655:AK655"/>
    <mergeCell ref="G662:R662"/>
    <mergeCell ref="C564:L564"/>
    <mergeCell ref="M564:P564"/>
    <mergeCell ref="C565:L565"/>
    <mergeCell ref="AM565:AS565"/>
    <mergeCell ref="Q565:S565"/>
    <mergeCell ref="P581:R581"/>
    <mergeCell ref="AI572:AK572"/>
    <mergeCell ref="AA582:AK582"/>
    <mergeCell ref="AI613:AK613"/>
    <mergeCell ref="Q564:S564"/>
    <mergeCell ref="AC624:AE626"/>
    <mergeCell ref="AK628:AN628"/>
    <mergeCell ref="AK637:AN637"/>
    <mergeCell ref="AK638:AN638"/>
    <mergeCell ref="AF633:AJ633"/>
    <mergeCell ref="G612:R612"/>
    <mergeCell ref="M633:P633"/>
    <mergeCell ref="M634:P634"/>
    <mergeCell ref="G610:R610"/>
    <mergeCell ref="Z662:AK662"/>
    <mergeCell ref="P655:R655"/>
    <mergeCell ref="AK723:AO723"/>
    <mergeCell ref="AK724:AO724"/>
    <mergeCell ref="T562:V562"/>
    <mergeCell ref="O529:AA529"/>
    <mergeCell ref="AH533:AK533"/>
    <mergeCell ref="AI563:AL563"/>
    <mergeCell ref="Z562:AD562"/>
    <mergeCell ref="Z563:AD563"/>
    <mergeCell ref="AI564:AL564"/>
    <mergeCell ref="Z554:AD554"/>
    <mergeCell ref="AH726:AJ726"/>
    <mergeCell ref="AC724:AG724"/>
    <mergeCell ref="T724:W724"/>
    <mergeCell ref="AC540:AF540"/>
    <mergeCell ref="M557:P557"/>
    <mergeCell ref="Z613:AE613"/>
    <mergeCell ref="Z628:AB628"/>
    <mergeCell ref="Z629:AB629"/>
    <mergeCell ref="AG615:AH615"/>
    <mergeCell ref="AM564:AS564"/>
    <mergeCell ref="AM563:AS563"/>
    <mergeCell ref="AI581:AK581"/>
    <mergeCell ref="H606:R606"/>
    <mergeCell ref="T725:W725"/>
    <mergeCell ref="K724:N724"/>
    <mergeCell ref="O718:S718"/>
    <mergeCell ref="O720:S720"/>
    <mergeCell ref="G714:J717"/>
    <mergeCell ref="G668:R668"/>
    <mergeCell ref="P671:R671"/>
    <mergeCell ref="N649:O649"/>
    <mergeCell ref="G644:R644"/>
    <mergeCell ref="Z645:AK645"/>
    <mergeCell ref="Z630:AB630"/>
    <mergeCell ref="Z631:AB631"/>
    <mergeCell ref="Z632:AB632"/>
    <mergeCell ref="Z633:AB633"/>
    <mergeCell ref="Z570:AK570"/>
    <mergeCell ref="AC531:AF531"/>
    <mergeCell ref="AE562:AH562"/>
    <mergeCell ref="AH542:AK542"/>
    <mergeCell ref="AC542:AF542"/>
    <mergeCell ref="AI557:AL557"/>
    <mergeCell ref="Q562:S562"/>
    <mergeCell ref="AA614:AK614"/>
    <mergeCell ref="AF630:AJ630"/>
    <mergeCell ref="Q638:S638"/>
    <mergeCell ref="Z634:AB634"/>
    <mergeCell ref="Z610:AK610"/>
    <mergeCell ref="G646:R646"/>
    <mergeCell ref="Z644:AK644"/>
    <mergeCell ref="Z555:AD555"/>
    <mergeCell ref="AA648:AK648"/>
    <mergeCell ref="C631:L631"/>
    <mergeCell ref="C632:L632"/>
    <mergeCell ref="AE563:AH563"/>
    <mergeCell ref="C562:L562"/>
    <mergeCell ref="Q560:S560"/>
    <mergeCell ref="Q561:S561"/>
    <mergeCell ref="AE554:AH554"/>
    <mergeCell ref="Z556:AD556"/>
    <mergeCell ref="AI555:AL555"/>
    <mergeCell ref="B639:AN639"/>
    <mergeCell ref="B640:AN640"/>
    <mergeCell ref="B641:AN641"/>
    <mergeCell ref="AA339:AF339"/>
    <mergeCell ref="D468:V468"/>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AI560:AL560"/>
    <mergeCell ref="T559:V559"/>
    <mergeCell ref="M561:P561"/>
    <mergeCell ref="T558:V558"/>
    <mergeCell ref="W561:Y561"/>
    <mergeCell ref="W562:Y562"/>
    <mergeCell ref="W563:Y563"/>
    <mergeCell ref="W564:Y564"/>
    <mergeCell ref="AE564:AH564"/>
    <mergeCell ref="M558:P558"/>
    <mergeCell ref="G571:R571"/>
    <mergeCell ref="W469:Y469"/>
    <mergeCell ref="AG401:AJ401"/>
    <mergeCell ref="H336:R336"/>
    <mergeCell ref="H328:R328"/>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I418:K418"/>
    <mergeCell ref="S413:T413"/>
    <mergeCell ref="H338:R338"/>
    <mergeCell ref="N378:P378"/>
    <mergeCell ref="G474:V474"/>
    <mergeCell ref="W474:Y474"/>
    <mergeCell ref="D473:V473"/>
    <mergeCell ref="T560:V560"/>
    <mergeCell ref="G570:R570"/>
    <mergeCell ref="Z561:AD561"/>
    <mergeCell ref="M562:P562"/>
    <mergeCell ref="M563:P563"/>
    <mergeCell ref="Z263:AE263"/>
    <mergeCell ref="H311:R311"/>
    <mergeCell ref="H308:M308"/>
    <mergeCell ref="P307:R307"/>
    <mergeCell ref="H305:R305"/>
    <mergeCell ref="AA300:AF300"/>
    <mergeCell ref="H306:R306"/>
    <mergeCell ref="H329:R329"/>
    <mergeCell ref="H332:M332"/>
    <mergeCell ref="AA336:AK336"/>
    <mergeCell ref="AA329:AK329"/>
    <mergeCell ref="P331:R331"/>
    <mergeCell ref="H333:R333"/>
    <mergeCell ref="H330:R330"/>
    <mergeCell ref="AA321:AK321"/>
    <mergeCell ref="H325:R325"/>
    <mergeCell ref="H307:M307"/>
    <mergeCell ref="AA288:AK288"/>
    <mergeCell ref="H287:R287"/>
    <mergeCell ref="H288:R288"/>
    <mergeCell ref="AA290:AK290"/>
    <mergeCell ref="M263:R263"/>
    <mergeCell ref="M265:T265"/>
    <mergeCell ref="M264:AE264"/>
    <mergeCell ref="H304:R304"/>
    <mergeCell ref="H303:R303"/>
    <mergeCell ref="AA308:AF308"/>
    <mergeCell ref="AA305:AK305"/>
    <mergeCell ref="AA332:AF332"/>
    <mergeCell ref="AA328:AK328"/>
    <mergeCell ref="V276:W276"/>
    <mergeCell ref="AB216:AL216"/>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5:R335"/>
    <mergeCell ref="AI315:AK315"/>
    <mergeCell ref="AA324:AF324"/>
    <mergeCell ref="AA314:AK314"/>
    <mergeCell ref="AA313:AK313"/>
    <mergeCell ref="H319:R319"/>
    <mergeCell ref="AA316:AF316"/>
    <mergeCell ref="AA297:AK297"/>
    <mergeCell ref="H313:R313"/>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I190:N190"/>
    <mergeCell ref="M247:R247"/>
    <mergeCell ref="D208:M208"/>
    <mergeCell ref="Y117:AK117"/>
    <mergeCell ref="D205:M205"/>
    <mergeCell ref="J174:AB174"/>
    <mergeCell ref="M238:T238"/>
    <mergeCell ref="Z204:AF206"/>
    <mergeCell ref="T197:U197"/>
    <mergeCell ref="P205:U205"/>
    <mergeCell ref="M239:AE239"/>
    <mergeCell ref="AH195:AI195"/>
    <mergeCell ref="A86:AT87"/>
    <mergeCell ref="A89:AT90"/>
    <mergeCell ref="A92:AT98"/>
    <mergeCell ref="A100:AT103"/>
    <mergeCell ref="I184:AE184"/>
    <mergeCell ref="X176:Y176"/>
    <mergeCell ref="X180:Y180"/>
    <mergeCell ref="AP205:AQ205"/>
    <mergeCell ref="M243:AE243"/>
    <mergeCell ref="G113:H113"/>
    <mergeCell ref="Y120:AK120"/>
    <mergeCell ref="C115:K115"/>
    <mergeCell ref="O160:T160"/>
    <mergeCell ref="O161:AH161"/>
    <mergeCell ref="D164:AH164"/>
    <mergeCell ref="AI229:AJ229"/>
    <mergeCell ref="M235:AE235"/>
    <mergeCell ref="U175:V175"/>
    <mergeCell ref="R177:S177"/>
    <mergeCell ref="U236:W236"/>
    <mergeCell ref="D204:M204"/>
    <mergeCell ref="P204:U204"/>
    <mergeCell ref="AH196:AI196"/>
    <mergeCell ref="U176:V176"/>
    <mergeCell ref="AH194:AI194"/>
    <mergeCell ref="M233:AE233"/>
    <mergeCell ref="M234:T234"/>
    <mergeCell ref="T190:AE190"/>
    <mergeCell ref="M232:AK232"/>
    <mergeCell ref="N191:AE192"/>
    <mergeCell ref="D211:M211"/>
    <mergeCell ref="AI228:AJ228"/>
    <mergeCell ref="W261:X261"/>
    <mergeCell ref="U263:W263"/>
    <mergeCell ref="M257:T257"/>
    <mergeCell ref="P291:R291"/>
    <mergeCell ref="Z247:AE247"/>
    <mergeCell ref="U247:W247"/>
    <mergeCell ref="M237:AE237"/>
    <mergeCell ref="Y123:AK123"/>
    <mergeCell ref="AC245:AE245"/>
    <mergeCell ref="M246:AE246"/>
    <mergeCell ref="AA238:AK238"/>
    <mergeCell ref="AI178:AK178"/>
    <mergeCell ref="AB212:AC212"/>
    <mergeCell ref="AF243:AK243"/>
    <mergeCell ref="T196:U196"/>
    <mergeCell ref="D220:Z220"/>
    <mergeCell ref="T193:AI193"/>
    <mergeCell ref="M249:T249"/>
    <mergeCell ref="AI226:AJ226"/>
    <mergeCell ref="T189:AE189"/>
    <mergeCell ref="T195:U195"/>
    <mergeCell ref="E187:AE188"/>
    <mergeCell ref="I189:P189"/>
    <mergeCell ref="Z199:AA199"/>
    <mergeCell ref="AH197:AI197"/>
    <mergeCell ref="AF178:AG178"/>
    <mergeCell ref="A222:AT223"/>
    <mergeCell ref="AI227:AJ227"/>
    <mergeCell ref="AB215:AL215"/>
    <mergeCell ref="T198:U198"/>
    <mergeCell ref="Y212:Z212"/>
    <mergeCell ref="D214:Z214"/>
    <mergeCell ref="A75:AT77"/>
    <mergeCell ref="A79:AT8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62:AE262"/>
    <mergeCell ref="AA299:AF299"/>
    <mergeCell ref="AA287:AK287"/>
    <mergeCell ref="T267:X267"/>
    <mergeCell ref="AA291:AF291"/>
    <mergeCell ref="AI291:AK291"/>
    <mergeCell ref="M259:AE259"/>
    <mergeCell ref="AA293:AK293"/>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AA304:AK304"/>
    <mergeCell ref="L274:AJ274"/>
    <mergeCell ref="AA307:AF307"/>
    <mergeCell ref="BN606:BR606"/>
    <mergeCell ref="BK606:BL606"/>
    <mergeCell ref="BI605:BJ605"/>
    <mergeCell ref="BX603:CB603"/>
    <mergeCell ref="BK598:BL598"/>
    <mergeCell ref="CC601:CG601"/>
    <mergeCell ref="CC602:CG602"/>
    <mergeCell ref="CC597:CG597"/>
    <mergeCell ref="BS603:BW603"/>
    <mergeCell ref="BN604:BR604"/>
    <mergeCell ref="BN598:BR598"/>
    <mergeCell ref="BG603:BH603"/>
    <mergeCell ref="BS605:BW605"/>
    <mergeCell ref="BX605:CB605"/>
    <mergeCell ref="BI601:BJ601"/>
    <mergeCell ref="BI600:BJ600"/>
    <mergeCell ref="BN603:BR603"/>
    <mergeCell ref="BX596:CB596"/>
    <mergeCell ref="BG601:BH601"/>
    <mergeCell ref="BG600:BH600"/>
    <mergeCell ref="CC600:CG600"/>
    <mergeCell ref="BG596:BH596"/>
    <mergeCell ref="AM562:AS562"/>
    <mergeCell ref="CH599:CL599"/>
    <mergeCell ref="BN596:BR596"/>
    <mergeCell ref="BI602:BJ602"/>
    <mergeCell ref="BI598:BJ598"/>
    <mergeCell ref="BK599:BL599"/>
    <mergeCell ref="BN599:BR599"/>
    <mergeCell ref="G605:L605"/>
    <mergeCell ref="G602:R602"/>
    <mergeCell ref="N599:O599"/>
    <mergeCell ref="AA598:AK598"/>
    <mergeCell ref="BE604:BF604"/>
    <mergeCell ref="BE606:BF606"/>
    <mergeCell ref="BE597:BF597"/>
    <mergeCell ref="BG606:BH606"/>
    <mergeCell ref="Z596:AK596"/>
    <mergeCell ref="H598:R598"/>
    <mergeCell ref="G597:L597"/>
    <mergeCell ref="Z601:AK601"/>
    <mergeCell ref="BE598:BF598"/>
    <mergeCell ref="BE605:BF605"/>
    <mergeCell ref="BE603:BF603"/>
    <mergeCell ref="BE600:BF600"/>
    <mergeCell ref="BG604:BH604"/>
    <mergeCell ref="CH597:CL597"/>
    <mergeCell ref="BX598:CB598"/>
    <mergeCell ref="CH598:CL598"/>
    <mergeCell ref="BS596:BW596"/>
    <mergeCell ref="BK604:BL604"/>
    <mergeCell ref="BX597:CB597"/>
    <mergeCell ref="CH596:CL596"/>
    <mergeCell ref="AA606:AK606"/>
    <mergeCell ref="CC604:CG604"/>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4:CB604"/>
    <mergeCell ref="BX599:CB599"/>
    <mergeCell ref="CC598:CG598"/>
    <mergeCell ref="BS604:BW604"/>
    <mergeCell ref="CC605:CG605"/>
    <mergeCell ref="BS602:BW602"/>
    <mergeCell ref="BX602:CB602"/>
    <mergeCell ref="BI607:BJ607"/>
    <mergeCell ref="BX610:CB610"/>
    <mergeCell ref="BX608:CB608"/>
    <mergeCell ref="CC606:CG606"/>
    <mergeCell ref="BI609:BJ609"/>
    <mergeCell ref="BI599:BJ599"/>
    <mergeCell ref="BK610:BL610"/>
    <mergeCell ref="BE609:BF609"/>
    <mergeCell ref="BE607:BF607"/>
    <mergeCell ref="BE608:BF608"/>
    <mergeCell ref="BE610:BF610"/>
    <mergeCell ref="BN601:BR601"/>
    <mergeCell ref="BN597:BR597"/>
    <mergeCell ref="BG597:BH597"/>
    <mergeCell ref="BI597:BJ597"/>
    <mergeCell ref="BK596:BL596"/>
    <mergeCell ref="BX619:CB619"/>
    <mergeCell ref="BX607:CB607"/>
    <mergeCell ref="BS598:BW598"/>
    <mergeCell ref="BS599:BW599"/>
    <mergeCell ref="AG599:AH599"/>
    <mergeCell ref="AI597:AK597"/>
    <mergeCell ref="BE602:BF602"/>
    <mergeCell ref="BE599:BF599"/>
    <mergeCell ref="AG607:AH607"/>
    <mergeCell ref="BN609:BR609"/>
    <mergeCell ref="BN610:BR610"/>
    <mergeCell ref="BX614:CB614"/>
    <mergeCell ref="BS613:BW613"/>
    <mergeCell ref="BI611:BJ611"/>
    <mergeCell ref="BK601:BL601"/>
    <mergeCell ref="BK617:BL617"/>
    <mergeCell ref="BS616:BW616"/>
    <mergeCell ref="BI615:BJ615"/>
    <mergeCell ref="A617:AT618"/>
    <mergeCell ref="BK603:BL603"/>
    <mergeCell ref="BN619:BR619"/>
    <mergeCell ref="BX612:CB612"/>
    <mergeCell ref="BX615:CB615"/>
    <mergeCell ref="BK607:BL607"/>
    <mergeCell ref="BN607:BR607"/>
    <mergeCell ref="BS607:BW607"/>
    <mergeCell ref="CH612:CL612"/>
    <mergeCell ref="CC620:CG620"/>
    <mergeCell ref="BE612:BF612"/>
    <mergeCell ref="BN621:BR621"/>
    <mergeCell ref="BS621:BW621"/>
    <mergeCell ref="BX621:CB621"/>
    <mergeCell ref="BN622:BR622"/>
    <mergeCell ref="CC610:CG610"/>
    <mergeCell ref="P663:R663"/>
    <mergeCell ref="G659:R659"/>
    <mergeCell ref="Z604:AK604"/>
    <mergeCell ref="BN637:BR637"/>
    <mergeCell ref="BS631:BW631"/>
    <mergeCell ref="BN655:BR655"/>
    <mergeCell ref="BS640:BW640"/>
    <mergeCell ref="BX639:CB639"/>
    <mergeCell ref="BX640:CB640"/>
    <mergeCell ref="BE629:BF629"/>
    <mergeCell ref="BG629:BH629"/>
    <mergeCell ref="BI629:BJ629"/>
    <mergeCell ref="BK629:BL629"/>
    <mergeCell ref="BE626:BF626"/>
    <mergeCell ref="BG626:BH626"/>
    <mergeCell ref="BI626:BJ626"/>
    <mergeCell ref="BK626:BL626"/>
    <mergeCell ref="BX622:CB622"/>
    <mergeCell ref="BI612:BJ612"/>
    <mergeCell ref="BK612:BL612"/>
    <mergeCell ref="BG612:BH612"/>
    <mergeCell ref="C554:L554"/>
    <mergeCell ref="C555:L555"/>
    <mergeCell ref="M555:P555"/>
    <mergeCell ref="C556:L556"/>
    <mergeCell ref="M556:P556"/>
    <mergeCell ref="AC508:AF508"/>
    <mergeCell ref="AG441:AJ441"/>
    <mergeCell ref="AH528:AK528"/>
    <mergeCell ref="B514:H516"/>
    <mergeCell ref="AC534:AF534"/>
    <mergeCell ref="AE559:AH559"/>
    <mergeCell ref="AI559:AL559"/>
    <mergeCell ref="AH520:AK520"/>
    <mergeCell ref="AC537:AF537"/>
    <mergeCell ref="AH539:AK539"/>
    <mergeCell ref="AH541:AK541"/>
    <mergeCell ref="AC535:AF535"/>
    <mergeCell ref="AI554:AL554"/>
    <mergeCell ref="W557:Y557"/>
    <mergeCell ref="W466:Y466"/>
    <mergeCell ref="AC532:AF532"/>
    <mergeCell ref="O535:AA535"/>
    <mergeCell ref="AC456:AF456"/>
    <mergeCell ref="D444:AF444"/>
    <mergeCell ref="W556:Y556"/>
    <mergeCell ref="D467:V467"/>
    <mergeCell ref="T557:V557"/>
    <mergeCell ref="AC518:AF518"/>
    <mergeCell ref="AC513:AF513"/>
    <mergeCell ref="AH513:AK513"/>
    <mergeCell ref="D441:AF441"/>
    <mergeCell ref="D466:V466"/>
    <mergeCell ref="S377:T377"/>
    <mergeCell ref="H289:R289"/>
    <mergeCell ref="H290:R290"/>
    <mergeCell ref="H291:M291"/>
    <mergeCell ref="H293:R293"/>
    <mergeCell ref="AH527:AK527"/>
    <mergeCell ref="AC517:AF517"/>
    <mergeCell ref="AH501:AK501"/>
    <mergeCell ref="D450:AF450"/>
    <mergeCell ref="D451:AJ452"/>
    <mergeCell ref="S402:U402"/>
    <mergeCell ref="P425:Q425"/>
    <mergeCell ref="AD411:AE411"/>
    <mergeCell ref="F427:AH428"/>
    <mergeCell ref="D445:AF445"/>
    <mergeCell ref="D446:AF446"/>
    <mergeCell ref="AC525:AF525"/>
    <mergeCell ref="AH503:AK503"/>
    <mergeCell ref="AC500:AF500"/>
    <mergeCell ref="L508:AB508"/>
    <mergeCell ref="Q487:AK487"/>
    <mergeCell ref="Q486:AK486"/>
    <mergeCell ref="AH502:AK502"/>
    <mergeCell ref="AC499:AK499"/>
    <mergeCell ref="W468:Y468"/>
    <mergeCell ref="B503:H508"/>
    <mergeCell ref="P346:AE346"/>
    <mergeCell ref="P344:AE344"/>
    <mergeCell ref="AG437:AJ437"/>
    <mergeCell ref="AG450:AJ450"/>
    <mergeCell ref="AC455:AF455"/>
    <mergeCell ref="Z432:AA432"/>
    <mergeCell ref="H590:R590"/>
    <mergeCell ref="G587:R587"/>
    <mergeCell ref="G588:R588"/>
    <mergeCell ref="H339:M339"/>
    <mergeCell ref="AA317:AK317"/>
    <mergeCell ref="L280:AD280"/>
    <mergeCell ref="L275:AD275"/>
    <mergeCell ref="O532:AA532"/>
    <mergeCell ref="AH504:AK504"/>
    <mergeCell ref="K403:AJ403"/>
    <mergeCell ref="AG449:AJ449"/>
    <mergeCell ref="N371:Q371"/>
    <mergeCell ref="V382:W382"/>
    <mergeCell ref="Y364:Z364"/>
    <mergeCell ref="AI323:AK323"/>
    <mergeCell ref="AA320:AK320"/>
    <mergeCell ref="AA337:AK337"/>
    <mergeCell ref="H327:R327"/>
    <mergeCell ref="AA333:AK333"/>
    <mergeCell ref="AE402:AJ402"/>
    <mergeCell ref="AC385:AJ385"/>
    <mergeCell ref="AH517:AK517"/>
    <mergeCell ref="AH535:AK535"/>
    <mergeCell ref="AH523:AK523"/>
    <mergeCell ref="Z551:AD553"/>
    <mergeCell ref="AC522:AF522"/>
    <mergeCell ref="P299:R299"/>
    <mergeCell ref="AA312:AK312"/>
    <mergeCell ref="AG394:AJ394"/>
    <mergeCell ref="AG447:AJ447"/>
    <mergeCell ref="D437:AF437"/>
    <mergeCell ref="J387:U387"/>
    <mergeCell ref="O33:P3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D449:AF449"/>
    <mergeCell ref="AE424:AF424"/>
    <mergeCell ref="A105:AT106"/>
    <mergeCell ref="L113:O113"/>
    <mergeCell ref="M252:AE252"/>
    <mergeCell ref="U255:W255"/>
    <mergeCell ref="D447:AF447"/>
    <mergeCell ref="V377:W377"/>
    <mergeCell ref="M253:T253"/>
    <mergeCell ref="M256:AE256"/>
    <mergeCell ref="M356:N356"/>
    <mergeCell ref="J388:U388"/>
    <mergeCell ref="AC528:AF528"/>
    <mergeCell ref="T554:V554"/>
    <mergeCell ref="Q493:AK493"/>
    <mergeCell ref="Q551:S553"/>
    <mergeCell ref="T551:V553"/>
    <mergeCell ref="O526:AA526"/>
    <mergeCell ref="B517:H519"/>
    <mergeCell ref="AC524:AF524"/>
    <mergeCell ref="AH500:AK500"/>
    <mergeCell ref="AG448:AJ448"/>
    <mergeCell ref="AF430:AG430"/>
    <mergeCell ref="AC529:AF529"/>
    <mergeCell ref="AH530:AK530"/>
    <mergeCell ref="Q554:S554"/>
    <mergeCell ref="E420:AJ420"/>
    <mergeCell ref="M495:P495"/>
    <mergeCell ref="AC501:AF501"/>
    <mergeCell ref="W418:Y418"/>
    <mergeCell ref="AG446:AJ446"/>
    <mergeCell ref="D440:AF440"/>
    <mergeCell ref="AG438:AJ438"/>
    <mergeCell ref="AH537:AK537"/>
    <mergeCell ref="AC520:AF520"/>
    <mergeCell ref="AC527:AF527"/>
    <mergeCell ref="B520:H542"/>
    <mergeCell ref="AH509:AK509"/>
    <mergeCell ref="AH531:AK531"/>
    <mergeCell ref="AH540:AK540"/>
    <mergeCell ref="W467:Y467"/>
    <mergeCell ref="D406:AJ407"/>
    <mergeCell ref="W470:Y470"/>
    <mergeCell ref="D471:V471"/>
    <mergeCell ref="AH522:AK522"/>
    <mergeCell ref="AG439:AJ439"/>
    <mergeCell ref="AG443:AJ443"/>
    <mergeCell ref="AG444:AJ444"/>
    <mergeCell ref="AC541:AF541"/>
    <mergeCell ref="AM551:AS553"/>
    <mergeCell ref="AC502:AF502"/>
    <mergeCell ref="AC530:AF530"/>
    <mergeCell ref="D472:V472"/>
    <mergeCell ref="W472:Y472"/>
    <mergeCell ref="AE551:AH553"/>
    <mergeCell ref="AI551:AL553"/>
    <mergeCell ref="O520:AA520"/>
    <mergeCell ref="AH518:AK518"/>
    <mergeCell ref="AH514:AK514"/>
    <mergeCell ref="Q488:AK488"/>
    <mergeCell ref="AH532:AK532"/>
    <mergeCell ref="AC523:AF523"/>
    <mergeCell ref="AC510:AF510"/>
    <mergeCell ref="AH510:AK510"/>
    <mergeCell ref="AC512:AF512"/>
    <mergeCell ref="AH512:AK512"/>
    <mergeCell ref="AC454:AF454"/>
    <mergeCell ref="D442:AF442"/>
    <mergeCell ref="AH521:AK521"/>
    <mergeCell ref="AC503:AF503"/>
    <mergeCell ref="AC526:AF526"/>
    <mergeCell ref="AC519:AF519"/>
    <mergeCell ref="B489:P490"/>
    <mergeCell ref="AC506:AF506"/>
    <mergeCell ref="Q489:R490"/>
    <mergeCell ref="B728:F728"/>
    <mergeCell ref="B501:H502"/>
    <mergeCell ref="O523:AA523"/>
    <mergeCell ref="K720:N720"/>
    <mergeCell ref="G678:R678"/>
    <mergeCell ref="AI558:AL558"/>
    <mergeCell ref="AH515:AK515"/>
    <mergeCell ref="AC516:AF516"/>
    <mergeCell ref="AC521:AF521"/>
    <mergeCell ref="Q556:S556"/>
    <mergeCell ref="W558:Y558"/>
    <mergeCell ref="Q557:S557"/>
    <mergeCell ref="Z557:AD557"/>
    <mergeCell ref="AE556:AH556"/>
    <mergeCell ref="AE557:AH557"/>
    <mergeCell ref="AC505:AF505"/>
    <mergeCell ref="AE555:AH555"/>
    <mergeCell ref="Q555:S555"/>
    <mergeCell ref="Q563:S563"/>
    <mergeCell ref="AI565:AL565"/>
    <mergeCell ref="N583:O583"/>
    <mergeCell ref="C557:L557"/>
    <mergeCell ref="P605:R605"/>
    <mergeCell ref="AG583:AH583"/>
    <mergeCell ref="AF574:AK574"/>
    <mergeCell ref="Z585:AK585"/>
    <mergeCell ref="AC515:AF515"/>
    <mergeCell ref="AC514:AF514"/>
    <mergeCell ref="AH538:AK538"/>
    <mergeCell ref="CC621:CG621"/>
    <mergeCell ref="CH621:CL621"/>
    <mergeCell ref="CM621:CQ621"/>
    <mergeCell ref="AH742:AJ742"/>
    <mergeCell ref="AH743:AJ743"/>
    <mergeCell ref="AH744:AJ744"/>
    <mergeCell ref="Q494:AK494"/>
    <mergeCell ref="AH524:AK524"/>
    <mergeCell ref="AH525:AK525"/>
    <mergeCell ref="AM560:AS560"/>
    <mergeCell ref="AM555:AS555"/>
    <mergeCell ref="O723:S723"/>
    <mergeCell ref="G724:J724"/>
    <mergeCell ref="X725:AB725"/>
    <mergeCell ref="X728:AB728"/>
    <mergeCell ref="CC622:CG622"/>
    <mergeCell ref="CH622:CL622"/>
    <mergeCell ref="CM622:CQ622"/>
    <mergeCell ref="CM623:CQ623"/>
    <mergeCell ref="CC625:CG625"/>
    <mergeCell ref="CH625:CL625"/>
    <mergeCell ref="CM625:CQ625"/>
    <mergeCell ref="CC623:CG623"/>
    <mergeCell ref="AH505:AK505"/>
    <mergeCell ref="AH526:AK526"/>
    <mergeCell ref="AC533:AF533"/>
    <mergeCell ref="K728:N728"/>
    <mergeCell ref="G731:J731"/>
    <mergeCell ref="AE561:AH561"/>
    <mergeCell ref="W633:Y633"/>
    <mergeCell ref="Z587:AK587"/>
    <mergeCell ref="N591:O591"/>
    <mergeCell ref="AH534:AK534"/>
    <mergeCell ref="AC504:AF504"/>
    <mergeCell ref="AM557:AS557"/>
    <mergeCell ref="BS609:BW609"/>
    <mergeCell ref="BX609:CB609"/>
    <mergeCell ref="BK597:BL597"/>
    <mergeCell ref="BS597:BW597"/>
    <mergeCell ref="BE601:BF601"/>
    <mergeCell ref="AM554:AS554"/>
    <mergeCell ref="BX611:CB611"/>
    <mergeCell ref="BG618:BH618"/>
    <mergeCell ref="BN620:BR620"/>
    <mergeCell ref="AC632:AE632"/>
    <mergeCell ref="Z646:AK646"/>
    <mergeCell ref="AH724:AJ724"/>
    <mergeCell ref="BG625:BH625"/>
    <mergeCell ref="BI625:BJ625"/>
    <mergeCell ref="BK625:BL625"/>
    <mergeCell ref="BS623:BW623"/>
    <mergeCell ref="BX623:CB623"/>
    <mergeCell ref="BN625:BR625"/>
    <mergeCell ref="BS625:BW625"/>
    <mergeCell ref="BX625:CB625"/>
    <mergeCell ref="AC509:AF509"/>
    <mergeCell ref="AC631:AE631"/>
    <mergeCell ref="AA590:AK590"/>
    <mergeCell ref="AI589:AK589"/>
    <mergeCell ref="AG591:AH591"/>
    <mergeCell ref="BG631:BH631"/>
    <mergeCell ref="BI631:BJ631"/>
    <mergeCell ref="AO640:AS640"/>
    <mergeCell ref="AI562:AL562"/>
    <mergeCell ref="CX624:DB624"/>
    <mergeCell ref="AK742:AO742"/>
    <mergeCell ref="AK743:AO743"/>
    <mergeCell ref="AK744:AO744"/>
    <mergeCell ref="X742:AB742"/>
    <mergeCell ref="X743:AB743"/>
    <mergeCell ref="X744:AB744"/>
    <mergeCell ref="X738:AB738"/>
    <mergeCell ref="X729:AB729"/>
    <mergeCell ref="CC640:CG640"/>
    <mergeCell ref="BE631:BF631"/>
    <mergeCell ref="BS632:BW632"/>
    <mergeCell ref="BK631:BL631"/>
    <mergeCell ref="BN631:BR631"/>
    <mergeCell ref="AO639:AS639"/>
    <mergeCell ref="AO629:AS629"/>
    <mergeCell ref="Z635:AB635"/>
    <mergeCell ref="W628:Y628"/>
    <mergeCell ref="W629:Y629"/>
    <mergeCell ref="W630:Y630"/>
    <mergeCell ref="W631:Y631"/>
    <mergeCell ref="AC630:AE630"/>
    <mergeCell ref="T720:W720"/>
    <mergeCell ref="Z671:AE671"/>
    <mergeCell ref="Z668:AK668"/>
    <mergeCell ref="AH728:AJ728"/>
    <mergeCell ref="BN645:BR645"/>
    <mergeCell ref="AO638:AS638"/>
    <mergeCell ref="T734:W734"/>
    <mergeCell ref="BS639:BW639"/>
    <mergeCell ref="T635:V635"/>
    <mergeCell ref="T636:V636"/>
    <mergeCell ref="CS628:CW628"/>
    <mergeCell ref="CH626:CL626"/>
    <mergeCell ref="CM626:CQ626"/>
    <mergeCell ref="BN627:BR627"/>
    <mergeCell ref="BS627:BW627"/>
    <mergeCell ref="CS624:CW624"/>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BS622:BW622"/>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0:CW620"/>
    <mergeCell ref="CX620:DB620"/>
    <mergeCell ref="EW631:FA631"/>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9:EB629"/>
    <mergeCell ref="EC629:EG629"/>
    <mergeCell ref="EH629:EL629"/>
    <mergeCell ref="EM629:EQ629"/>
    <mergeCell ref="ER629:EV629"/>
    <mergeCell ref="EW629:FA629"/>
    <mergeCell ref="DX624:EB624"/>
    <mergeCell ref="EW626:FA626"/>
    <mergeCell ref="DX627:EB627"/>
    <mergeCell ref="EC627:EG62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M626:DQ626"/>
    <mergeCell ref="DR626:DV626"/>
    <mergeCell ref="EH627:EL627"/>
    <mergeCell ref="EM627:EQ627"/>
    <mergeCell ref="ER627:EV627"/>
    <mergeCell ref="ER628:EV628"/>
    <mergeCell ref="EW628:FA628"/>
    <mergeCell ref="EC625:EG625"/>
    <mergeCell ref="EH625:EL625"/>
    <mergeCell ref="EM625:EQ625"/>
    <mergeCell ref="U930:Z930"/>
    <mergeCell ref="U939:Z939"/>
    <mergeCell ref="F935:T935"/>
    <mergeCell ref="U935:Z935"/>
    <mergeCell ref="AA935:AF935"/>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6:EG636"/>
    <mergeCell ref="EH636:EL636"/>
    <mergeCell ref="DX636:EB636"/>
    <mergeCell ref="ER636:EV636"/>
    <mergeCell ref="EC635:EG635"/>
    <mergeCell ref="EH635:EL635"/>
    <mergeCell ref="EM635:EQ635"/>
    <mergeCell ref="ER635:EV635"/>
    <mergeCell ref="EW635:FA635"/>
    <mergeCell ref="EW636:FA636"/>
    <mergeCell ref="EC645:EG645"/>
    <mergeCell ref="ER645:EV645"/>
    <mergeCell ref="EW645:FA645"/>
    <mergeCell ref="DX646:EB646"/>
    <mergeCell ref="EC646:EG646"/>
    <mergeCell ref="EH646:EL646"/>
    <mergeCell ref="EH640:EL640"/>
    <mergeCell ref="EM640:EQ640"/>
    <mergeCell ref="DX639:EB639"/>
    <mergeCell ref="EW647:FA647"/>
    <mergeCell ref="EW655:FA655"/>
    <mergeCell ref="EW670:FA670"/>
    <mergeCell ref="Z685:AK685"/>
    <mergeCell ref="CM660:CQ660"/>
    <mergeCell ref="ER668:EV668"/>
    <mergeCell ref="DX669:EB669"/>
    <mergeCell ref="EC670:EG670"/>
    <mergeCell ref="Y827:AB827"/>
    <mergeCell ref="M825:P825"/>
    <mergeCell ref="C825:H825"/>
    <mergeCell ref="X773:AB773"/>
    <mergeCell ref="O789:S789"/>
    <mergeCell ref="J775:N775"/>
    <mergeCell ref="ER660:EV660"/>
    <mergeCell ref="EW660:FA660"/>
    <mergeCell ref="DX661:EB661"/>
    <mergeCell ref="EC661:EG661"/>
    <mergeCell ref="EH661:EL661"/>
    <mergeCell ref="B725:F725"/>
    <mergeCell ref="B724:F724"/>
    <mergeCell ref="B722:F722"/>
    <mergeCell ref="T714:W717"/>
    <mergeCell ref="O719:S719"/>
    <mergeCell ref="X724:AB724"/>
    <mergeCell ref="AH722:AJ722"/>
    <mergeCell ref="B723:F723"/>
    <mergeCell ref="T722:W722"/>
    <mergeCell ref="G719:J719"/>
    <mergeCell ref="Z677:AK677"/>
    <mergeCell ref="K714:N717"/>
    <mergeCell ref="AE699:AI699"/>
    <mergeCell ref="AG665:AH665"/>
    <mergeCell ref="AG681:AH681"/>
    <mergeCell ref="EH670:EL670"/>
    <mergeCell ref="EM670:EQ670"/>
    <mergeCell ref="G670:R670"/>
    <mergeCell ref="N665:O665"/>
    <mergeCell ref="H672:R672"/>
    <mergeCell ref="R705:T705"/>
    <mergeCell ref="ER637:EV637"/>
    <mergeCell ref="ER656:EV656"/>
    <mergeCell ref="EH653:EL653"/>
    <mergeCell ref="EM653:EQ653"/>
    <mergeCell ref="ER653:EV653"/>
    <mergeCell ref="EW637:FA637"/>
    <mergeCell ref="Q832:T832"/>
    <mergeCell ref="BD902:BE902"/>
    <mergeCell ref="EM659:EQ659"/>
    <mergeCell ref="ER659:EV659"/>
    <mergeCell ref="EW659:FA659"/>
    <mergeCell ref="DX660:EB660"/>
    <mergeCell ref="EC660:EG660"/>
    <mergeCell ref="EH660:EL660"/>
    <mergeCell ref="EM660:EQ660"/>
    <mergeCell ref="DX665:EB665"/>
    <mergeCell ref="EC665:EG665"/>
    <mergeCell ref="DX666:EB666"/>
    <mergeCell ref="EC666:EG666"/>
    <mergeCell ref="EH666:EL666"/>
    <mergeCell ref="EM666:EQ666"/>
    <mergeCell ref="ER666:EV666"/>
    <mergeCell ref="EW666:FA666"/>
    <mergeCell ref="DX667:EB667"/>
    <mergeCell ref="AI679:AK679"/>
    <mergeCell ref="Z663:AE66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0" workbookViewId="0">
      <selection activeCell="E84" sqref="E8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8" t="s">
        <v>629</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2)City of Costa Mesa</v>
      </c>
      <c r="H2" s="139" t="str">
        <f>Application!B629&amp;Application!C629</f>
        <v>3)County of Orange</v>
      </c>
      <c r="I2" s="139" t="str">
        <f>Application!B630&amp;Application!C630</f>
        <v>4)Orange County Housing Finance Trust</v>
      </c>
      <c r="J2" s="139" t="str">
        <f>Application!B631&amp;Application!C631</f>
        <v>5)Cal Optima</v>
      </c>
      <c r="K2" s="139" t="str">
        <f>Application!B632&amp;Application!C632</f>
        <v>6)CM Mercy House CHDO, LLC</v>
      </c>
      <c r="L2" s="139" t="str">
        <f>Application!B633&amp;Application!C633</f>
        <v>7)Community Development Partners</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v>
      </c>
      <c r="C4" s="147">
        <v>300000</v>
      </c>
      <c r="D4" s="147"/>
      <c r="E4" s="147"/>
      <c r="F4" s="147"/>
      <c r="G4" s="147"/>
      <c r="H4" s="147"/>
      <c r="I4" s="147"/>
      <c r="J4" s="147"/>
      <c r="K4" s="147">
        <v>300000</v>
      </c>
      <c r="L4" s="147"/>
      <c r="M4" s="147"/>
      <c r="N4" s="147"/>
      <c r="O4" s="147"/>
      <c r="P4" s="147"/>
      <c r="Q4" s="147"/>
      <c r="R4" s="550">
        <f>SUM(E4:Q4)</f>
        <v>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50000</v>
      </c>
      <c r="C6" s="147">
        <v>50000</v>
      </c>
      <c r="D6" s="147"/>
      <c r="E6" s="147"/>
      <c r="F6" s="147">
        <v>50000</v>
      </c>
      <c r="G6" s="147"/>
      <c r="H6" s="147"/>
      <c r="I6" s="147"/>
      <c r="J6" s="147"/>
      <c r="K6" s="147"/>
      <c r="L6" s="147"/>
      <c r="M6" s="147"/>
      <c r="N6" s="147"/>
      <c r="O6" s="147"/>
      <c r="P6" s="147"/>
      <c r="Q6" s="147"/>
      <c r="R6" s="550">
        <f>SUM(E6:Q6)</f>
        <v>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350000</v>
      </c>
      <c r="C8" s="146">
        <f t="shared" ref="C8:Q8" si="0">SUM(C4:C7)</f>
        <v>350000</v>
      </c>
      <c r="D8" s="146">
        <f t="shared" si="0"/>
        <v>0</v>
      </c>
      <c r="E8" s="146">
        <f t="shared" si="0"/>
        <v>0</v>
      </c>
      <c r="F8" s="146">
        <f t="shared" si="0"/>
        <v>50000</v>
      </c>
      <c r="G8" s="146">
        <f t="shared" si="0"/>
        <v>0</v>
      </c>
      <c r="H8" s="146">
        <f t="shared" si="0"/>
        <v>0</v>
      </c>
      <c r="I8" s="146">
        <f t="shared" si="0"/>
        <v>0</v>
      </c>
      <c r="J8" s="146">
        <f t="shared" si="0"/>
        <v>0</v>
      </c>
      <c r="K8" s="146">
        <f t="shared" si="0"/>
        <v>300000</v>
      </c>
      <c r="L8" s="146">
        <f t="shared" si="0"/>
        <v>0</v>
      </c>
      <c r="M8" s="146">
        <f t="shared" si="0"/>
        <v>0</v>
      </c>
      <c r="N8" s="146">
        <f t="shared" si="0"/>
        <v>0</v>
      </c>
      <c r="O8" s="146">
        <f t="shared" si="0"/>
        <v>0</v>
      </c>
      <c r="P8" s="146"/>
      <c r="Q8" s="146">
        <f t="shared" si="0"/>
        <v>0</v>
      </c>
      <c r="R8" s="370">
        <f>SUM(R4:R7)</f>
        <v>350000</v>
      </c>
      <c r="S8" s="148"/>
      <c r="T8" s="148"/>
      <c r="U8" s="143"/>
    </row>
    <row r="9" spans="1:21" s="144" customFormat="1">
      <c r="A9" s="145" t="s">
        <v>602</v>
      </c>
      <c r="B9" s="146">
        <f>SUM(C9+D9)</f>
        <v>19700000</v>
      </c>
      <c r="C9" s="147">
        <v>19700000</v>
      </c>
      <c r="D9" s="147"/>
      <c r="E9" s="147">
        <v>7100560</v>
      </c>
      <c r="F9" s="147">
        <v>5467240</v>
      </c>
      <c r="G9" s="147"/>
      <c r="H9" s="147"/>
      <c r="I9" s="147"/>
      <c r="J9" s="147"/>
      <c r="K9" s="147">
        <v>7132200</v>
      </c>
      <c r="L9" s="147"/>
      <c r="M9" s="147"/>
      <c r="N9" s="147"/>
      <c r="O9" s="147"/>
      <c r="P9" s="147"/>
      <c r="Q9" s="147"/>
      <c r="R9" s="550">
        <f>SUM(E9:Q9)</f>
        <v>19700000</v>
      </c>
      <c r="S9" s="148"/>
      <c r="T9" s="147">
        <v>19700000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19700000</v>
      </c>
      <c r="C11" s="146">
        <f t="shared" ref="C11:Q11" si="1">SUM(C9:C10)</f>
        <v>19700000</v>
      </c>
      <c r="D11" s="146">
        <f t="shared" si="1"/>
        <v>0</v>
      </c>
      <c r="E11" s="146">
        <f t="shared" si="1"/>
        <v>7100560</v>
      </c>
      <c r="F11" s="146">
        <f t="shared" si="1"/>
        <v>5467240</v>
      </c>
      <c r="G11" s="146">
        <f t="shared" si="1"/>
        <v>0</v>
      </c>
      <c r="H11" s="146">
        <f t="shared" si="1"/>
        <v>0</v>
      </c>
      <c r="I11" s="146">
        <f t="shared" si="1"/>
        <v>0</v>
      </c>
      <c r="J11" s="146">
        <f t="shared" si="1"/>
        <v>0</v>
      </c>
      <c r="K11" s="146">
        <f t="shared" si="1"/>
        <v>7132200</v>
      </c>
      <c r="L11" s="146">
        <f t="shared" si="1"/>
        <v>0</v>
      </c>
      <c r="M11" s="146">
        <f t="shared" si="1"/>
        <v>0</v>
      </c>
      <c r="N11" s="146">
        <f t="shared" si="1"/>
        <v>0</v>
      </c>
      <c r="O11" s="146">
        <f t="shared" si="1"/>
        <v>0</v>
      </c>
      <c r="P11" s="146"/>
      <c r="Q11" s="146">
        <f t="shared" si="1"/>
        <v>0</v>
      </c>
      <c r="R11" s="370">
        <f>SUM(R9:R10)</f>
        <v>19700000</v>
      </c>
      <c r="S11" s="148"/>
      <c r="T11" s="150">
        <f>SUM(T9:T10)</f>
        <v>19700000</v>
      </c>
      <c r="U11" s="143"/>
    </row>
    <row r="12" spans="1:21" s="144" customFormat="1">
      <c r="A12" s="149" t="s">
        <v>84</v>
      </c>
      <c r="B12" s="146">
        <f t="shared" ref="B12:Q12" si="2">SUM(B8+B11)</f>
        <v>20050000</v>
      </c>
      <c r="C12" s="146">
        <f t="shared" si="2"/>
        <v>20050000</v>
      </c>
      <c r="D12" s="146">
        <f t="shared" si="2"/>
        <v>0</v>
      </c>
      <c r="E12" s="146">
        <f t="shared" si="2"/>
        <v>7100560</v>
      </c>
      <c r="F12" s="146">
        <f t="shared" si="2"/>
        <v>5517240</v>
      </c>
      <c r="G12" s="146">
        <f t="shared" si="2"/>
        <v>0</v>
      </c>
      <c r="H12" s="146">
        <f t="shared" si="2"/>
        <v>0</v>
      </c>
      <c r="I12" s="146">
        <f t="shared" si="2"/>
        <v>0</v>
      </c>
      <c r="J12" s="146">
        <f t="shared" si="2"/>
        <v>0</v>
      </c>
      <c r="K12" s="146">
        <f t="shared" si="2"/>
        <v>7432200</v>
      </c>
      <c r="L12" s="146">
        <f t="shared" si="2"/>
        <v>0</v>
      </c>
      <c r="M12" s="146">
        <f t="shared" si="2"/>
        <v>0</v>
      </c>
      <c r="N12" s="146">
        <f t="shared" si="2"/>
        <v>0</v>
      </c>
      <c r="O12" s="146">
        <f t="shared" si="2"/>
        <v>0</v>
      </c>
      <c r="P12" s="146"/>
      <c r="Q12" s="146">
        <f t="shared" si="2"/>
        <v>0</v>
      </c>
      <c r="R12" s="370">
        <f>SUM(R8+R11)</f>
        <v>20050000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1555000</v>
      </c>
      <c r="C29" s="147">
        <v>1555000</v>
      </c>
      <c r="D29" s="147"/>
      <c r="E29" s="147"/>
      <c r="F29" s="147"/>
      <c r="G29" s="147">
        <v>1555000</v>
      </c>
      <c r="H29" s="147"/>
      <c r="I29" s="147"/>
      <c r="J29" s="147"/>
      <c r="K29" s="147"/>
      <c r="L29" s="147"/>
      <c r="M29" s="147"/>
      <c r="N29" s="147"/>
      <c r="O29" s="147"/>
      <c r="P29" s="147"/>
      <c r="Q29" s="147"/>
      <c r="R29" s="550">
        <f t="shared" ref="R29:R37" si="7">SUM(E29:Q29)</f>
        <v>1555000</v>
      </c>
      <c r="S29" s="147">
        <v>1555000</v>
      </c>
      <c r="T29" s="147"/>
      <c r="U29" s="143"/>
    </row>
    <row r="30" spans="1:21" s="144" customFormat="1">
      <c r="A30" s="145" t="s">
        <v>607</v>
      </c>
      <c r="B30" s="146">
        <f t="shared" si="6"/>
        <v>9243951</v>
      </c>
      <c r="C30" s="147">
        <v>9243951</v>
      </c>
      <c r="D30" s="147"/>
      <c r="E30" s="147"/>
      <c r="F30" s="147">
        <v>352760</v>
      </c>
      <c r="G30" s="147">
        <v>795000</v>
      </c>
      <c r="H30" s="147">
        <v>5350000</v>
      </c>
      <c r="I30" s="147">
        <v>1746191</v>
      </c>
      <c r="J30" s="147">
        <v>1000000</v>
      </c>
      <c r="K30" s="147"/>
      <c r="L30" s="147"/>
      <c r="M30" s="147"/>
      <c r="N30" s="147"/>
      <c r="O30" s="147"/>
      <c r="P30" s="147"/>
      <c r="Q30" s="147"/>
      <c r="R30" s="550">
        <f t="shared" si="7"/>
        <v>9243951</v>
      </c>
      <c r="S30" s="147">
        <v>9243951</v>
      </c>
      <c r="T30" s="147"/>
      <c r="U30" s="143"/>
    </row>
    <row r="31" spans="1:21" s="144" customFormat="1">
      <c r="A31" s="145" t="s">
        <v>608</v>
      </c>
      <c r="B31" s="146">
        <f t="shared" si="6"/>
        <v>431958</v>
      </c>
      <c r="C31" s="147">
        <v>431958</v>
      </c>
      <c r="D31" s="147"/>
      <c r="E31" s="147">
        <v>431958</v>
      </c>
      <c r="F31" s="147"/>
      <c r="G31" s="147"/>
      <c r="H31" s="147"/>
      <c r="I31" s="147"/>
      <c r="J31" s="147"/>
      <c r="K31" s="147"/>
      <c r="L31" s="147"/>
      <c r="M31" s="147"/>
      <c r="N31" s="147"/>
      <c r="O31" s="147"/>
      <c r="P31" s="147"/>
      <c r="Q31" s="147"/>
      <c r="R31" s="550">
        <f t="shared" si="7"/>
        <v>431958</v>
      </c>
      <c r="S31" s="147">
        <v>431958</v>
      </c>
      <c r="T31" s="147"/>
      <c r="U31" s="143"/>
    </row>
    <row r="32" spans="1:21" s="144" customFormat="1">
      <c r="A32" s="145" t="s">
        <v>137</v>
      </c>
      <c r="B32" s="146">
        <f t="shared" si="6"/>
        <v>336927</v>
      </c>
      <c r="C32" s="147">
        <v>336927</v>
      </c>
      <c r="D32" s="147"/>
      <c r="E32" s="147">
        <v>336927</v>
      </c>
      <c r="F32" s="147"/>
      <c r="G32" s="147"/>
      <c r="H32" s="147"/>
      <c r="I32" s="147"/>
      <c r="J32" s="147"/>
      <c r="K32" s="147"/>
      <c r="L32" s="147"/>
      <c r="M32" s="147"/>
      <c r="N32" s="147"/>
      <c r="O32" s="147"/>
      <c r="P32" s="147"/>
      <c r="Q32" s="147"/>
      <c r="R32" s="550">
        <f t="shared" si="7"/>
        <v>336927</v>
      </c>
      <c r="S32" s="147">
        <v>336927</v>
      </c>
      <c r="T32" s="147"/>
      <c r="U32" s="143"/>
    </row>
    <row r="33" spans="1:21" s="144" customFormat="1">
      <c r="A33" s="145" t="s">
        <v>138</v>
      </c>
      <c r="B33" s="146">
        <f t="shared" si="6"/>
        <v>742968</v>
      </c>
      <c r="C33" s="147">
        <v>742968</v>
      </c>
      <c r="D33" s="147"/>
      <c r="E33" s="147">
        <v>742968</v>
      </c>
      <c r="F33" s="147"/>
      <c r="G33" s="147"/>
      <c r="H33" s="147"/>
      <c r="I33" s="147"/>
      <c r="J33" s="147"/>
      <c r="K33" s="147"/>
      <c r="L33" s="147"/>
      <c r="M33" s="147"/>
      <c r="N33" s="147"/>
      <c r="O33" s="147"/>
      <c r="P33" s="147"/>
      <c r="Q33" s="147"/>
      <c r="R33" s="550">
        <f t="shared" si="7"/>
        <v>742968</v>
      </c>
      <c r="S33" s="147">
        <v>742968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12310804</v>
      </c>
      <c r="C38" s="146">
        <f>SUM(C29:C37)</f>
        <v>12310804</v>
      </c>
      <c r="D38" s="146">
        <f t="shared" ref="D38:Q38" si="8">SUM(D29:D37)</f>
        <v>0</v>
      </c>
      <c r="E38" s="146">
        <f t="shared" si="8"/>
        <v>1511853</v>
      </c>
      <c r="F38" s="146">
        <f t="shared" si="8"/>
        <v>352760</v>
      </c>
      <c r="G38" s="146">
        <f t="shared" si="8"/>
        <v>2350000</v>
      </c>
      <c r="H38" s="146">
        <f t="shared" si="8"/>
        <v>5350000</v>
      </c>
      <c r="I38" s="146">
        <f t="shared" si="8"/>
        <v>1746191</v>
      </c>
      <c r="J38" s="146">
        <f t="shared" si="8"/>
        <v>1000000</v>
      </c>
      <c r="K38" s="146">
        <f t="shared" si="8"/>
        <v>0</v>
      </c>
      <c r="L38" s="146">
        <f t="shared" si="8"/>
        <v>0</v>
      </c>
      <c r="M38" s="146">
        <f t="shared" si="8"/>
        <v>0</v>
      </c>
      <c r="N38" s="146">
        <f t="shared" si="8"/>
        <v>0</v>
      </c>
      <c r="O38" s="146">
        <f t="shared" si="8"/>
        <v>0</v>
      </c>
      <c r="P38" s="146">
        <f t="shared" si="8"/>
        <v>0</v>
      </c>
      <c r="Q38" s="146">
        <f t="shared" si="8"/>
        <v>0</v>
      </c>
      <c r="R38" s="370">
        <f>SUM(R29:R37)</f>
        <v>12310804</v>
      </c>
      <c r="S38" s="150">
        <f>SUM(S29:S37)</f>
        <v>12310804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347000</v>
      </c>
      <c r="C40" s="147">
        <v>347000</v>
      </c>
      <c r="D40" s="147"/>
      <c r="E40" s="147">
        <v>347000</v>
      </c>
      <c r="F40" s="147"/>
      <c r="G40" s="147"/>
      <c r="H40" s="147"/>
      <c r="I40" s="147"/>
      <c r="J40" s="147"/>
      <c r="K40" s="147"/>
      <c r="L40" s="147"/>
      <c r="M40" s="147"/>
      <c r="N40" s="147"/>
      <c r="O40" s="147"/>
      <c r="P40" s="147"/>
      <c r="Q40" s="147"/>
      <c r="R40" s="550">
        <f>SUM(E40:Q40)</f>
        <v>347000</v>
      </c>
      <c r="S40" s="147">
        <v>347000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347000</v>
      </c>
      <c r="C42" s="146">
        <f>SUM(C39:C41)</f>
        <v>347000</v>
      </c>
      <c r="D42" s="146">
        <f>SUM(D39:D41)</f>
        <v>0</v>
      </c>
      <c r="E42" s="146">
        <f t="shared" ref="E42:T42" si="9">SUM(E40:E41)</f>
        <v>347000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347000</v>
      </c>
      <c r="S42" s="150">
        <f t="shared" si="9"/>
        <v>347000</v>
      </c>
      <c r="T42" s="150">
        <f t="shared" si="9"/>
        <v>0</v>
      </c>
      <c r="U42" s="143"/>
    </row>
    <row r="43" spans="1:21" s="144" customFormat="1">
      <c r="A43" s="149" t="s">
        <v>148</v>
      </c>
      <c r="B43" s="146">
        <f>SUM(C43:D43)</f>
        <v>90000</v>
      </c>
      <c r="C43" s="147">
        <v>90000</v>
      </c>
      <c r="D43" s="147"/>
      <c r="E43" s="147">
        <v>90000</v>
      </c>
      <c r="F43" s="147"/>
      <c r="G43" s="147"/>
      <c r="H43" s="147"/>
      <c r="I43" s="147"/>
      <c r="J43" s="147"/>
      <c r="K43" s="147"/>
      <c r="L43" s="147"/>
      <c r="M43" s="147"/>
      <c r="N43" s="147"/>
      <c r="O43" s="147"/>
      <c r="P43" s="147"/>
      <c r="Q43" s="147"/>
      <c r="R43" s="550">
        <f>SUM(E43:Q43)</f>
        <v>90000</v>
      </c>
      <c r="S43" s="147">
        <v>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1423241</v>
      </c>
      <c r="C45" s="147">
        <v>1423241</v>
      </c>
      <c r="D45" s="147"/>
      <c r="E45" s="147">
        <v>1423241</v>
      </c>
      <c r="F45" s="147"/>
      <c r="G45" s="147"/>
      <c r="H45" s="147"/>
      <c r="I45" s="147"/>
      <c r="J45" s="147"/>
      <c r="K45" s="147"/>
      <c r="L45" s="147"/>
      <c r="M45" s="147"/>
      <c r="N45" s="147"/>
      <c r="O45" s="147"/>
      <c r="P45" s="147"/>
      <c r="Q45" s="147"/>
      <c r="R45" s="550">
        <f t="shared" ref="R45:R53" si="11">SUM(E45:Q45)</f>
        <v>1423241</v>
      </c>
      <c r="S45" s="147">
        <v>709164</v>
      </c>
      <c r="T45" s="147"/>
      <c r="U45" s="143"/>
    </row>
    <row r="46" spans="1:21" s="144" customFormat="1">
      <c r="A46" s="145" t="s">
        <v>151</v>
      </c>
      <c r="B46" s="146">
        <f t="shared" si="10"/>
        <v>287000</v>
      </c>
      <c r="C46" s="147">
        <v>287000</v>
      </c>
      <c r="D46" s="147"/>
      <c r="E46" s="147">
        <v>287000</v>
      </c>
      <c r="F46" s="147"/>
      <c r="G46" s="147"/>
      <c r="H46" s="147"/>
      <c r="I46" s="147"/>
      <c r="J46" s="147"/>
      <c r="K46" s="147"/>
      <c r="L46" s="147"/>
      <c r="M46" s="147"/>
      <c r="N46" s="147"/>
      <c r="O46" s="147"/>
      <c r="P46" s="147"/>
      <c r="Q46" s="147"/>
      <c r="R46" s="550">
        <f t="shared" si="11"/>
        <v>287000</v>
      </c>
      <c r="S46" s="147">
        <v>215250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223875</v>
      </c>
      <c r="C50" s="147">
        <v>223875</v>
      </c>
      <c r="D50" s="147"/>
      <c r="E50" s="147">
        <v>223875</v>
      </c>
      <c r="F50" s="147"/>
      <c r="G50" s="147"/>
      <c r="H50" s="147"/>
      <c r="I50" s="147"/>
      <c r="J50" s="147"/>
      <c r="K50" s="147"/>
      <c r="L50" s="147"/>
      <c r="M50" s="147"/>
      <c r="N50" s="147"/>
      <c r="O50" s="147"/>
      <c r="P50" s="147"/>
      <c r="Q50" s="147"/>
      <c r="R50" s="550">
        <f t="shared" si="11"/>
        <v>223875</v>
      </c>
      <c r="S50" s="147">
        <v>167906</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203000</v>
      </c>
      <c r="C52" s="147">
        <v>203000</v>
      </c>
      <c r="D52" s="147"/>
      <c r="E52" s="147">
        <v>203000</v>
      </c>
      <c r="F52" s="147"/>
      <c r="G52" s="147"/>
      <c r="H52" s="147"/>
      <c r="I52" s="147"/>
      <c r="J52" s="147"/>
      <c r="K52" s="147"/>
      <c r="L52" s="147"/>
      <c r="M52" s="147"/>
      <c r="N52" s="147"/>
      <c r="O52" s="147"/>
      <c r="P52" s="147"/>
      <c r="Q52" s="147"/>
      <c r="R52" s="550">
        <f t="shared" si="11"/>
        <v>203000</v>
      </c>
      <c r="S52" s="147">
        <v>203000</v>
      </c>
      <c r="T52" s="147"/>
      <c r="U52" s="143"/>
    </row>
    <row r="53" spans="1:21" s="144" customFormat="1">
      <c r="A53" s="1193" t="s">
        <v>2777</v>
      </c>
      <c r="B53" s="146">
        <f t="shared" si="10"/>
        <v>318000</v>
      </c>
      <c r="C53" s="147">
        <v>318000</v>
      </c>
      <c r="D53" s="147"/>
      <c r="E53" s="147">
        <v>318000</v>
      </c>
      <c r="F53" s="147"/>
      <c r="G53" s="147"/>
      <c r="H53" s="147"/>
      <c r="I53" s="147"/>
      <c r="J53" s="147"/>
      <c r="K53" s="147"/>
      <c r="L53" s="147"/>
      <c r="M53" s="147"/>
      <c r="N53" s="147"/>
      <c r="O53" s="147"/>
      <c r="P53" s="147"/>
      <c r="Q53" s="147"/>
      <c r="R53" s="550">
        <f t="shared" si="11"/>
        <v>318000</v>
      </c>
      <c r="S53" s="147">
        <v>318000</v>
      </c>
      <c r="T53" s="147"/>
      <c r="U53" s="143"/>
    </row>
    <row r="54" spans="1:21" s="153" customFormat="1">
      <c r="A54" s="149" t="s">
        <v>157</v>
      </c>
      <c r="B54" s="150">
        <f>SUM(C54:D54)</f>
        <v>2455116</v>
      </c>
      <c r="C54" s="150">
        <f t="shared" ref="C54:T54" si="12">SUM(C45:C53)</f>
        <v>2455116</v>
      </c>
      <c r="D54" s="150">
        <f t="shared" si="12"/>
        <v>0</v>
      </c>
      <c r="E54" s="150">
        <f t="shared" si="12"/>
        <v>2455116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2455116</v>
      </c>
      <c r="S54" s="150">
        <f t="shared" si="12"/>
        <v>1613320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58700</v>
      </c>
      <c r="C56" s="147">
        <v>58700</v>
      </c>
      <c r="D56" s="147"/>
      <c r="E56" s="147">
        <v>58700</v>
      </c>
      <c r="F56" s="147"/>
      <c r="G56" s="147"/>
      <c r="H56" s="147"/>
      <c r="I56" s="147"/>
      <c r="J56" s="147"/>
      <c r="K56" s="147"/>
      <c r="L56" s="147"/>
      <c r="M56" s="147"/>
      <c r="N56" s="147"/>
      <c r="O56" s="147"/>
      <c r="P56" s="147"/>
      <c r="Q56" s="147"/>
      <c r="R56" s="550">
        <f t="shared" ref="R56:R61" si="14">SUM(E56:Q56)</f>
        <v>58700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2778</v>
      </c>
      <c r="B61" s="146">
        <f t="shared" si="13"/>
        <v>310830</v>
      </c>
      <c r="C61" s="147">
        <v>310830</v>
      </c>
      <c r="D61" s="147"/>
      <c r="E61" s="147">
        <v>310830</v>
      </c>
      <c r="F61" s="147"/>
      <c r="G61" s="147"/>
      <c r="H61" s="147"/>
      <c r="I61" s="147"/>
      <c r="J61" s="147"/>
      <c r="K61" s="147"/>
      <c r="L61" s="147"/>
      <c r="M61" s="147"/>
      <c r="N61" s="147"/>
      <c r="O61" s="147"/>
      <c r="P61" s="147"/>
      <c r="Q61" s="147"/>
      <c r="R61" s="550">
        <f t="shared" si="14"/>
        <v>310830</v>
      </c>
      <c r="S61" s="148"/>
      <c r="T61" s="148"/>
      <c r="U61" s="143"/>
    </row>
    <row r="62" spans="1:21" s="144" customFormat="1" ht="13.7" customHeight="1">
      <c r="A62" s="149" t="s">
        <v>302</v>
      </c>
      <c r="B62" s="146">
        <f>SUM(C62:D62)</f>
        <v>369530</v>
      </c>
      <c r="C62" s="146">
        <f t="shared" ref="C62:R62" si="15">SUM(C56:C61)</f>
        <v>369530</v>
      </c>
      <c r="D62" s="146">
        <f t="shared" si="15"/>
        <v>0</v>
      </c>
      <c r="E62" s="146">
        <f t="shared" si="15"/>
        <v>369530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369530</v>
      </c>
      <c r="S62" s="148"/>
      <c r="T62" s="148"/>
      <c r="U62" s="143"/>
    </row>
    <row r="63" spans="1:21" s="144" customFormat="1">
      <c r="A63" s="154" t="s">
        <v>303</v>
      </c>
      <c r="B63" s="146">
        <f t="shared" ref="B63:R63" si="16">SUM(B8+B11+B13+B14+B15+B26+B27+B38+B42+B43+B54+B62)</f>
        <v>35622450</v>
      </c>
      <c r="C63" s="146">
        <f t="shared" si="16"/>
        <v>35622450</v>
      </c>
      <c r="D63" s="146">
        <f t="shared" si="16"/>
        <v>0</v>
      </c>
      <c r="E63" s="146">
        <f t="shared" si="16"/>
        <v>11874059</v>
      </c>
      <c r="F63" s="146">
        <f t="shared" si="16"/>
        <v>5870000</v>
      </c>
      <c r="G63" s="146">
        <f t="shared" si="16"/>
        <v>2350000</v>
      </c>
      <c r="H63" s="146">
        <f t="shared" si="16"/>
        <v>5350000</v>
      </c>
      <c r="I63" s="146">
        <f t="shared" si="16"/>
        <v>1746191</v>
      </c>
      <c r="J63" s="146">
        <f t="shared" si="16"/>
        <v>1000000</v>
      </c>
      <c r="K63" s="146">
        <f t="shared" si="16"/>
        <v>7432200</v>
      </c>
      <c r="L63" s="146">
        <f t="shared" si="16"/>
        <v>0</v>
      </c>
      <c r="M63" s="146">
        <f t="shared" si="16"/>
        <v>0</v>
      </c>
      <c r="N63" s="146">
        <f t="shared" si="16"/>
        <v>0</v>
      </c>
      <c r="O63" s="146">
        <f t="shared" si="16"/>
        <v>0</v>
      </c>
      <c r="P63" s="146">
        <f t="shared" si="16"/>
        <v>0</v>
      </c>
      <c r="Q63" s="146">
        <f t="shared" si="16"/>
        <v>0</v>
      </c>
      <c r="R63" s="370">
        <f t="shared" si="16"/>
        <v>35622450</v>
      </c>
      <c r="S63" s="146">
        <f>SUM(S10+S13+S14+S15+S26+S27+S38+S42+S43+S54)</f>
        <v>14361124</v>
      </c>
      <c r="T63" s="146">
        <f>SUM(T11+T13+T14+T15+T26+T27+T38+T42+T43+T54)</f>
        <v>19700000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50">
        <f>SUM(E65:Q65)</f>
        <v>60000</v>
      </c>
      <c r="S65" s="147">
        <v>45000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2779</v>
      </c>
      <c r="B69" s="146">
        <f>SUM(C69+D69)</f>
        <v>190000</v>
      </c>
      <c r="C69" s="147">
        <v>190000</v>
      </c>
      <c r="D69" s="147"/>
      <c r="E69" s="147">
        <v>190000</v>
      </c>
      <c r="F69" s="147"/>
      <c r="G69" s="147"/>
      <c r="H69" s="147"/>
      <c r="I69" s="147"/>
      <c r="J69" s="147"/>
      <c r="K69" s="147"/>
      <c r="L69" s="147"/>
      <c r="M69" s="147"/>
      <c r="N69" s="147"/>
      <c r="O69" s="147"/>
      <c r="P69" s="147"/>
      <c r="Q69" s="147"/>
      <c r="R69" s="550">
        <f>SUM(E69:Q69)</f>
        <v>190000</v>
      </c>
      <c r="S69" s="147">
        <v>62700</v>
      </c>
      <c r="T69" s="147"/>
      <c r="U69" s="143"/>
    </row>
    <row r="70" spans="1:21" s="144" customFormat="1">
      <c r="A70" s="149" t="s">
        <v>1758</v>
      </c>
      <c r="B70" s="146">
        <f>SUM(C70:D70)</f>
        <v>250000</v>
      </c>
      <c r="C70" s="146">
        <f>SUM(C65:C69)</f>
        <v>250000</v>
      </c>
      <c r="D70" s="146">
        <f>SUM(D65:D69)</f>
        <v>0</v>
      </c>
      <c r="E70" s="146">
        <f t="shared" ref="E70:T70" si="17">SUM(E65:E69)</f>
        <v>250000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250000</v>
      </c>
      <c r="S70" s="150">
        <f t="shared" si="17"/>
        <v>107700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383526</v>
      </c>
      <c r="C75" s="147">
        <v>383526</v>
      </c>
      <c r="D75" s="147"/>
      <c r="E75" s="147">
        <v>383526</v>
      </c>
      <c r="F75" s="147"/>
      <c r="G75" s="147"/>
      <c r="H75" s="147"/>
      <c r="I75" s="147"/>
      <c r="J75" s="147"/>
      <c r="K75" s="147"/>
      <c r="L75" s="147"/>
      <c r="M75" s="147"/>
      <c r="N75" s="147"/>
      <c r="O75" s="147"/>
      <c r="P75" s="147"/>
      <c r="Q75" s="147"/>
      <c r="R75" s="550">
        <f>SUM(E75:Q75)</f>
        <v>383526</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383526</v>
      </c>
      <c r="C77" s="146">
        <f>SUM(C72:C76)</f>
        <v>383526</v>
      </c>
      <c r="D77" s="146">
        <f>SUM(D72:D76)</f>
        <v>0</v>
      </c>
      <c r="E77" s="146">
        <f t="shared" ref="E77:Q77" si="18">SUM(E72:E76)</f>
        <v>383526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383526</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1270813</v>
      </c>
      <c r="C79" s="147">
        <v>1270813</v>
      </c>
      <c r="D79" s="147"/>
      <c r="E79" s="147">
        <v>1270813</v>
      </c>
      <c r="F79" s="147"/>
      <c r="G79" s="147"/>
      <c r="H79" s="147"/>
      <c r="I79" s="147"/>
      <c r="J79" s="147"/>
      <c r="K79" s="147"/>
      <c r="L79" s="147"/>
      <c r="M79" s="147"/>
      <c r="N79" s="147"/>
      <c r="O79" s="147"/>
      <c r="P79" s="147"/>
      <c r="Q79" s="147"/>
      <c r="R79" s="550">
        <f>SUM(E79:Q79)</f>
        <v>1270813</v>
      </c>
      <c r="S79" s="147">
        <v>1270813</v>
      </c>
      <c r="T79" s="147"/>
      <c r="U79" s="143"/>
    </row>
    <row r="80" spans="1:21" s="144" customFormat="1">
      <c r="A80" s="304" t="s">
        <v>58</v>
      </c>
      <c r="B80" s="146">
        <f>SUM(C80:D80)</f>
        <v>155169</v>
      </c>
      <c r="C80" s="147">
        <v>155169</v>
      </c>
      <c r="D80" s="147"/>
      <c r="E80" s="147">
        <v>155169</v>
      </c>
      <c r="F80" s="147"/>
      <c r="G80" s="147"/>
      <c r="H80" s="147"/>
      <c r="I80" s="147"/>
      <c r="J80" s="147"/>
      <c r="K80" s="147"/>
      <c r="L80" s="147"/>
      <c r="M80" s="147"/>
      <c r="N80" s="147"/>
      <c r="O80" s="147"/>
      <c r="P80" s="147"/>
      <c r="Q80" s="147"/>
      <c r="R80" s="550">
        <f>SUM(E80:Q80)</f>
        <v>155169</v>
      </c>
      <c r="S80" s="147">
        <v>155169</v>
      </c>
      <c r="T80" s="147"/>
      <c r="U80" s="143"/>
    </row>
    <row r="81" spans="1:21" s="144" customFormat="1">
      <c r="A81" s="149" t="s">
        <v>1315</v>
      </c>
      <c r="B81" s="146">
        <f>SUM(C81:D81)</f>
        <v>1425982</v>
      </c>
      <c r="C81" s="543">
        <f>SUM(C79:C80)</f>
        <v>1425982</v>
      </c>
      <c r="D81" s="543">
        <f t="shared" ref="D81:T81" si="19">SUM(D79:D80)</f>
        <v>0</v>
      </c>
      <c r="E81" s="543">
        <f t="shared" si="19"/>
        <v>1425982</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1425982</v>
      </c>
      <c r="S81" s="543">
        <f t="shared" si="19"/>
        <v>1425982</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0">SUM(C83+D83)</f>
        <v>46244</v>
      </c>
      <c r="C83" s="147">
        <v>46244</v>
      </c>
      <c r="D83" s="147"/>
      <c r="E83" s="147">
        <v>46244</v>
      </c>
      <c r="F83" s="147"/>
      <c r="G83" s="147"/>
      <c r="H83" s="147"/>
      <c r="I83" s="147"/>
      <c r="J83" s="147"/>
      <c r="K83" s="147"/>
      <c r="L83" s="147"/>
      <c r="M83" s="147"/>
      <c r="N83" s="147"/>
      <c r="O83" s="147"/>
      <c r="P83" s="147"/>
      <c r="Q83" s="147"/>
      <c r="R83" s="550">
        <f t="shared" ref="R83:R95" si="21">SUM(E83:Q83)</f>
        <v>46244</v>
      </c>
      <c r="S83" s="148"/>
      <c r="T83" s="148"/>
      <c r="U83" s="143"/>
    </row>
    <row r="84" spans="1:21" s="144" customFormat="1">
      <c r="A84" s="145" t="s">
        <v>776</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777</v>
      </c>
      <c r="B85" s="146">
        <f t="shared" si="20"/>
        <v>435000</v>
      </c>
      <c r="C85" s="147">
        <v>435000</v>
      </c>
      <c r="D85" s="147"/>
      <c r="E85" s="147">
        <v>435000</v>
      </c>
      <c r="F85" s="147"/>
      <c r="G85" s="147"/>
      <c r="H85" s="147"/>
      <c r="I85" s="147"/>
      <c r="J85" s="147"/>
      <c r="K85" s="147"/>
      <c r="L85" s="147"/>
      <c r="M85" s="147"/>
      <c r="N85" s="147"/>
      <c r="O85" s="147"/>
      <c r="P85" s="147"/>
      <c r="Q85" s="147"/>
      <c r="R85" s="550">
        <f t="shared" si="21"/>
        <v>435000</v>
      </c>
      <c r="S85" s="147">
        <v>435000</v>
      </c>
      <c r="T85" s="147"/>
      <c r="U85" s="143"/>
    </row>
    <row r="86" spans="1:21" s="144" customFormat="1">
      <c r="A86" s="145" t="s">
        <v>778</v>
      </c>
      <c r="B86" s="146">
        <f t="shared" si="20"/>
        <v>160000</v>
      </c>
      <c r="C86" s="147">
        <v>160000</v>
      </c>
      <c r="D86" s="147"/>
      <c r="E86" s="147">
        <v>160000</v>
      </c>
      <c r="F86" s="147"/>
      <c r="G86" s="147"/>
      <c r="H86" s="147"/>
      <c r="I86" s="147"/>
      <c r="J86" s="147"/>
      <c r="K86" s="147"/>
      <c r="L86" s="147"/>
      <c r="M86" s="147"/>
      <c r="N86" s="147"/>
      <c r="O86" s="147"/>
      <c r="P86" s="147"/>
      <c r="Q86" s="147"/>
      <c r="R86" s="550">
        <f t="shared" si="21"/>
        <v>160000</v>
      </c>
      <c r="S86" s="147">
        <v>160000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78118</v>
      </c>
      <c r="C88" s="147">
        <v>78118</v>
      </c>
      <c r="D88" s="147"/>
      <c r="E88" s="147">
        <v>78118</v>
      </c>
      <c r="F88" s="147"/>
      <c r="G88" s="147"/>
      <c r="H88" s="147"/>
      <c r="I88" s="147"/>
      <c r="J88" s="147"/>
      <c r="K88" s="147"/>
      <c r="L88" s="147"/>
      <c r="M88" s="147"/>
      <c r="N88" s="147"/>
      <c r="O88" s="147"/>
      <c r="P88" s="147"/>
      <c r="Q88" s="147"/>
      <c r="R88" s="550">
        <f t="shared" si="21"/>
        <v>78118</v>
      </c>
      <c r="S88" s="148"/>
      <c r="T88" s="148"/>
      <c r="U88" s="143"/>
    </row>
    <row r="89" spans="1:21" s="144" customFormat="1">
      <c r="A89" s="145" t="s">
        <v>781</v>
      </c>
      <c r="B89" s="146">
        <f t="shared" si="20"/>
        <v>125000</v>
      </c>
      <c r="C89" s="147">
        <v>125000</v>
      </c>
      <c r="D89" s="147"/>
      <c r="E89" s="147">
        <v>125000</v>
      </c>
      <c r="F89" s="147"/>
      <c r="G89" s="147"/>
      <c r="H89" s="147"/>
      <c r="I89" s="147"/>
      <c r="J89" s="147"/>
      <c r="K89" s="147"/>
      <c r="L89" s="147"/>
      <c r="M89" s="147"/>
      <c r="N89" s="147"/>
      <c r="O89" s="147"/>
      <c r="P89" s="147"/>
      <c r="Q89" s="147"/>
      <c r="R89" s="550">
        <f t="shared" si="21"/>
        <v>125000</v>
      </c>
      <c r="S89" s="147">
        <v>125000</v>
      </c>
      <c r="T89" s="147"/>
      <c r="U89" s="143"/>
    </row>
    <row r="90" spans="1:21" s="144" customFormat="1">
      <c r="A90" s="145" t="s">
        <v>782</v>
      </c>
      <c r="B90" s="146">
        <f t="shared" si="20"/>
        <v>12000</v>
      </c>
      <c r="C90" s="147">
        <v>12000</v>
      </c>
      <c r="D90" s="147"/>
      <c r="E90" s="147">
        <v>12000</v>
      </c>
      <c r="F90" s="147"/>
      <c r="G90" s="147"/>
      <c r="H90" s="147"/>
      <c r="I90" s="147"/>
      <c r="J90" s="147"/>
      <c r="K90" s="147"/>
      <c r="L90" s="147"/>
      <c r="M90" s="147"/>
      <c r="N90" s="147"/>
      <c r="O90" s="147"/>
      <c r="P90" s="147"/>
      <c r="Q90" s="147"/>
      <c r="R90" s="550">
        <f t="shared" si="21"/>
        <v>12000</v>
      </c>
      <c r="S90" s="147">
        <v>12000</v>
      </c>
      <c r="T90" s="147"/>
      <c r="U90" s="143"/>
    </row>
    <row r="91" spans="1:21" s="144" customFormat="1">
      <c r="A91" s="145" t="s">
        <v>373</v>
      </c>
      <c r="B91" s="146">
        <f t="shared" si="20"/>
        <v>60000</v>
      </c>
      <c r="C91" s="147">
        <v>60000</v>
      </c>
      <c r="D91" s="147"/>
      <c r="E91" s="147">
        <v>60000</v>
      </c>
      <c r="F91" s="147"/>
      <c r="G91" s="147"/>
      <c r="H91" s="147"/>
      <c r="I91" s="147"/>
      <c r="J91" s="147"/>
      <c r="K91" s="147"/>
      <c r="L91" s="147"/>
      <c r="M91" s="147"/>
      <c r="N91" s="147"/>
      <c r="O91" s="147"/>
      <c r="P91" s="147"/>
      <c r="Q91" s="147"/>
      <c r="R91" s="550">
        <f t="shared" si="21"/>
        <v>60000</v>
      </c>
      <c r="S91" s="147">
        <v>60000</v>
      </c>
      <c r="T91" s="147"/>
      <c r="U91" s="143"/>
    </row>
    <row r="92" spans="1:21" s="144" customFormat="1">
      <c r="A92" s="304" t="s">
        <v>1317</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926362</v>
      </c>
      <c r="C96" s="146">
        <f t="shared" ref="C96:R96" si="22">SUM(C83:C95)</f>
        <v>926362</v>
      </c>
      <c r="D96" s="146">
        <f t="shared" si="22"/>
        <v>0</v>
      </c>
      <c r="E96" s="146">
        <f t="shared" si="22"/>
        <v>926362</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926362</v>
      </c>
      <c r="S96" s="150">
        <f>SUM(S84:S87,S89:S95)</f>
        <v>802000</v>
      </c>
      <c r="T96" s="146">
        <f>SUM(T84:T87,T89:T95)</f>
        <v>0</v>
      </c>
      <c r="U96" s="143"/>
    </row>
    <row r="97" spans="1:21" s="144" customFormat="1">
      <c r="A97" s="149" t="s">
        <v>784</v>
      </c>
      <c r="B97" s="146">
        <f>SUM(C97:D97)</f>
        <v>38608320</v>
      </c>
      <c r="C97" s="146">
        <f t="shared" ref="C97:R97" si="23">SUM(C63+C70+C77+C81+C96)</f>
        <v>38608320</v>
      </c>
      <c r="D97" s="146">
        <f t="shared" si="23"/>
        <v>0</v>
      </c>
      <c r="E97" s="146">
        <f t="shared" si="23"/>
        <v>14859929</v>
      </c>
      <c r="F97" s="146">
        <f t="shared" si="23"/>
        <v>5870000</v>
      </c>
      <c r="G97" s="146">
        <f t="shared" si="23"/>
        <v>2350000</v>
      </c>
      <c r="H97" s="146">
        <f t="shared" si="23"/>
        <v>5350000</v>
      </c>
      <c r="I97" s="146">
        <f t="shared" si="23"/>
        <v>1746191</v>
      </c>
      <c r="J97" s="146">
        <f t="shared" si="23"/>
        <v>1000000</v>
      </c>
      <c r="K97" s="146">
        <f t="shared" si="23"/>
        <v>7432200</v>
      </c>
      <c r="L97" s="146">
        <f t="shared" si="23"/>
        <v>0</v>
      </c>
      <c r="M97" s="146">
        <f t="shared" si="23"/>
        <v>0</v>
      </c>
      <c r="N97" s="146">
        <f t="shared" si="23"/>
        <v>0</v>
      </c>
      <c r="O97" s="146">
        <f t="shared" si="23"/>
        <v>0</v>
      </c>
      <c r="P97" s="146">
        <f t="shared" si="23"/>
        <v>0</v>
      </c>
      <c r="Q97" s="146">
        <f t="shared" si="23"/>
        <v>0</v>
      </c>
      <c r="R97" s="146">
        <f t="shared" si="23"/>
        <v>38608320</v>
      </c>
      <c r="S97" s="146">
        <f>SUM(S63+S70+S81+S96)</f>
        <v>16696806</v>
      </c>
      <c r="T97" s="146">
        <f>SUM(T63+T70+T81+T96)</f>
        <v>19700000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5459521</v>
      </c>
      <c r="C99" s="1014">
        <v>5459521</v>
      </c>
      <c r="D99" s="1014"/>
      <c r="E99" s="1014">
        <v>2470825</v>
      </c>
      <c r="F99" s="147"/>
      <c r="G99" s="147"/>
      <c r="H99" s="147"/>
      <c r="I99" s="147"/>
      <c r="J99" s="147"/>
      <c r="K99" s="147"/>
      <c r="L99" s="147">
        <v>2988696</v>
      </c>
      <c r="M99" s="147"/>
      <c r="N99" s="147"/>
      <c r="O99" s="147"/>
      <c r="P99" s="147"/>
      <c r="Q99" s="147"/>
      <c r="R99" s="550">
        <f>SUM(E99:Q99)</f>
        <v>5459521</v>
      </c>
      <c r="S99" s="147">
        <v>2504521</v>
      </c>
      <c r="T99" s="147">
        <v>2955000</v>
      </c>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5459521</v>
      </c>
      <c r="C104" s="146">
        <f>SUM(C99:C103)</f>
        <v>5459521</v>
      </c>
      <c r="D104" s="146">
        <f t="shared" ref="D104:T104" si="24">SUM(D99:D103)</f>
        <v>0</v>
      </c>
      <c r="E104" s="146">
        <f t="shared" si="24"/>
        <v>2470825</v>
      </c>
      <c r="F104" s="146">
        <f t="shared" si="24"/>
        <v>0</v>
      </c>
      <c r="G104" s="146">
        <f t="shared" si="24"/>
        <v>0</v>
      </c>
      <c r="H104" s="146">
        <f t="shared" si="24"/>
        <v>0</v>
      </c>
      <c r="I104" s="146">
        <f t="shared" si="24"/>
        <v>0</v>
      </c>
      <c r="J104" s="146">
        <f t="shared" si="24"/>
        <v>0</v>
      </c>
      <c r="K104" s="146">
        <f t="shared" si="24"/>
        <v>0</v>
      </c>
      <c r="L104" s="146">
        <f t="shared" si="24"/>
        <v>2988696</v>
      </c>
      <c r="M104" s="146">
        <f t="shared" si="24"/>
        <v>0</v>
      </c>
      <c r="N104" s="146">
        <f t="shared" si="24"/>
        <v>0</v>
      </c>
      <c r="O104" s="146">
        <f t="shared" si="24"/>
        <v>0</v>
      </c>
      <c r="P104" s="146">
        <f t="shared" si="24"/>
        <v>0</v>
      </c>
      <c r="Q104" s="146">
        <f t="shared" si="24"/>
        <v>0</v>
      </c>
      <c r="R104" s="370">
        <f t="shared" si="24"/>
        <v>5459521</v>
      </c>
      <c r="S104" s="150">
        <f t="shared" si="24"/>
        <v>2504521</v>
      </c>
      <c r="T104" s="150">
        <f t="shared" si="24"/>
        <v>2955000</v>
      </c>
      <c r="U104" s="143"/>
    </row>
    <row r="105" spans="1:21" s="144" customFormat="1">
      <c r="A105" s="149" t="s">
        <v>789</v>
      </c>
      <c r="B105" s="150">
        <f>SUM(C105:D105)</f>
        <v>44067841</v>
      </c>
      <c r="C105" s="150">
        <f t="shared" ref="C105:R105" si="25">SUM(C97+C104)</f>
        <v>44067841</v>
      </c>
      <c r="D105" s="150">
        <f t="shared" si="25"/>
        <v>0</v>
      </c>
      <c r="E105" s="150">
        <f t="shared" si="25"/>
        <v>17330754</v>
      </c>
      <c r="F105" s="150">
        <f t="shared" si="25"/>
        <v>5870000</v>
      </c>
      <c r="G105" s="150">
        <f t="shared" si="25"/>
        <v>2350000</v>
      </c>
      <c r="H105" s="150">
        <f t="shared" si="25"/>
        <v>5350000</v>
      </c>
      <c r="I105" s="150">
        <f t="shared" si="25"/>
        <v>1746191</v>
      </c>
      <c r="J105" s="150">
        <f t="shared" si="25"/>
        <v>1000000</v>
      </c>
      <c r="K105" s="150">
        <f t="shared" si="25"/>
        <v>7432200</v>
      </c>
      <c r="L105" s="150">
        <f t="shared" si="25"/>
        <v>2988696</v>
      </c>
      <c r="M105" s="150">
        <f t="shared" si="25"/>
        <v>0</v>
      </c>
      <c r="N105" s="150">
        <f t="shared" si="25"/>
        <v>0</v>
      </c>
      <c r="O105" s="150">
        <f t="shared" si="25"/>
        <v>0</v>
      </c>
      <c r="P105" s="150">
        <f t="shared" si="25"/>
        <v>0</v>
      </c>
      <c r="Q105" s="150">
        <f t="shared" si="25"/>
        <v>0</v>
      </c>
      <c r="R105" s="370">
        <f t="shared" si="25"/>
        <v>44067841</v>
      </c>
      <c r="S105" s="150">
        <f>S97+S104</f>
        <v>19201327</v>
      </c>
      <c r="T105" s="150">
        <f>T97+T104</f>
        <v>22655000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19201327</v>
      </c>
      <c r="T107" s="150">
        <f>T105+T106</f>
        <v>22655000</v>
      </c>
    </row>
    <row r="108" spans="1:21" s="201" customFormat="1">
      <c r="A108" s="162" t="s">
        <v>891</v>
      </c>
      <c r="B108" s="157"/>
      <c r="C108" s="157"/>
      <c r="D108" s="157"/>
      <c r="E108" s="323">
        <f>Application!AO640</f>
        <v>17330754</v>
      </c>
      <c r="F108" s="323">
        <f>Application!AO627</f>
        <v>5870000</v>
      </c>
      <c r="G108" s="323">
        <f>Application!AO628</f>
        <v>2350000</v>
      </c>
      <c r="H108" s="323">
        <f>Application!AO629</f>
        <v>5350000</v>
      </c>
      <c r="I108" s="323">
        <f>Application!AO630</f>
        <v>1746191</v>
      </c>
      <c r="J108" s="323">
        <f>Application!AO631</f>
        <v>1000000</v>
      </c>
      <c r="K108" s="323">
        <f>Application!AO632</f>
        <v>7432200</v>
      </c>
      <c r="L108" s="323">
        <f>Application!AO633</f>
        <v>2988696</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2" t="s">
        <v>1014</v>
      </c>
      <c r="E122" s="1882"/>
      <c r="F122" s="188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4" t="s">
        <v>1331</v>
      </c>
      <c r="E123" s="1546"/>
      <c r="F123" s="1546"/>
      <c r="G123" s="1546"/>
      <c r="H123" s="1546"/>
      <c r="I123" s="1546"/>
      <c r="J123" s="1546"/>
      <c r="K123" s="1546"/>
      <c r="L123" s="1546"/>
      <c r="M123" s="1546"/>
      <c r="N123" s="1546"/>
      <c r="O123" s="1546"/>
      <c r="P123" s="1546"/>
      <c r="Q123" s="1546"/>
      <c r="R123" s="1546"/>
      <c r="S123" s="1546"/>
      <c r="T123" s="352"/>
      <c r="U123" s="354"/>
    </row>
    <row r="124" spans="1:21" ht="12.75">
      <c r="A124" s="117" t="s">
        <v>1016</v>
      </c>
      <c r="B124" s="361"/>
      <c r="C124" s="117"/>
      <c r="D124" s="1546"/>
      <c r="E124" s="1546"/>
      <c r="F124" s="1546"/>
      <c r="G124" s="1546"/>
      <c r="H124" s="1546"/>
      <c r="I124" s="1546"/>
      <c r="J124" s="1546"/>
      <c r="K124" s="1546"/>
      <c r="L124" s="1546"/>
      <c r="M124" s="1546"/>
      <c r="N124" s="1546"/>
      <c r="O124" s="1546"/>
      <c r="P124" s="1546"/>
      <c r="Q124" s="1546"/>
      <c r="R124" s="1546"/>
      <c r="S124" s="1546"/>
      <c r="T124" s="352"/>
      <c r="U124" s="354"/>
    </row>
    <row r="125" spans="1:21" ht="12.75">
      <c r="A125" s="117" t="s">
        <v>1017</v>
      </c>
      <c r="B125" s="361"/>
      <c r="C125" s="117"/>
      <c r="D125" s="1546"/>
      <c r="E125" s="1546"/>
      <c r="F125" s="1546"/>
      <c r="G125" s="1546"/>
      <c r="H125" s="1546"/>
      <c r="I125" s="1546"/>
      <c r="J125" s="1546"/>
      <c r="K125" s="1546"/>
      <c r="L125" s="1546"/>
      <c r="M125" s="1546"/>
      <c r="N125" s="1546"/>
      <c r="O125" s="1546"/>
      <c r="P125" s="1546"/>
      <c r="Q125" s="1546"/>
      <c r="R125" s="1546"/>
      <c r="S125" s="1546"/>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2.75">
      <c r="A129" s="117" t="s">
        <v>301</v>
      </c>
      <c r="B129" s="361"/>
      <c r="C129" s="117"/>
      <c r="D129" s="1881" t="s">
        <v>1021</v>
      </c>
      <c r="E129" s="1881"/>
      <c r="F129" s="1881"/>
      <c r="G129" s="1881"/>
      <c r="H129" s="188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504"/>
      <c r="E131" s="1504"/>
      <c r="F131" s="1504"/>
      <c r="G131" s="1504"/>
      <c r="H131" s="1504"/>
      <c r="I131" s="117"/>
      <c r="J131" s="1504"/>
      <c r="K131" s="1504"/>
      <c r="L131" s="1504"/>
      <c r="M131" s="1504"/>
      <c r="N131" s="117"/>
      <c r="O131" s="117"/>
      <c r="P131" s="117"/>
      <c r="Q131" s="117"/>
      <c r="R131" s="117"/>
      <c r="S131" s="117"/>
      <c r="T131" s="352"/>
      <c r="U131" s="354"/>
    </row>
    <row r="132" spans="1:21" ht="12" customHeight="1">
      <c r="A132" s="364"/>
      <c r="B132" s="117"/>
      <c r="C132" s="117"/>
      <c r="D132" s="1875" t="s">
        <v>1024</v>
      </c>
      <c r="E132" s="1875"/>
      <c r="F132" s="1875"/>
      <c r="G132" s="1875"/>
      <c r="H132" s="1875"/>
      <c r="I132" s="117"/>
      <c r="J132" s="1875" t="s">
        <v>1025</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2.75">
      <c r="A139" s="1872" t="s">
        <v>1028</v>
      </c>
      <c r="B139" s="1872"/>
      <c r="C139" s="1872"/>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1334</v>
      </c>
      <c r="B1" s="1886"/>
      <c r="C1" s="1886"/>
      <c r="D1" s="1886"/>
      <c r="E1" s="1886"/>
      <c r="F1" s="1886"/>
      <c r="G1" s="1886"/>
      <c r="H1" s="1886"/>
      <c r="I1" s="1886"/>
      <c r="J1" s="188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50000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350000</v>
      </c>
      <c r="C8" s="392">
        <f>SUM(C4:C7)</f>
        <v>0</v>
      </c>
      <c r="D8" s="392">
        <f>SUM(D4:D7)</f>
        <v>0</v>
      </c>
      <c r="E8" s="394"/>
      <c r="F8" s="394"/>
      <c r="G8" s="394"/>
      <c r="H8" s="394"/>
      <c r="I8" s="394"/>
      <c r="J8" s="394"/>
      <c r="K8" s="390"/>
    </row>
    <row r="9" spans="1:11" s="391" customFormat="1">
      <c r="A9" s="395" t="s">
        <v>602</v>
      </c>
      <c r="B9" s="392">
        <f>'Sources and Uses Budget'!C9</f>
        <v>19700000</v>
      </c>
      <c r="C9" s="393"/>
      <c r="D9" s="393"/>
      <c r="E9" s="394"/>
      <c r="F9" s="394"/>
      <c r="G9" s="394"/>
      <c r="H9" s="392">
        <f>'Sources and Uses Budget'!T9</f>
        <v>19700000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19700000</v>
      </c>
      <c r="C11" s="392">
        <f>SUM(C9:C10)</f>
        <v>0</v>
      </c>
      <c r="D11" s="392">
        <f>SUM(D9:D10)</f>
        <v>0</v>
      </c>
      <c r="E11" s="394"/>
      <c r="F11" s="394"/>
      <c r="G11" s="394"/>
      <c r="H11" s="392">
        <f>'Sources and Uses Budget'!T11</f>
        <v>19700000</v>
      </c>
      <c r="I11" s="392">
        <f>SUM(I9:I10)</f>
        <v>0</v>
      </c>
      <c r="J11" s="392">
        <f>SUM(J9:J10)</f>
        <v>0</v>
      </c>
      <c r="K11" s="390"/>
    </row>
    <row r="12" spans="1:11" s="391" customFormat="1">
      <c r="A12" s="396" t="s">
        <v>84</v>
      </c>
      <c r="B12" s="392">
        <f>'Sources and Uses Budget'!C12</f>
        <v>20050000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1555000</v>
      </c>
      <c r="C29" s="393"/>
      <c r="D29" s="393"/>
      <c r="E29" s="392">
        <f>'Sources and Uses Budget'!S29</f>
        <v>1555000</v>
      </c>
      <c r="F29" s="393"/>
      <c r="G29" s="393"/>
      <c r="H29" s="392">
        <f>'Sources and Uses Budget'!T29</f>
        <v>0</v>
      </c>
      <c r="I29" s="393"/>
      <c r="J29" s="393"/>
      <c r="K29" s="390"/>
    </row>
    <row r="30" spans="1:11" s="391" customFormat="1">
      <c r="A30" s="145" t="s">
        <v>607</v>
      </c>
      <c r="B30" s="392">
        <f>'Sources and Uses Budget'!C30</f>
        <v>9243951</v>
      </c>
      <c r="C30" s="393"/>
      <c r="D30" s="393"/>
      <c r="E30" s="392">
        <f>'Sources and Uses Budget'!S30</f>
        <v>9243951</v>
      </c>
      <c r="F30" s="393"/>
      <c r="G30" s="393"/>
      <c r="H30" s="392">
        <f>'Sources and Uses Budget'!T30</f>
        <v>0</v>
      </c>
      <c r="I30" s="393"/>
      <c r="J30" s="393"/>
      <c r="K30" s="390"/>
    </row>
    <row r="31" spans="1:11" s="391" customFormat="1">
      <c r="A31" s="145" t="s">
        <v>608</v>
      </c>
      <c r="B31" s="392">
        <f>'Sources and Uses Budget'!C31</f>
        <v>431958</v>
      </c>
      <c r="C31" s="393"/>
      <c r="D31" s="393"/>
      <c r="E31" s="392">
        <f>'Sources and Uses Budget'!S31</f>
        <v>431958</v>
      </c>
      <c r="F31" s="393"/>
      <c r="G31" s="393"/>
      <c r="H31" s="392">
        <f>'Sources and Uses Budget'!T31</f>
        <v>0</v>
      </c>
      <c r="I31" s="393"/>
      <c r="J31" s="393"/>
      <c r="K31" s="390"/>
    </row>
    <row r="32" spans="1:11" s="391" customFormat="1">
      <c r="A32" s="145" t="s">
        <v>137</v>
      </c>
      <c r="B32" s="392">
        <f>'Sources and Uses Budget'!C32</f>
        <v>336927</v>
      </c>
      <c r="C32" s="393"/>
      <c r="D32" s="393"/>
      <c r="E32" s="392">
        <f>'Sources and Uses Budget'!S32</f>
        <v>336927</v>
      </c>
      <c r="F32" s="393"/>
      <c r="G32" s="393"/>
      <c r="H32" s="392">
        <f>'Sources and Uses Budget'!T32</f>
        <v>0</v>
      </c>
      <c r="I32" s="393"/>
      <c r="J32" s="393"/>
      <c r="K32" s="390"/>
    </row>
    <row r="33" spans="1:11" s="391" customFormat="1">
      <c r="A33" s="145" t="s">
        <v>138</v>
      </c>
      <c r="B33" s="392">
        <f>'Sources and Uses Budget'!C33</f>
        <v>742968</v>
      </c>
      <c r="C33" s="393"/>
      <c r="D33" s="393"/>
      <c r="E33" s="392">
        <f>'Sources and Uses Budget'!S33</f>
        <v>742968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12310804</v>
      </c>
      <c r="C38" s="392">
        <f>SUM(C29:C37)</f>
        <v>0</v>
      </c>
      <c r="D38" s="392">
        <f>SUM(D29:D37)</f>
        <v>0</v>
      </c>
      <c r="E38" s="392">
        <f>'Sources and Uses Budget'!S38</f>
        <v>12310804</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347000</v>
      </c>
      <c r="C40" s="393"/>
      <c r="D40" s="393"/>
      <c r="E40" s="392">
        <f>'Sources and Uses Budget'!S40</f>
        <v>347000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347000</v>
      </c>
      <c r="C42" s="392">
        <f>SUM(C39:C41)</f>
        <v>0</v>
      </c>
      <c r="D42" s="392">
        <f>SUM(D39:D41)</f>
        <v>0</v>
      </c>
      <c r="E42" s="392">
        <f>'Sources and Uses Budget'!S42</f>
        <v>347000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90000</v>
      </c>
      <c r="C43" s="393"/>
      <c r="D43" s="393"/>
      <c r="E43" s="392">
        <f>'Sources and Uses Budget'!S43</f>
        <v>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1423241</v>
      </c>
      <c r="C45" s="393"/>
      <c r="D45" s="393"/>
      <c r="E45" s="392">
        <f>'Sources and Uses Budget'!S45</f>
        <v>709164</v>
      </c>
      <c r="F45" s="393"/>
      <c r="G45" s="393"/>
      <c r="H45" s="392">
        <f>'Sources and Uses Budget'!T45</f>
        <v>0</v>
      </c>
      <c r="I45" s="393"/>
      <c r="J45" s="393"/>
      <c r="K45" s="390"/>
    </row>
    <row r="46" spans="1:11" s="391" customFormat="1">
      <c r="A46" s="395" t="s">
        <v>151</v>
      </c>
      <c r="B46" s="392">
        <f>'Sources and Uses Budget'!C46</f>
        <v>287000</v>
      </c>
      <c r="C46" s="393"/>
      <c r="D46" s="393"/>
      <c r="E46" s="392">
        <f>'Sources and Uses Budget'!S46</f>
        <v>215250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223875</v>
      </c>
      <c r="C50" s="393"/>
      <c r="D50" s="393"/>
      <c r="E50" s="392">
        <f>'Sources and Uses Budget'!S50</f>
        <v>167906</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203000</v>
      </c>
      <c r="C52" s="393"/>
      <c r="D52" s="393"/>
      <c r="E52" s="392">
        <f>'Sources and Uses Budget'!S52</f>
        <v>203000</v>
      </c>
      <c r="F52" s="393"/>
      <c r="G52" s="393"/>
      <c r="H52" s="392">
        <f>'Sources and Uses Budget'!T52</f>
        <v>0</v>
      </c>
      <c r="I52" s="393"/>
      <c r="J52" s="393"/>
      <c r="K52" s="390"/>
    </row>
    <row r="53" spans="1:11" s="391" customFormat="1">
      <c r="A53" s="395" t="str">
        <f>'Sources and Uses Budget'!$A53</f>
        <v>Reports and Inspections</v>
      </c>
      <c r="B53" s="392">
        <f>'Sources and Uses Budget'!C53</f>
        <v>318000</v>
      </c>
      <c r="C53" s="393"/>
      <c r="D53" s="393"/>
      <c r="E53" s="392">
        <f>'Sources and Uses Budget'!S53</f>
        <v>318000</v>
      </c>
      <c r="F53" s="393"/>
      <c r="G53" s="393"/>
      <c r="H53" s="392">
        <f>'Sources and Uses Budget'!T53</f>
        <v>0</v>
      </c>
      <c r="I53" s="393"/>
      <c r="J53" s="393"/>
      <c r="K53" s="390"/>
    </row>
    <row r="54" spans="1:11" s="400" customFormat="1">
      <c r="A54" s="396" t="s">
        <v>157</v>
      </c>
      <c r="B54" s="392">
        <f>'Sources and Uses Budget'!C54</f>
        <v>2455116</v>
      </c>
      <c r="C54" s="398">
        <f>SUM(C45:C53)</f>
        <v>0</v>
      </c>
      <c r="D54" s="398">
        <f>SUM(D45:D53)</f>
        <v>0</v>
      </c>
      <c r="E54" s="392">
        <f>'Sources and Uses Budget'!S54</f>
        <v>1613320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58700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Issuance Costs</v>
      </c>
      <c r="B61" s="392">
        <f>'Sources and Uses Budget'!C61</f>
        <v>310830</v>
      </c>
      <c r="C61" s="393"/>
      <c r="D61" s="393"/>
      <c r="E61" s="394"/>
      <c r="F61" s="394"/>
      <c r="G61" s="394"/>
      <c r="H61" s="394"/>
      <c r="I61" s="394"/>
      <c r="J61" s="394"/>
      <c r="K61" s="390"/>
    </row>
    <row r="62" spans="1:11" s="391" customFormat="1" ht="13.7" customHeight="1">
      <c r="A62" s="396" t="s">
        <v>302</v>
      </c>
      <c r="B62" s="392">
        <f>'Sources and Uses Budget'!C62</f>
        <v>369530</v>
      </c>
      <c r="C62" s="392">
        <f>SUM(C56:C61)</f>
        <v>0</v>
      </c>
      <c r="D62" s="392">
        <f>SUM(D56:D61)</f>
        <v>0</v>
      </c>
      <c r="E62" s="394"/>
      <c r="F62" s="394"/>
      <c r="G62" s="394"/>
      <c r="H62" s="394"/>
      <c r="I62" s="394"/>
      <c r="J62" s="394"/>
      <c r="K62" s="390"/>
    </row>
    <row r="63" spans="1:11" s="391" customFormat="1">
      <c r="A63" s="401" t="s">
        <v>303</v>
      </c>
      <c r="B63" s="392">
        <f>'Sources and Uses Budget'!C63</f>
        <v>35622450</v>
      </c>
      <c r="C63" s="392">
        <f>SUM(C8+C11+C13+C14+C15+C26+C27+C38+C42+C43+C54+C62)</f>
        <v>0</v>
      </c>
      <c r="D63" s="392">
        <f>SUM(D8+D11+D13+D14+D15+D26+D27+D38+D42+D43+D54+D62)</f>
        <v>0</v>
      </c>
      <c r="E63" s="392">
        <f>'Sources and Uses Budget'!S63</f>
        <v>14361124</v>
      </c>
      <c r="F63" s="392">
        <f>SUM(F10+F13+F14+F15+F26+F27+F38+F42+F43+F54)</f>
        <v>0</v>
      </c>
      <c r="G63" s="392">
        <f>SUM(G10+G13+G14+G15+G26+G27+G38+G42+G43+G54)</f>
        <v>0</v>
      </c>
      <c r="H63" s="392">
        <f>'Sources and Uses Budget'!T63</f>
        <v>19700000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45000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Borrower Counsel</v>
      </c>
      <c r="B69" s="392">
        <f>'Sources and Uses Budget'!C69</f>
        <v>190000</v>
      </c>
      <c r="C69" s="393"/>
      <c r="D69" s="393"/>
      <c r="E69" s="392">
        <f>'Sources and Uses Budget'!S69</f>
        <v>62700</v>
      </c>
      <c r="F69" s="393"/>
      <c r="G69" s="393"/>
      <c r="H69" s="392">
        <f>'Sources and Uses Budget'!T69</f>
        <v>0</v>
      </c>
      <c r="I69" s="393"/>
      <c r="J69" s="393"/>
      <c r="K69" s="390"/>
    </row>
    <row r="70" spans="1:11" s="391" customFormat="1">
      <c r="A70" s="396" t="s">
        <v>609</v>
      </c>
      <c r="B70" s="392">
        <f>'Sources and Uses Budget'!C70</f>
        <v>250000</v>
      </c>
      <c r="C70" s="392">
        <f>SUM(C64:C69)</f>
        <v>0</v>
      </c>
      <c r="D70" s="392">
        <f>SUM(D64:D69)</f>
        <v>0</v>
      </c>
      <c r="E70" s="392">
        <f>'Sources and Uses Budget'!S70</f>
        <v>107700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383526</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383526</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1270813</v>
      </c>
      <c r="C79" s="393"/>
      <c r="D79" s="393"/>
      <c r="E79" s="392">
        <f>'Sources and Uses Budget'!S79</f>
        <v>1270813</v>
      </c>
      <c r="F79" s="393"/>
      <c r="G79" s="393"/>
      <c r="H79" s="392">
        <f>'Sources and Uses Budget'!T79</f>
        <v>0</v>
      </c>
      <c r="I79" s="393"/>
      <c r="J79" s="393"/>
      <c r="K79" s="390"/>
    </row>
    <row r="80" spans="1:11" s="391" customFormat="1">
      <c r="A80" s="395" t="s">
        <v>58</v>
      </c>
      <c r="B80" s="392">
        <f>'Sources and Uses Budget'!C80</f>
        <v>155169</v>
      </c>
      <c r="C80" s="393"/>
      <c r="D80" s="393"/>
      <c r="E80" s="392">
        <f>'Sources and Uses Budget'!S80</f>
        <v>155169</v>
      </c>
      <c r="F80" s="393"/>
      <c r="G80" s="393"/>
      <c r="H80" s="392">
        <f>'Sources and Uses Budget'!T80</f>
        <v>0</v>
      </c>
      <c r="I80" s="393"/>
      <c r="J80" s="393"/>
      <c r="K80" s="390"/>
    </row>
    <row r="81" spans="1:11" s="391" customFormat="1">
      <c r="A81" s="396" t="s">
        <v>1315</v>
      </c>
      <c r="B81" s="392">
        <f>'Sources and Uses Budget'!C81</f>
        <v>1425982</v>
      </c>
      <c r="C81" s="392">
        <f>SUM(C79:C80)</f>
        <v>0</v>
      </c>
      <c r="D81" s="392">
        <f>SUM(D79:D80)</f>
        <v>0</v>
      </c>
      <c r="E81" s="392">
        <f>'Sources and Uses Budget'!S81</f>
        <v>1425982</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46244</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435000</v>
      </c>
      <c r="C85" s="393"/>
      <c r="D85" s="393"/>
      <c r="E85" s="392">
        <f>'Sources and Uses Budget'!S85</f>
        <v>435000</v>
      </c>
      <c r="F85" s="393"/>
      <c r="G85" s="393"/>
      <c r="H85" s="392">
        <f>'Sources and Uses Budget'!T85</f>
        <v>0</v>
      </c>
      <c r="I85" s="393"/>
      <c r="J85" s="393"/>
      <c r="K85" s="390"/>
    </row>
    <row r="86" spans="1:11" s="391" customFormat="1">
      <c r="A86" s="145" t="s">
        <v>778</v>
      </c>
      <c r="B86" s="392">
        <f>'Sources and Uses Budget'!C86</f>
        <v>160000</v>
      </c>
      <c r="C86" s="393"/>
      <c r="D86" s="393"/>
      <c r="E86" s="392">
        <f>'Sources and Uses Budget'!S86</f>
        <v>160000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78118</v>
      </c>
      <c r="C88" s="393"/>
      <c r="D88" s="393"/>
      <c r="E88" s="394"/>
      <c r="F88" s="394"/>
      <c r="G88" s="394"/>
      <c r="H88" s="394"/>
      <c r="I88" s="394"/>
      <c r="J88" s="394"/>
      <c r="K88" s="390"/>
    </row>
    <row r="89" spans="1:11" s="391" customFormat="1">
      <c r="A89" s="145" t="s">
        <v>781</v>
      </c>
      <c r="B89" s="392">
        <f>'Sources and Uses Budget'!C89</f>
        <v>125000</v>
      </c>
      <c r="C89" s="393"/>
      <c r="D89" s="393"/>
      <c r="E89" s="392">
        <f>'Sources and Uses Budget'!S89</f>
        <v>125000</v>
      </c>
      <c r="F89" s="393"/>
      <c r="G89" s="393"/>
      <c r="H89" s="392">
        <f>'Sources and Uses Budget'!T89</f>
        <v>0</v>
      </c>
      <c r="I89" s="393"/>
      <c r="J89" s="393"/>
      <c r="K89" s="390"/>
    </row>
    <row r="90" spans="1:11" s="391" customFormat="1">
      <c r="A90" s="145" t="s">
        <v>782</v>
      </c>
      <c r="B90" s="392">
        <f>'Sources and Uses Budget'!C90</f>
        <v>12000</v>
      </c>
      <c r="C90" s="393"/>
      <c r="D90" s="393"/>
      <c r="E90" s="392">
        <f>'Sources and Uses Budget'!S90</f>
        <v>12000</v>
      </c>
      <c r="F90" s="393"/>
      <c r="G90" s="393"/>
      <c r="H90" s="392">
        <f>'Sources and Uses Budget'!T90</f>
        <v>0</v>
      </c>
      <c r="I90" s="393"/>
      <c r="J90" s="393"/>
      <c r="K90" s="390"/>
    </row>
    <row r="91" spans="1:11" s="391" customFormat="1">
      <c r="A91" s="155" t="s">
        <v>373</v>
      </c>
      <c r="B91" s="392">
        <f>'Sources and Uses Budget'!C91</f>
        <v>60000</v>
      </c>
      <c r="C91" s="393"/>
      <c r="D91" s="393"/>
      <c r="E91" s="392">
        <f>'Sources and Uses Budget'!S91</f>
        <v>60000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926362</v>
      </c>
      <c r="C96" s="392">
        <f>SUM(C83:C95)</f>
        <v>0</v>
      </c>
      <c r="D96" s="392">
        <f>SUM(D83:D95)</f>
        <v>0</v>
      </c>
      <c r="E96" s="392">
        <f>'Sources and Uses Budget'!S96</f>
        <v>802000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38608320</v>
      </c>
      <c r="C97" s="392">
        <f>SUM(C63+C70+C77+C81+C96)</f>
        <v>0</v>
      </c>
      <c r="D97" s="392">
        <f>SUM(D63+D70+D77+D81+D96)</f>
        <v>0</v>
      </c>
      <c r="E97" s="392">
        <f>'Sources and Uses Budget'!S97</f>
        <v>16696806</v>
      </c>
      <c r="F97" s="398">
        <f>SUM(+F63+F70+F81+F96)</f>
        <v>0</v>
      </c>
      <c r="G97" s="398">
        <f>SUM(+G63+G70+G81+G96)</f>
        <v>0</v>
      </c>
      <c r="H97" s="392">
        <f>'Sources and Uses Budget'!T97</f>
        <v>19700000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5459521</v>
      </c>
      <c r="C99" s="393"/>
      <c r="D99" s="393"/>
      <c r="E99" s="392">
        <f>'Sources and Uses Budget'!S99</f>
        <v>2504521</v>
      </c>
      <c r="F99" s="393"/>
      <c r="G99" s="393"/>
      <c r="H99" s="392">
        <f>'Sources and Uses Budget'!T99</f>
        <v>2955000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5459521</v>
      </c>
      <c r="C104" s="392">
        <f>SUM(C99:C103)</f>
        <v>0</v>
      </c>
      <c r="D104" s="392">
        <f>SUM(D99:D103)</f>
        <v>0</v>
      </c>
      <c r="E104" s="392">
        <f>'Sources and Uses Budget'!S104</f>
        <v>2504521</v>
      </c>
      <c r="F104" s="398">
        <f>SUM(F99:F103)</f>
        <v>0</v>
      </c>
      <c r="G104" s="398">
        <f>SUM(G99:G103)</f>
        <v>0</v>
      </c>
      <c r="H104" s="392">
        <f>'Sources and Uses Budget'!T104</f>
        <v>2955000</v>
      </c>
      <c r="I104" s="398">
        <f>SUM(I99:I103)</f>
        <v>0</v>
      </c>
      <c r="J104" s="398">
        <f>SUM(J99:J103)</f>
        <v>0</v>
      </c>
      <c r="K104" s="390"/>
    </row>
    <row r="105" spans="1:11" s="391" customFormat="1">
      <c r="A105" s="396" t="s">
        <v>1054</v>
      </c>
      <c r="B105" s="392">
        <f>'Sources and Uses Budget'!C105</f>
        <v>44067841</v>
      </c>
      <c r="C105" s="398">
        <f>SUM(C97+C104)</f>
        <v>0</v>
      </c>
      <c r="D105" s="398">
        <f>SUM(D97+D104)</f>
        <v>0</v>
      </c>
      <c r="E105" s="392">
        <f>'Sources and Uses Budget'!S105</f>
        <v>19201327</v>
      </c>
      <c r="F105" s="398">
        <f>F97+F104</f>
        <v>0</v>
      </c>
      <c r="G105" s="398">
        <f>G97+G104</f>
        <v>0</v>
      </c>
      <c r="H105" s="392">
        <f>'Sources and Uses Budget'!T105</f>
        <v>22655000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19201327</v>
      </c>
      <c r="F107" s="398">
        <f>F105+F106</f>
        <v>0</v>
      </c>
      <c r="G107" s="398">
        <f>G105+G106</f>
        <v>0</v>
      </c>
      <c r="H107" s="392">
        <f>'Sources and Uses Budget'!T107</f>
        <v>22655000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2" workbookViewId="0">
      <selection activeCell="AI777" sqref="AI77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6" t="s">
        <v>1411</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0"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1416</v>
      </c>
      <c r="AF7" s="1928"/>
      <c r="AG7" s="1928"/>
      <c r="AH7" s="1928"/>
      <c r="AI7" s="1928"/>
      <c r="AJ7" s="1928"/>
      <c r="AK7" s="1928"/>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0" t="s">
        <v>599</v>
      </c>
      <c r="C13" s="2110"/>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8"/>
      <c r="AH13" s="2118"/>
      <c r="AI13" s="2118"/>
      <c r="AJ13" s="21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0" t="s">
        <v>599</v>
      </c>
      <c r="C16" s="2110"/>
      <c r="D16" s="581"/>
      <c r="E16" s="2102" t="s">
        <v>1418</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4"/>
      <c r="AL16" s="574"/>
      <c r="AM16" s="574"/>
      <c r="AN16" s="569"/>
      <c r="AO16" s="584">
        <f>IF($B25="yes",20,0)</f>
        <v>0</v>
      </c>
      <c r="AP16" s="14"/>
    </row>
    <row r="17" spans="1:42" s="570" customFormat="1" ht="12.75" customHeight="1">
      <c r="A17" s="574"/>
      <c r="B17" s="574"/>
      <c r="C17" s="574"/>
      <c r="D17" s="585"/>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4"/>
      <c r="AL17" s="574"/>
      <c r="AM17" s="574"/>
      <c r="AN17" s="569"/>
      <c r="AO17" s="570">
        <f>IF(SUM(AO13:AO16)&gt;20,20,(SUM(AO13:AO16)))</f>
        <v>0</v>
      </c>
      <c r="AP17" s="570" t="s">
        <v>1419</v>
      </c>
    </row>
    <row r="18" spans="1:42" s="570" customFormat="1" ht="12.75" customHeight="1">
      <c r="A18" s="574"/>
      <c r="B18" s="574"/>
      <c r="C18" s="574"/>
      <c r="D18" s="585"/>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0" t="s">
        <v>599</v>
      </c>
      <c r="C22" s="2110"/>
      <c r="D22" s="581"/>
      <c r="E22" s="2120" t="s">
        <v>1421</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4"/>
      <c r="AL22" s="574"/>
      <c r="AM22" s="574"/>
      <c r="AN22" s="569"/>
      <c r="AO22" s="570">
        <f>IF(SUM(AO20:AO21)&gt;14,14,SUM(AO20:AO21))</f>
        <v>0</v>
      </c>
      <c r="AP22" s="570" t="s">
        <v>1419</v>
      </c>
    </row>
    <row r="23" spans="1:42" s="570" customFormat="1" ht="12.75" customHeight="1">
      <c r="A23" s="574"/>
      <c r="B23" s="574"/>
      <c r="C23" s="574"/>
      <c r="D23" s="584"/>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0" t="s">
        <v>599</v>
      </c>
      <c r="C25" s="2110"/>
      <c r="D25" s="581"/>
      <c r="E25" s="2038" t="s">
        <v>2348</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1419</v>
      </c>
    </row>
    <row r="26" spans="1:42" s="570" customFormat="1" ht="12.75"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0" t="s">
        <v>599</v>
      </c>
      <c r="C30" s="2110"/>
      <c r="D30" s="581"/>
      <c r="E30" s="2120" t="s">
        <v>2320</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4"/>
      <c r="AL30" s="574"/>
      <c r="AM30" s="574"/>
      <c r="AN30" s="569"/>
      <c r="AO30" s="584"/>
    </row>
    <row r="31" spans="1:42" s="570" customFormat="1" ht="12.75" customHeight="1">
      <c r="A31" s="574"/>
      <c r="B31" s="574"/>
      <c r="C31" s="574"/>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0" t="s">
        <v>599</v>
      </c>
      <c r="C33" s="2110"/>
      <c r="D33" s="581"/>
      <c r="E33" s="2038" t="s">
        <v>2321</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5"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5"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0" t="s">
        <v>599</v>
      </c>
      <c r="C39" s="2110"/>
      <c r="D39" s="1186"/>
      <c r="E39" s="2038" t="s">
        <v>2322</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5"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5"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0" t="s">
        <v>599</v>
      </c>
      <c r="C46" s="2110"/>
      <c r="D46" s="574"/>
      <c r="E46" s="2038" t="s">
        <v>2327</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5"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5"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0" t="s">
        <v>599</v>
      </c>
      <c r="C50" s="2110"/>
      <c r="D50" s="574"/>
      <c r="E50" s="2136" t="s">
        <v>2328</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0" t="s">
        <v>599</v>
      </c>
      <c r="C52" s="2110"/>
      <c r="D52" s="574"/>
      <c r="E52" s="2038" t="s">
        <v>2329</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5"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4">
        <f>AO36</f>
        <v>0</v>
      </c>
      <c r="AL56" s="2085"/>
      <c r="AM56" s="208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1425</v>
      </c>
      <c r="AF59" s="1928"/>
      <c r="AG59" s="1928"/>
      <c r="AH59" s="1928"/>
      <c r="AI59" s="1928"/>
      <c r="AJ59" s="1928"/>
      <c r="AK59" s="1928"/>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0" t="s">
        <v>599</v>
      </c>
      <c r="C62" s="2110"/>
      <c r="D62" s="581" t="s">
        <v>1426</v>
      </c>
      <c r="E62" s="2102" t="s">
        <v>2330</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7"/>
      <c r="AL62" s="574"/>
      <c r="AM62" s="574"/>
      <c r="AN62" s="569"/>
      <c r="AO62" s="584">
        <f>IF($B62="yes",10,0)</f>
        <v>0</v>
      </c>
    </row>
    <row r="63" spans="1:50" s="570" customFormat="1" ht="12.75" customHeight="1">
      <c r="A63" s="572"/>
      <c r="B63" s="574"/>
      <c r="C63" s="574"/>
      <c r="D63" s="585"/>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7"/>
      <c r="AL63" s="574"/>
      <c r="AM63" s="574"/>
      <c r="AN63" s="569"/>
      <c r="AO63" s="584">
        <f>IF($B68="yes",10,0)</f>
        <v>10</v>
      </c>
    </row>
    <row r="64" spans="1:50" s="570" customFormat="1" ht="12.75" customHeight="1">
      <c r="A64" s="572"/>
      <c r="B64" s="574"/>
      <c r="C64" s="574"/>
      <c r="D64" s="585"/>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7"/>
      <c r="AL64" s="574"/>
      <c r="AM64" s="574"/>
      <c r="AN64" s="569"/>
      <c r="AO64" s="584">
        <f>IF($B75="yes",10,0)</f>
        <v>0</v>
      </c>
    </row>
    <row r="65" spans="1:42" s="570" customFormat="1" ht="12.75" customHeight="1">
      <c r="A65" s="572"/>
      <c r="B65" s="574"/>
      <c r="C65" s="574"/>
      <c r="D65" s="585"/>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7"/>
      <c r="AL65" s="574"/>
      <c r="AM65" s="574"/>
      <c r="AN65" s="569"/>
      <c r="AO65" s="570">
        <f>IF(SUM(AO62:AO64)&gt;10,10,(SUM(AO62:AO64)))</f>
        <v>10</v>
      </c>
      <c r="AP65" s="608" t="s">
        <v>1427</v>
      </c>
    </row>
    <row r="66" spans="1:42" s="570" customFormat="1" ht="12.75" customHeight="1">
      <c r="A66" s="572"/>
      <c r="B66" s="574"/>
      <c r="C66" s="574"/>
      <c r="D66" s="585"/>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0" t="s">
        <v>553</v>
      </c>
      <c r="C68" s="2110"/>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5" t="s">
        <v>599</v>
      </c>
      <c r="F69" s="2110"/>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0" t="s">
        <v>599</v>
      </c>
      <c r="F70" s="213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0" t="s">
        <v>599</v>
      </c>
      <c r="F71" s="2131"/>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5" t="s">
        <v>553</v>
      </c>
      <c r="F73" s="2110"/>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0" t="s">
        <v>599</v>
      </c>
      <c r="C75" s="2110"/>
      <c r="D75" s="581" t="s">
        <v>1431</v>
      </c>
      <c r="E75" s="2038" t="s">
        <v>1930</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5"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4">
        <f>IF(AK56&gt;0,0,AO65)</f>
        <v>10</v>
      </c>
      <c r="AL78" s="2085"/>
      <c r="AM78" s="208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1416</v>
      </c>
      <c r="AF81" s="1928"/>
      <c r="AG81" s="1928"/>
      <c r="AH81" s="1928"/>
      <c r="AI81" s="1928"/>
      <c r="AJ81" s="1928"/>
      <c r="AK81" s="1928"/>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0" t="s">
        <v>599</v>
      </c>
      <c r="C84" s="2110"/>
      <c r="D84" s="581" t="s">
        <v>1426</v>
      </c>
      <c r="E84" s="2102" t="s">
        <v>1436</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7"/>
      <c r="AL84" s="574"/>
      <c r="AM84" s="574"/>
      <c r="AN84" s="569"/>
    </row>
    <row r="85" spans="1:43" s="570" customFormat="1" ht="12.75" customHeight="1">
      <c r="A85" s="572"/>
      <c r="B85" s="573"/>
      <c r="C85" s="573"/>
      <c r="D85" s="573"/>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8">
        <f>Application!AC753</f>
        <v>0.40697674418604646</v>
      </c>
      <c r="F87" s="2099"/>
      <c r="G87" s="2099"/>
      <c r="H87" s="2099"/>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9">
        <f>0.6-ROUNDUP(E87,2)</f>
        <v>0.18999999999999995</v>
      </c>
      <c r="F88" s="1902"/>
      <c r="G88" s="1902"/>
      <c r="H88" s="1902"/>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4">
        <f>IF(E88*200&gt;20,20,E88*200)</f>
        <v>20</v>
      </c>
      <c r="F89" s="2115"/>
      <c r="G89" s="2115"/>
      <c r="H89" s="2115"/>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0" t="s">
        <v>553</v>
      </c>
      <c r="C92" s="2110"/>
      <c r="D92" s="581" t="s">
        <v>1428</v>
      </c>
      <c r="E92" s="2102" t="s">
        <v>1915</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7"/>
      <c r="AL92" s="574"/>
      <c r="AM92" s="574"/>
      <c r="AN92" s="569"/>
    </row>
    <row r="93" spans="1:43" s="570" customFormat="1" ht="12.75" customHeight="1">
      <c r="A93" s="572"/>
      <c r="B93" s="573"/>
      <c r="C93" s="573"/>
      <c r="D93" s="573"/>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7"/>
      <c r="AL93" s="574"/>
      <c r="AM93" s="574"/>
      <c r="AN93" s="569"/>
    </row>
    <row r="94" spans="1:43" s="570" customFormat="1" ht="12.75" customHeight="1">
      <c r="A94" s="572"/>
      <c r="B94" s="573"/>
      <c r="C94" s="573"/>
      <c r="D94" s="573"/>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7"/>
      <c r="AL94" s="574"/>
      <c r="AM94" s="574"/>
      <c r="AN94" s="569"/>
    </row>
    <row r="95" spans="1:43" s="570" customFormat="1" ht="12.75" customHeight="1">
      <c r="A95" s="572"/>
      <c r="B95" s="573"/>
      <c r="C95" s="573"/>
      <c r="D95" s="573"/>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8">
        <f>Application!AC753</f>
        <v>0.40697674418604646</v>
      </c>
      <c r="F97" s="2099"/>
      <c r="G97" s="2099"/>
      <c r="H97" s="2099"/>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8">
        <f ca="1">SUMIF(Application!AC718:AG752,0.2,Application!G718:J752)/Application!G753+SUMIF(Application!AC718:AG752,0.25,Application!G718:J752)/Application!G753+SUMIF(Application!AC718:AG752,0.3,Application!G718:J752)/Application!G753</f>
        <v>0.46511627906976744</v>
      </c>
      <c r="F98" s="2099"/>
      <c r="G98" s="2099"/>
      <c r="H98" s="2099"/>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8">
        <f ca="1">SUMIF(Application!AC718:AG752,0.35,Application!G718:J752)/Application!G753+SUMIF(Application!AC718:AG752,0.4,Application!G718:J752)/Application!G753+SUMIF(Application!AC718:AG752,0.45,Application!G718:J752)/Application!G753+SUMIF(Application!AC718:AG752,0.5,Application!G718:J752)/Application!G753</f>
        <v>0.53488372093023251</v>
      </c>
      <c r="F99" s="2099"/>
      <c r="G99" s="2099"/>
      <c r="H99" s="2099"/>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6">
        <f ca="1">IF(AND(E97&lt;=0.6,E98&gt;=0.1,OR(E99&gt;=0.1,E98&gt;=0.2)),20,0)</f>
        <v>20</v>
      </c>
      <c r="F100" s="2097"/>
      <c r="G100" s="2097"/>
      <c r="H100" s="2097"/>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4">
        <f ca="1">MAX(AP89,AP100)</f>
        <v>20</v>
      </c>
      <c r="AL103" s="2085"/>
      <c r="AM103" s="208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1425</v>
      </c>
      <c r="AF106" s="1928"/>
      <c r="AG106" s="1928"/>
      <c r="AH106" s="1928"/>
      <c r="AI106" s="1928"/>
      <c r="AJ106" s="1928"/>
      <c r="AK106" s="1928"/>
      <c r="AL106" s="574"/>
      <c r="AM106" s="574"/>
      <c r="AN106" s="569"/>
      <c r="AO106" s="570" t="str">
        <f>Application!B718</f>
        <v>SRO/Studio</v>
      </c>
      <c r="AQ106" s="570">
        <f>Application!O718</f>
        <v>753</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1256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2110" t="s">
        <v>553</v>
      </c>
      <c r="C109" s="2110"/>
      <c r="D109" s="581" t="s">
        <v>1426</v>
      </c>
      <c r="E109" s="2102" t="s">
        <v>2049</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4"/>
      <c r="AL109" s="574"/>
      <c r="AM109" s="574"/>
      <c r="AN109" s="569"/>
      <c r="AO109" s="570">
        <f>Application!B721</f>
        <v>0</v>
      </c>
      <c r="AQ109" s="570">
        <f>Application!O721</f>
        <v>0</v>
      </c>
      <c r="AU109" s="570" t="s">
        <v>2031</v>
      </c>
      <c r="AV109" s="629" t="s">
        <v>2032</v>
      </c>
      <c r="AW109" s="570" t="s">
        <v>2033</v>
      </c>
    </row>
    <row r="110" spans="1:49" s="570" customFormat="1" ht="12.75" customHeight="1">
      <c r="A110" s="574"/>
      <c r="B110" s="573"/>
      <c r="C110" s="573"/>
      <c r="D110" s="573"/>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4"/>
      <c r="AL110" s="574"/>
      <c r="AM110" s="574"/>
      <c r="AN110" s="569"/>
      <c r="AO110" s="570">
        <f>Application!B722</f>
        <v>0</v>
      </c>
      <c r="AQ110" s="570">
        <f>Application!O722</f>
        <v>0</v>
      </c>
      <c r="AU110" s="890" t="str">
        <f>E118</f>
        <v>Studio/SRO</v>
      </c>
      <c r="AV110" s="570">
        <f t="array" ref="AV110">SUM(IF(Application!B718:F752="SRO/Studio",Application!G718:J752))</f>
        <v>86</v>
      </c>
      <c r="AW110" s="1046">
        <f>AV110/AV116</f>
        <v>1</v>
      </c>
    </row>
    <row r="111" spans="1:49" s="570" customFormat="1" ht="12.75" customHeight="1">
      <c r="A111" s="574"/>
      <c r="B111" s="573"/>
      <c r="C111" s="573"/>
      <c r="D111" s="573"/>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4"/>
      <c r="AL116" s="574"/>
      <c r="AM116" s="574"/>
      <c r="AN116" s="569"/>
      <c r="AO116" s="570">
        <f>Application!B728</f>
        <v>0</v>
      </c>
      <c r="AQ116" s="570">
        <f>Application!O728</f>
        <v>0</v>
      </c>
      <c r="AV116" s="570">
        <f>SUM(AV110:AV115)</f>
        <v>86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8" t="s">
        <v>1700</v>
      </c>
      <c r="F118" s="2099"/>
      <c r="G118" s="2099"/>
      <c r="H118" s="2099"/>
      <c r="I118" s="611"/>
      <c r="J118" s="2099" t="s">
        <v>1744</v>
      </c>
      <c r="K118" s="2099"/>
      <c r="L118" s="2099"/>
      <c r="M118" s="2099"/>
      <c r="N118" s="611"/>
      <c r="O118" s="2099" t="s">
        <v>1745</v>
      </c>
      <c r="P118" s="2099"/>
      <c r="Q118" s="2099"/>
      <c r="R118" s="2099"/>
      <c r="S118" s="611"/>
      <c r="T118" s="2099" t="s">
        <v>1445</v>
      </c>
      <c r="U118" s="2099"/>
      <c r="V118" s="2099"/>
      <c r="W118" s="2099"/>
      <c r="X118" s="611"/>
      <c r="Y118" s="2099" t="s">
        <v>1746</v>
      </c>
      <c r="Z118" s="2099"/>
      <c r="AA118" s="2099"/>
      <c r="AB118" s="2099"/>
      <c r="AC118" s="611"/>
      <c r="AD118" s="2099" t="s">
        <v>1747</v>
      </c>
      <c r="AE118" s="2099"/>
      <c r="AF118" s="2099"/>
      <c r="AG118" s="209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0">
        <v>2311</v>
      </c>
      <c r="F121" s="2101"/>
      <c r="G121" s="2101"/>
      <c r="H121" s="2101"/>
      <c r="I121" s="898"/>
      <c r="J121" s="2101"/>
      <c r="K121" s="2101"/>
      <c r="L121" s="2101"/>
      <c r="M121" s="2101"/>
      <c r="N121" s="898"/>
      <c r="O121" s="2101"/>
      <c r="P121" s="2101"/>
      <c r="Q121" s="2101"/>
      <c r="R121" s="2101"/>
      <c r="S121" s="898"/>
      <c r="T121" s="2101"/>
      <c r="U121" s="2101"/>
      <c r="V121" s="2101"/>
      <c r="W121" s="2101"/>
      <c r="X121" s="898"/>
      <c r="Y121" s="2101"/>
      <c r="Z121" s="2101"/>
      <c r="AA121" s="2101"/>
      <c r="AB121" s="2101"/>
      <c r="AC121" s="898"/>
      <c r="AD121" s="2101"/>
      <c r="AE121" s="2101"/>
      <c r="AF121" s="2101"/>
      <c r="AG121" s="210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8">
        <f>Application!DX670</f>
        <v>1022.046511627907</v>
      </c>
      <c r="F124" s="2109"/>
      <c r="G124" s="2109"/>
      <c r="H124" s="2109"/>
      <c r="I124" s="898"/>
      <c r="J124" s="2109">
        <f>Application!EC670</f>
        <v>0</v>
      </c>
      <c r="K124" s="2109"/>
      <c r="L124" s="2109"/>
      <c r="M124" s="2109"/>
      <c r="N124" s="898"/>
      <c r="O124" s="2109">
        <f>Application!EH670</f>
        <v>0</v>
      </c>
      <c r="P124" s="2109"/>
      <c r="Q124" s="2109"/>
      <c r="R124" s="2109"/>
      <c r="S124" s="902"/>
      <c r="T124" s="2109">
        <f>Application!EM670</f>
        <v>0</v>
      </c>
      <c r="U124" s="2109"/>
      <c r="V124" s="2109"/>
      <c r="W124" s="2109"/>
      <c r="X124" s="902"/>
      <c r="Y124" s="2109">
        <f>Application!ER670</f>
        <v>0</v>
      </c>
      <c r="Z124" s="2109"/>
      <c r="AA124" s="2109"/>
      <c r="AB124" s="2109"/>
      <c r="AC124" s="902"/>
      <c r="AD124" s="2109">
        <f>Application!EW670</f>
        <v>0</v>
      </c>
      <c r="AE124" s="2109"/>
      <c r="AF124" s="2109"/>
      <c r="AG124" s="210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1">
        <f>(E121-E124)/E121</f>
        <v>0.55774707415495151</v>
      </c>
      <c r="F127" s="1902"/>
      <c r="G127" s="1902"/>
      <c r="H127" s="1903"/>
      <c r="I127" s="611"/>
      <c r="J127" s="1901" t="e">
        <f>(J121-J124)/J121</f>
        <v>#DIV/0!</v>
      </c>
      <c r="K127" s="1902"/>
      <c r="L127" s="1902"/>
      <c r="M127" s="1903"/>
      <c r="N127" s="611"/>
      <c r="O127" s="1901" t="e">
        <f>(O121-O124)/O121</f>
        <v>#DIV/0!</v>
      </c>
      <c r="P127" s="1902"/>
      <c r="Q127" s="1902"/>
      <c r="R127" s="1903"/>
      <c r="S127" s="611"/>
      <c r="T127" s="1901" t="e">
        <f>(T121-T124)/T121</f>
        <v>#DIV/0!</v>
      </c>
      <c r="U127" s="1902"/>
      <c r="V127" s="1902"/>
      <c r="W127" s="1903"/>
      <c r="X127" s="611"/>
      <c r="Y127" s="1901" t="e">
        <f>(Y121-Y124)/Y121</f>
        <v>#DIV/0!</v>
      </c>
      <c r="Z127" s="1902"/>
      <c r="AA127" s="1902"/>
      <c r="AB127" s="1903"/>
      <c r="AC127" s="611"/>
      <c r="AD127" s="1901" t="e">
        <f>(AD121-AD124)/AD121</f>
        <v>#DIV/0!</v>
      </c>
      <c r="AE127" s="1902"/>
      <c r="AF127" s="1902"/>
      <c r="AG127" s="19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1">
        <f>IF(((E127-0.1)*AW110)&gt;0,((E127-0.1)*AW110),0)</f>
        <v>0.45774707415495153</v>
      </c>
      <c r="F130" s="2112"/>
      <c r="G130" s="2112"/>
      <c r="H130" s="2113"/>
      <c r="I130" s="611"/>
      <c r="J130" s="2111" t="e">
        <f>IF(((J127-0.1)*AW111)&gt;0,((J127-0.1)*AW111),0)</f>
        <v>#DIV/0!</v>
      </c>
      <c r="K130" s="2112"/>
      <c r="L130" s="2112"/>
      <c r="M130" s="2113"/>
      <c r="N130" s="611"/>
      <c r="O130" s="2111" t="e">
        <f>IF(((O127-0.1)*AW112)&gt;0,((O127-0.1)*AW112),0)</f>
        <v>#DIV/0!</v>
      </c>
      <c r="P130" s="2112"/>
      <c r="Q130" s="2112"/>
      <c r="R130" s="2113"/>
      <c r="S130" s="611"/>
      <c r="T130" s="2111" t="e">
        <f>IF(((T127-0.1)*AW113)&gt;0,((T127-0.1)*AW113),0)</f>
        <v>#DIV/0!</v>
      </c>
      <c r="U130" s="2112"/>
      <c r="V130" s="2112"/>
      <c r="W130" s="2113"/>
      <c r="X130" s="611"/>
      <c r="Y130" s="2111" t="e">
        <f>IF(((Y127-0.1)*AW114)&gt;0,((Y127-0.1)*AW114),0)</f>
        <v>#DIV/0!</v>
      </c>
      <c r="Z130" s="2112"/>
      <c r="AA130" s="2112"/>
      <c r="AB130" s="2113"/>
      <c r="AC130" s="611"/>
      <c r="AD130" s="2111" t="e">
        <f>IF(((AD127-0.1)*AW115)&gt;0,((AD127-0.1)*AW115),0)</f>
        <v>#DIV/0!</v>
      </c>
      <c r="AE130" s="2112"/>
      <c r="AF130" s="2112"/>
      <c r="AG130" s="211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1">
        <f>ROUNDDOWN(SUMIF(E130:AG130,"&gt;0"),2)</f>
        <v>0.45</v>
      </c>
      <c r="F132" s="1902"/>
      <c r="G132" s="1902"/>
      <c r="H132" s="1903"/>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4">
        <f>IF((E132*100)&gt;10,10,E132*100)</f>
        <v>10</v>
      </c>
      <c r="F133" s="2085"/>
      <c r="G133" s="2085"/>
      <c r="H133" s="208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4">
        <f>E133</f>
        <v>10</v>
      </c>
      <c r="AL137" s="2085"/>
      <c r="AM137" s="208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8" t="s">
        <v>1425</v>
      </c>
      <c r="AF140" s="1928"/>
      <c r="AG140" s="1928"/>
      <c r="AH140" s="1928"/>
      <c r="AI140" s="1928"/>
      <c r="AJ140" s="1928"/>
      <c r="AK140" s="192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1449</v>
      </c>
      <c r="AG142" s="1995"/>
      <c r="AH142" s="1995"/>
      <c r="AI142" s="1995"/>
      <c r="AJ142" s="1995"/>
      <c r="AK142" s="1995"/>
      <c r="AL142" s="199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9" t="s">
        <v>2653</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0" t="s">
        <v>1452</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1" t="s">
        <v>599</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0" t="s">
        <v>1454</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5">
        <f>IF($AB$149="N/A",VLOOKUP($B$147,$AO$145:$AP$148,2,FALSE),VLOOKUP($B$152,$AO$150:$AP$152,2,FALSE))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1463</v>
      </c>
      <c r="AG157" s="1995"/>
      <c r="AH157" s="1995"/>
      <c r="AI157" s="1995"/>
      <c r="AJ157" s="1995"/>
      <c r="AK157" s="1995"/>
      <c r="AL157" s="1995"/>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0" t="s">
        <v>1461</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599</v>
      </c>
      <c r="AG161" s="203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0" t="s">
        <v>1454</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9" t="s">
        <v>2782</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4">
        <f>IF($AF$161="N/A",VLOOKUP($C$159,$AO$159:$AP$162,2,FALSE),VLOOKUP($C$163,$AO$166:$AP$168,2,FALSE))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4">
        <f>$AJ$155+$AJ$169</f>
        <v>10</v>
      </c>
      <c r="AL172" s="2085"/>
      <c r="AM172" s="208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1425</v>
      </c>
      <c r="AF175" s="1928"/>
      <c r="AG175" s="1928"/>
      <c r="AH175" s="1928"/>
      <c r="AI175" s="1928"/>
      <c r="AJ175" s="1928"/>
      <c r="AK175" s="192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7" t="s">
        <v>1480</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1474</v>
      </c>
      <c r="AG177" s="1995"/>
      <c r="AH177" s="1995"/>
      <c r="AI177" s="1995"/>
      <c r="AJ177" s="1995"/>
      <c r="AK177" s="1995"/>
      <c r="AL177" s="1995"/>
      <c r="AN177" s="631"/>
      <c r="AP177" s="584" t="s">
        <v>1067</v>
      </c>
      <c r="AQ177" s="584">
        <v>10</v>
      </c>
    </row>
    <row r="178" spans="1:45" s="584" customFormat="1" ht="12.75" customHeight="1">
      <c r="A178" s="570"/>
      <c r="B178" s="2088" t="s">
        <v>1916</v>
      </c>
      <c r="C178" s="2088"/>
      <c r="D178" s="2088"/>
      <c r="E178" s="2088"/>
      <c r="F178" s="2088"/>
      <c r="G178" s="2088"/>
      <c r="H178" s="2088"/>
      <c r="I178" s="2088"/>
      <c r="J178" s="2088"/>
      <c r="K178" s="2088"/>
      <c r="L178" s="2088"/>
      <c r="M178" s="2088"/>
      <c r="N178" s="2088"/>
      <c r="O178" s="2088"/>
      <c r="P178" s="2088"/>
      <c r="Q178" s="2088"/>
      <c r="R178" s="2088"/>
      <c r="S178" s="2088"/>
      <c r="T178" s="2089" t="s">
        <v>599</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2">
        <f>IF(AK78&gt;0,VLOOKUP($B$177,AP174:AQ180,2,FALSE),0)</f>
        <v>10</v>
      </c>
      <c r="AL180" s="1923"/>
      <c r="AM180" s="192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1483</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
        <v>2783</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v>5350000</v>
      </c>
      <c r="AE188" s="2071"/>
      <c r="AF188" s="2071"/>
      <c r="AG188" s="2071"/>
      <c r="AH188" s="2071"/>
      <c r="AI188" s="2071"/>
      <c r="AJ188" s="2071"/>
      <c r="AK188" s="644"/>
    </row>
    <row r="189" spans="1:45">
      <c r="A189" s="639"/>
      <c r="B189" s="2081" t="s">
        <v>2784</v>
      </c>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v>2350000</v>
      </c>
      <c r="AE189" s="2071"/>
      <c r="AF189" s="2071"/>
      <c r="AG189" s="2071"/>
      <c r="AH189" s="2071"/>
      <c r="AI189" s="2071"/>
      <c r="AJ189" s="2071"/>
      <c r="AK189" s="644"/>
    </row>
    <row r="190" spans="1:45">
      <c r="A190" s="639"/>
      <c r="B190" s="2081" t="s">
        <v>2785</v>
      </c>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v>1746191</v>
      </c>
      <c r="AE190" s="2071"/>
      <c r="AF190" s="2071"/>
      <c r="AG190" s="2071"/>
      <c r="AH190" s="2071"/>
      <c r="AI190" s="2071"/>
      <c r="AJ190" s="2071"/>
      <c r="AK190" s="644"/>
    </row>
    <row r="191" spans="1:45">
      <c r="A191" s="639"/>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c r="AE191" s="2071"/>
      <c r="AF191" s="2071"/>
      <c r="AG191" s="2071"/>
      <c r="AH191" s="2071"/>
      <c r="AI191" s="2071"/>
      <c r="AJ191" s="2071"/>
      <c r="AK191" s="644"/>
    </row>
    <row r="192" spans="1:45">
      <c r="A192" s="639"/>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1739</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4851399.6442144066</v>
      </c>
      <c r="AE198" s="2069"/>
      <c r="AF198" s="2069"/>
      <c r="AG198" s="2069"/>
      <c r="AH198" s="2069"/>
      <c r="AI198" s="2069"/>
      <c r="AJ198" s="2069"/>
      <c r="AK198" s="644"/>
    </row>
    <row r="199" spans="1:37">
      <c r="A199" s="639"/>
      <c r="B199" s="1940" t="s">
        <v>1702</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5">
        <f>SUM(AD188:AJ198)-AD199</f>
        <v>14297590.644214407</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4" t="s">
        <v>1719</v>
      </c>
      <c r="J211" s="2094"/>
      <c r="K211" s="2094"/>
      <c r="L211" s="570"/>
      <c r="M211" s="570"/>
      <c r="N211" s="570"/>
      <c r="O211" s="570"/>
      <c r="P211" s="570"/>
      <c r="Q211" s="570"/>
      <c r="R211" s="570"/>
      <c r="S211" s="570"/>
      <c r="T211" s="1906" t="s">
        <v>1713</v>
      </c>
      <c r="U211" s="1906"/>
      <c r="V211" s="1906"/>
      <c r="W211" s="1906"/>
      <c r="X211" s="1906"/>
      <c r="Y211" s="1906"/>
      <c r="Z211" s="883"/>
      <c r="AA211" s="523"/>
      <c r="AB211" s="2091" t="s">
        <v>1714</v>
      </c>
      <c r="AC211" s="2091"/>
      <c r="AD211" s="2091"/>
      <c r="AE211" s="2091"/>
      <c r="AF211" s="2091"/>
      <c r="AG211" s="2091"/>
      <c r="AH211" s="861"/>
      <c r="AI211" s="861"/>
      <c r="AJ211" s="861"/>
      <c r="AK211" s="644"/>
    </row>
    <row r="212" spans="1:37">
      <c r="A212" s="639"/>
      <c r="B212" s="2092" t="s">
        <v>1699</v>
      </c>
      <c r="C212" s="2092"/>
      <c r="D212" s="2092"/>
      <c r="E212" s="2092"/>
      <c r="F212" s="2092"/>
      <c r="G212" s="2092"/>
      <c r="I212" s="2093" t="s">
        <v>1720</v>
      </c>
      <c r="J212" s="2093"/>
      <c r="K212" s="2093"/>
      <c r="L212" s="1043"/>
      <c r="N212" s="1941" t="s">
        <v>1715</v>
      </c>
      <c r="O212" s="1941"/>
      <c r="P212" s="1941"/>
      <c r="Q212" s="1941"/>
      <c r="R212" s="1941"/>
      <c r="T212" s="1941" t="s">
        <v>1716</v>
      </c>
      <c r="U212" s="1941"/>
      <c r="V212" s="1941"/>
      <c r="W212" s="1941"/>
      <c r="X212" s="1941"/>
      <c r="Y212" s="1941"/>
      <c r="Z212" s="884"/>
      <c r="AA212" s="523"/>
      <c r="AB212" s="1944" t="s">
        <v>1717</v>
      </c>
      <c r="AC212" s="1944"/>
      <c r="AD212" s="1944"/>
      <c r="AE212" s="1944"/>
      <c r="AF212" s="1944"/>
      <c r="AG212" s="1944"/>
      <c r="AH212" s="861"/>
      <c r="AI212" s="861"/>
      <c r="AJ212" s="861"/>
      <c r="AK212" s="644"/>
    </row>
    <row r="213" spans="1:37">
      <c r="A213" s="639"/>
      <c r="B213" s="1943" t="s">
        <v>325</v>
      </c>
      <c r="C213" s="1943"/>
      <c r="D213" s="1943"/>
      <c r="E213" s="1943"/>
      <c r="F213" s="1943"/>
      <c r="G213" s="1943"/>
      <c r="H213" s="886"/>
      <c r="I213" s="1911">
        <v>40</v>
      </c>
      <c r="J213" s="1911"/>
      <c r="K213" s="1911"/>
      <c r="L213" s="1043"/>
      <c r="N213" s="1908">
        <v>949</v>
      </c>
      <c r="O213" s="1908"/>
      <c r="P213" s="1908"/>
      <c r="Q213" s="1908"/>
      <c r="R213" s="1908"/>
      <c r="T213" s="1907">
        <v>2035</v>
      </c>
      <c r="U213" s="1907"/>
      <c r="V213" s="1907"/>
      <c r="W213" s="1907"/>
      <c r="X213" s="1907"/>
      <c r="Y213" s="1907"/>
      <c r="Z213" s="885"/>
      <c r="AA213" s="885"/>
      <c r="AB213" s="1905">
        <f t="shared" ref="AB213:AB222" si="0">MAX(($T213-$N213)*$I213*12,0)</f>
        <v>521280</v>
      </c>
      <c r="AC213" s="1905"/>
      <c r="AD213" s="1905"/>
      <c r="AE213" s="1905"/>
      <c r="AF213" s="1905"/>
      <c r="AG213" s="1905"/>
      <c r="AH213" s="861"/>
      <c r="AI213" s="861"/>
      <c r="AJ213" s="861"/>
      <c r="AK213" s="644"/>
    </row>
    <row r="214" spans="1:37">
      <c r="A214" s="639"/>
      <c r="B214" s="1943" t="s">
        <v>1290</v>
      </c>
      <c r="C214" s="1943"/>
      <c r="D214" s="1943"/>
      <c r="E214" s="1943"/>
      <c r="F214" s="1943"/>
      <c r="G214" s="1943"/>
      <c r="I214" s="1911"/>
      <c r="J214" s="1911"/>
      <c r="K214" s="1911"/>
      <c r="L214" s="1043"/>
      <c r="N214" s="1908"/>
      <c r="O214" s="1908"/>
      <c r="P214" s="1908"/>
      <c r="Q214" s="1908"/>
      <c r="R214" s="1908"/>
      <c r="T214" s="1907"/>
      <c r="U214" s="1907"/>
      <c r="V214" s="1907"/>
      <c r="W214" s="1907"/>
      <c r="X214" s="1907"/>
      <c r="Y214" s="1907"/>
      <c r="Z214" s="885"/>
      <c r="AA214" s="885"/>
      <c r="AB214" s="1905">
        <f t="shared" si="0"/>
        <v>0</v>
      </c>
      <c r="AC214" s="1905"/>
      <c r="AD214" s="1905"/>
      <c r="AE214" s="1905"/>
      <c r="AF214" s="1905"/>
      <c r="AG214" s="1905"/>
      <c r="AH214" s="861"/>
      <c r="AI214" s="861"/>
      <c r="AJ214" s="861"/>
      <c r="AK214" s="644"/>
    </row>
    <row r="215" spans="1:37">
      <c r="A215" s="639"/>
      <c r="B215" s="1943" t="s">
        <v>1290</v>
      </c>
      <c r="C215" s="1943"/>
      <c r="D215" s="1943"/>
      <c r="E215" s="1943"/>
      <c r="F215" s="1943"/>
      <c r="G215" s="1943"/>
      <c r="I215" s="1911"/>
      <c r="J215" s="1911"/>
      <c r="K215" s="1911"/>
      <c r="L215" s="1043"/>
      <c r="N215" s="1908"/>
      <c r="O215" s="1908"/>
      <c r="P215" s="1908"/>
      <c r="Q215" s="1908"/>
      <c r="R215" s="1908"/>
      <c r="T215" s="1907"/>
      <c r="U215" s="1907"/>
      <c r="V215" s="1907"/>
      <c r="W215" s="1907"/>
      <c r="X215" s="1907"/>
      <c r="Y215" s="1907"/>
      <c r="Z215" s="885"/>
      <c r="AA215" s="885"/>
      <c r="AB215" s="1905">
        <f t="shared" si="0"/>
        <v>0</v>
      </c>
      <c r="AC215" s="1905"/>
      <c r="AD215" s="1905"/>
      <c r="AE215" s="1905"/>
      <c r="AF215" s="1905"/>
      <c r="AG215" s="1905"/>
      <c r="AH215" s="861"/>
      <c r="AI215" s="861"/>
      <c r="AJ215" s="861"/>
      <c r="AK215" s="644"/>
    </row>
    <row r="216" spans="1:37">
      <c r="A216" s="639"/>
      <c r="B216" s="1943" t="s">
        <v>1290</v>
      </c>
      <c r="C216" s="1943"/>
      <c r="D216" s="1943"/>
      <c r="E216" s="1943"/>
      <c r="F216" s="1943"/>
      <c r="G216" s="1943"/>
      <c r="I216" s="1911"/>
      <c r="J216" s="1911"/>
      <c r="K216" s="1911"/>
      <c r="L216" s="1043"/>
      <c r="N216" s="1908"/>
      <c r="O216" s="1908"/>
      <c r="P216" s="1908"/>
      <c r="Q216" s="1908"/>
      <c r="R216" s="1908"/>
      <c r="T216" s="1907"/>
      <c r="U216" s="1907"/>
      <c r="V216" s="1907"/>
      <c r="W216" s="1907"/>
      <c r="X216" s="1907"/>
      <c r="Y216" s="1907"/>
      <c r="Z216" s="885"/>
      <c r="AA216" s="885"/>
      <c r="AB216" s="1905">
        <f t="shared" si="0"/>
        <v>0</v>
      </c>
      <c r="AC216" s="1905"/>
      <c r="AD216" s="1905"/>
      <c r="AE216" s="1905"/>
      <c r="AF216" s="1905"/>
      <c r="AG216" s="1905"/>
      <c r="AH216" s="861"/>
      <c r="AI216" s="861"/>
      <c r="AJ216" s="861"/>
      <c r="AK216" s="644"/>
    </row>
    <row r="217" spans="1:37">
      <c r="A217" s="639"/>
      <c r="B217" s="1943" t="s">
        <v>1290</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1290</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1290</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1290</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1290</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1290</v>
      </c>
      <c r="C222" s="1943"/>
      <c r="D222" s="1943"/>
      <c r="E222" s="1943"/>
      <c r="F222" s="1943"/>
      <c r="G222" s="1943"/>
      <c r="I222" s="2095"/>
      <c r="J222" s="2095"/>
      <c r="K222" s="2095"/>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5">
        <f>SUM(AB213:AB222)</f>
        <v>521280</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c r="AC229" s="1945"/>
      <c r="AD229" s="1945"/>
      <c r="AE229" s="1945"/>
      <c r="AF229" s="1945"/>
      <c r="AG229" s="1945"/>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0</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521280</v>
      </c>
      <c r="AC239" s="1905"/>
      <c r="AD239" s="1905"/>
      <c r="AE239" s="1905"/>
      <c r="AF239" s="1905"/>
      <c r="AG239" s="190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495216</v>
      </c>
      <c r="AC241" s="2080"/>
      <c r="AD241" s="2080"/>
      <c r="AE241" s="2080"/>
      <c r="AF241" s="2080"/>
      <c r="AG241" s="2080"/>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430622.60869565222</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1">
        <v>15</v>
      </c>
      <c r="AC245" s="2091"/>
      <c r="AD245" s="2091"/>
      <c r="AE245" s="2091"/>
      <c r="AF245" s="2091"/>
      <c r="AG245" s="2091"/>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4851399.6442144066</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IFERROR(('Sources and Uses Budget'!D105/'Sources and Uses Budget'!B105),0)</f>
        <v>0</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AD200*(1-AB255)</f>
        <v>14297590.644214407</v>
      </c>
      <c r="AH257" s="1919"/>
      <c r="AI257" s="1919"/>
      <c r="AJ257" s="1919"/>
      <c r="AK257" s="1919"/>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'Sources and Uses Budget'!C105</f>
        <v>44067841</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ROUNDDOWN(IF(AND(C281="Yes",AK78=10),((AG257*2)/AG258),AG257/AG258),2)</f>
        <v>0.32</v>
      </c>
      <c r="AH259" s="2068"/>
      <c r="AI259" s="2068"/>
      <c r="AJ259" s="2068"/>
      <c r="AK259" s="2068"/>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7">
        <f>IFERROR(IF(AG259=0,0,IF((AG259*100)&gt;8,8,(AG259*100))),0)</f>
        <v>8</v>
      </c>
      <c r="AL262" s="2057"/>
      <c r="AM262" s="205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7" t="s">
        <v>553</v>
      </c>
      <c r="D267" s="1937"/>
      <c r="E267" s="581"/>
      <c r="F267" s="1888" t="s">
        <v>2339</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1474</v>
      </c>
      <c r="AH267" s="2066"/>
      <c r="AI267" s="2066"/>
      <c r="AJ267" s="2066"/>
      <c r="AK267" s="584"/>
      <c r="AL267" s="584"/>
      <c r="AM267" s="584"/>
      <c r="AO267" s="584"/>
    </row>
    <row r="268" spans="1:52" ht="13.7"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7"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7">
        <f>IF($C$267="yes",10,0)</f>
        <v>10</v>
      </c>
      <c r="AL274" s="2057"/>
      <c r="AM274" s="205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360" t="s">
        <v>1493</v>
      </c>
      <c r="B281" s="1360"/>
      <c r="C281" s="2031" t="s">
        <v>599</v>
      </c>
      <c r="D281" s="1937"/>
      <c r="E281" s="581"/>
      <c r="F281" s="2059" t="s">
        <v>1494</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2332</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4" t="s">
        <v>2340</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4" t="s">
        <v>1495</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4" t="s">
        <v>1496</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360" t="s">
        <v>1497</v>
      </c>
      <c r="B291" s="1360"/>
      <c r="C291" s="1937" t="s">
        <v>553</v>
      </c>
      <c r="D291" s="1937"/>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1" t="s">
        <v>2334</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360" t="s">
        <v>1500</v>
      </c>
      <c r="B299" s="1360"/>
      <c r="C299" s="1937" t="s">
        <v>599</v>
      </c>
      <c r="D299" s="1937"/>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4" t="s">
        <v>2341</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1290</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4" t="s">
        <v>1290</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0" t="s">
        <v>1290</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0" t="s">
        <v>1290</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360" t="s">
        <v>1503</v>
      </c>
      <c r="B322" s="1360"/>
      <c r="C322" s="1937" t="s">
        <v>599</v>
      </c>
      <c r="D322" s="1937"/>
      <c r="E322" s="581"/>
      <c r="F322" s="2038" t="s">
        <v>2342</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2">
        <f>IF(NOT(OR(Application!M355="Yes",Application!M356="Yes")),0,AP284)</f>
        <v>9</v>
      </c>
      <c r="AL327" s="1923"/>
      <c r="AM327" s="192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8" t="s">
        <v>1425</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2" t="s">
        <v>1565</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5"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5"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5"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4"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2409</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2" t="s">
        <v>2573</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5"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5" customHeight="1">
      <c r="A342" s="637"/>
      <c r="B342" s="645"/>
      <c r="C342" s="1932" t="s">
        <v>1566</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5"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15"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5"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8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5</v>
      </c>
      <c r="AS346" s="573" t="s">
        <v>1567</v>
      </c>
    </row>
    <row r="347" spans="1:46" s="584" customFormat="1" ht="12.75"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0</v>
      </c>
      <c r="AS347" s="1897">
        <f>IF(Application!D211="Non-Targeted",(SUM(AQ355+AQ364)),AS351)</f>
        <v>12</v>
      </c>
      <c r="AT347" s="1897"/>
    </row>
    <row r="348" spans="1:46" s="584" customFormat="1" ht="12.75"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7</v>
      </c>
      <c r="AS348" s="573" t="s">
        <v>1568</v>
      </c>
    </row>
    <row r="349" spans="1:46" s="584" customFormat="1" ht="12.75"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0</v>
      </c>
      <c r="AS349" s="1897">
        <f>IF(AND(AQ355&gt;0,AQ364&gt;0),(AQ355+AQ364)/2,0)</f>
        <v>0</v>
      </c>
      <c r="AT349" s="1897"/>
    </row>
    <row r="350" spans="1:46" s="584" customFormat="1" ht="12.75"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589</v>
      </c>
      <c r="AP350" s="730">
        <f>IF(C396="Yes",5,0)</f>
        <v>0</v>
      </c>
      <c r="AS350" s="573" t="s">
        <v>2070</v>
      </c>
    </row>
    <row r="351" spans="1:46" s="584" customFormat="1" ht="12.75" customHeight="1">
      <c r="A351" s="637"/>
      <c r="B351" s="645"/>
      <c r="C351" s="2026" t="s">
        <v>1569</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1897">
        <f>IF(AQ355=0,AQ364,AQ355)</f>
        <v>12</v>
      </c>
      <c r="AT351" s="1897"/>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772</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12</v>
      </c>
      <c r="AQ355" s="1935">
        <f>IF(AP355&gt;0,AP355,0)</f>
        <v>12</v>
      </c>
      <c r="AR355" s="1935"/>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2" t="s">
        <v>1570</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464</v>
      </c>
      <c r="AP358" s="730">
        <f>IF(C431="Yes",5,0)</f>
        <v>0</v>
      </c>
    </row>
    <row r="359" spans="1:81" s="584" customFormat="1" ht="12.75"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469</v>
      </c>
      <c r="AP359" s="730">
        <f>IF(C438="Yes",5,0)</f>
        <v>0</v>
      </c>
    </row>
    <row r="360" spans="1:81" s="584" customFormat="1" ht="68.099999999999994"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3">
        <f>Application!CS660-U363</f>
        <v>86</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4">
        <f>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5">
        <f>IF(AP364&gt;0,AP364,0)</f>
        <v>0</v>
      </c>
      <c r="AR364" s="1935"/>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6" t="s">
        <v>1572</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6" t="s">
        <v>553</v>
      </c>
      <c r="D370" s="1937"/>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1574</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6" t="s">
        <v>1575</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5" customHeight="1">
      <c r="A378" s="570"/>
      <c r="B378" s="14"/>
      <c r="C378" s="1936" t="s">
        <v>599</v>
      </c>
      <c r="D378" s="1937"/>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1574</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6" t="s">
        <v>1577</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6" t="s">
        <v>553</v>
      </c>
      <c r="D386" s="1937"/>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1579</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6" t="s">
        <v>599</v>
      </c>
      <c r="D388" s="1937"/>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1574</v>
      </c>
      <c r="AG388" s="1925"/>
      <c r="AH388" s="1925"/>
      <c r="AI388" s="1925"/>
      <c r="AJ388" s="1925"/>
      <c r="AK388" s="1925"/>
      <c r="AL388" s="193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6" t="s">
        <v>1583</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6" t="s">
        <v>599</v>
      </c>
      <c r="D396" s="1937"/>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1574</v>
      </c>
      <c r="AG396" s="1925"/>
      <c r="AH396" s="1925"/>
      <c r="AI396" s="1925"/>
      <c r="AJ396" s="1925"/>
      <c r="AK396" s="1925"/>
      <c r="AL396" s="193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6" t="s">
        <v>599</v>
      </c>
      <c r="D398" s="1937"/>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1586</v>
      </c>
      <c r="AG398" s="1925"/>
      <c r="AH398" s="1925"/>
      <c r="AI398" s="1925"/>
      <c r="AJ398" s="1925"/>
      <c r="AK398" s="1925"/>
      <c r="AL398" s="193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6" t="s">
        <v>599</v>
      </c>
      <c r="D401" s="1937"/>
      <c r="E401" s="749" t="s">
        <v>1587</v>
      </c>
      <c r="F401" s="1926" t="s">
        <v>1588</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1574</v>
      </c>
      <c r="AG402" s="1995"/>
      <c r="AH402" s="1995"/>
      <c r="AI402" s="1995"/>
      <c r="AJ402" s="1995"/>
      <c r="AK402" s="1995"/>
      <c r="AL402" s="2025"/>
      <c r="AM402" s="604"/>
      <c r="AN402" s="631"/>
      <c r="BS402" s="604"/>
      <c r="BT402" s="604"/>
      <c r="BY402" s="604"/>
      <c r="BZ402" s="604"/>
      <c r="CA402" s="604"/>
      <c r="CB402" s="604"/>
      <c r="CC402" s="604"/>
    </row>
    <row r="403" spans="1:81" s="584" customFormat="1" ht="12.75"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6" t="s">
        <v>1590</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5"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5"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5" customHeight="1">
      <c r="A410" s="570"/>
      <c r="B410" s="14"/>
      <c r="C410" s="1936" t="s">
        <v>599</v>
      </c>
      <c r="D410" s="1937"/>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1574</v>
      </c>
      <c r="AG410" s="1995"/>
      <c r="AH410" s="1995"/>
      <c r="AI410" s="1995"/>
      <c r="AJ410" s="1995"/>
      <c r="AK410" s="1995"/>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1936" t="s">
        <v>599</v>
      </c>
      <c r="D412" s="1937"/>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1586</v>
      </c>
      <c r="AG412" s="1995"/>
      <c r="AH412" s="1995"/>
      <c r="AI412" s="1995"/>
      <c r="AJ412" s="1995"/>
      <c r="AK412" s="1995"/>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6" t="s">
        <v>1594</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5"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4"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5" customHeight="1">
      <c r="A419" s="570"/>
      <c r="B419" s="14"/>
      <c r="C419" s="1936" t="s">
        <v>599</v>
      </c>
      <c r="D419" s="1937"/>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1574</v>
      </c>
      <c r="AG419" s="1995"/>
      <c r="AH419" s="1995"/>
      <c r="AI419" s="1995"/>
      <c r="AJ419" s="1995"/>
      <c r="AK419" s="1995"/>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6" t="s">
        <v>1597</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5"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5"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5"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5"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5"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5" customHeight="1">
      <c r="A431" s="570"/>
      <c r="B431" s="14"/>
      <c r="C431" s="1936" t="s">
        <v>599</v>
      </c>
      <c r="D431" s="1937"/>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1574</v>
      </c>
      <c r="AG431" s="1995"/>
      <c r="AH431" s="1995"/>
      <c r="AI431" s="1995"/>
      <c r="AJ431" s="1995"/>
      <c r="AK431" s="1995"/>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6" t="s">
        <v>1600</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5"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5"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5"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5" customHeight="1">
      <c r="A438" s="570"/>
      <c r="B438" s="14"/>
      <c r="C438" s="1936" t="s">
        <v>599</v>
      </c>
      <c r="D438" s="1937"/>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1574</v>
      </c>
      <c r="AG438" s="1995"/>
      <c r="AH438" s="1995"/>
      <c r="AI438" s="1995"/>
      <c r="AJ438" s="1995"/>
      <c r="AK438" s="1995"/>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4" t="s">
        <v>599</v>
      </c>
      <c r="D442" s="2055"/>
      <c r="E442" s="749" t="s">
        <v>1609</v>
      </c>
      <c r="F442" s="1926" t="s">
        <v>1610</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1574</v>
      </c>
      <c r="AG442" s="2021"/>
      <c r="AH442" s="2021"/>
      <c r="AI442" s="2021"/>
      <c r="AJ442" s="2021"/>
      <c r="AK442" s="2021"/>
      <c r="AL442" s="2022"/>
      <c r="AM442" s="604"/>
      <c r="AN442" s="787"/>
    </row>
    <row r="443" spans="1:40" s="584" customFormat="1" ht="12.75"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649999999999999"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6" t="s">
        <v>599</v>
      </c>
      <c r="D446" s="1937"/>
      <c r="E446" s="749" t="s">
        <v>1615</v>
      </c>
      <c r="F446" s="1926" t="s">
        <v>1616</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1574</v>
      </c>
      <c r="AG446" s="2021"/>
      <c r="AH446" s="2021"/>
      <c r="AI446" s="2021"/>
      <c r="AJ446" s="2021"/>
      <c r="AK446" s="2021"/>
      <c r="AL446" s="2022"/>
      <c r="AM446" s="604"/>
      <c r="AN446" s="569"/>
    </row>
    <row r="447" spans="1:40" s="584" customFormat="1" ht="12.75"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5"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5"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6" t="s">
        <v>1619</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5"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5"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5"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5" customHeight="1">
      <c r="A455" s="570"/>
      <c r="B455" s="14"/>
      <c r="C455" s="1936" t="s">
        <v>599</v>
      </c>
      <c r="D455" s="1937"/>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1574</v>
      </c>
      <c r="AG455" s="1925"/>
      <c r="AH455" s="1925"/>
      <c r="AI455" s="1925"/>
      <c r="AJ455" s="1925"/>
      <c r="AK455" s="1925"/>
      <c r="AL455" s="193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2">
        <f>IF(Application!D214="N/A",AS347,AS349)</f>
        <v>12</v>
      </c>
      <c r="AL458" s="1923"/>
      <c r="AM458" s="192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5" t="s">
        <v>1623</v>
      </c>
      <c r="AF461" s="1925"/>
      <c r="AG461" s="1925"/>
      <c r="AH461" s="1925"/>
      <c r="AI461" s="1925"/>
      <c r="AJ461" s="1925"/>
      <c r="AK461" s="1925"/>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2" t="s">
        <v>599</v>
      </c>
      <c r="D467" s="2003"/>
      <c r="E467" s="795" t="s">
        <v>515</v>
      </c>
      <c r="F467" s="2023" t="s">
        <v>1629</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8" t="s">
        <v>599</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9" t="s">
        <v>553</v>
      </c>
      <c r="D471" s="2020"/>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1" t="s">
        <v>599</v>
      </c>
      <c r="W474" s="1931"/>
      <c r="X474" s="1931"/>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1" t="s">
        <v>599</v>
      </c>
      <c r="W476" s="1931"/>
      <c r="X476" s="1931"/>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1" t="s">
        <v>599</v>
      </c>
      <c r="W481" s="1931"/>
      <c r="X481" s="1931"/>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5"/>
      <c r="E484" s="200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1" t="s">
        <v>599</v>
      </c>
      <c r="W485" s="1931"/>
      <c r="X485" s="1931"/>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1" t="s">
        <v>599</v>
      </c>
      <c r="W487" s="1931"/>
      <c r="X487" s="1931"/>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2" t="s">
        <v>599</v>
      </c>
      <c r="D490" s="2003"/>
      <c r="E490" s="795" t="s">
        <v>515</v>
      </c>
      <c r="F490" s="2023" t="s">
        <v>1629</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0" t="s">
        <v>599</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2" t="s">
        <v>599</v>
      </c>
      <c r="D494" s="2003"/>
      <c r="E494" s="795" t="s">
        <v>766</v>
      </c>
      <c r="F494" s="2011" t="s">
        <v>1651</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599</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599</v>
      </c>
      <c r="D499" s="2003"/>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599</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7" t="s">
        <v>599</v>
      </c>
      <c r="D504" s="2008"/>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7" t="s">
        <v>599</v>
      </c>
      <c r="D508" s="2008"/>
      <c r="F508" s="829" t="s">
        <v>1659</v>
      </c>
      <c r="G508" s="1927" t="s">
        <v>1660</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4" t="s">
        <v>599</v>
      </c>
      <c r="D512" s="2015"/>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6" t="s">
        <v>599</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1672</v>
      </c>
      <c r="AF527" s="1928"/>
      <c r="AG527" s="1928"/>
      <c r="AH527" s="1928"/>
      <c r="AI527" s="1928"/>
      <c r="AJ527" s="1928"/>
      <c r="AK527" s="1928"/>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7" t="s">
        <v>553</v>
      </c>
      <c r="D530" s="1937"/>
      <c r="E530" s="585"/>
      <c r="F530" s="1996" t="s">
        <v>1673</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5"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7" t="s">
        <v>599</v>
      </c>
      <c r="D533" s="1937"/>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4" t="s">
        <v>1675</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5"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4" t="s">
        <v>1676</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5"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34684368</v>
      </c>
      <c r="AQ539" s="1909"/>
      <c r="AR539" s="1909"/>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'Sources and Uses Budget'!S107+'Sources and Uses Budget'!T107</f>
        <v>41856327</v>
      </c>
      <c r="AG540" s="1919"/>
      <c r="AH540" s="1919"/>
      <c r="AI540" s="1919"/>
      <c r="AJ540" s="1919"/>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73272173.400000006</v>
      </c>
      <c r="AG541" s="1920"/>
      <c r="AH541" s="1920"/>
      <c r="AI541" s="1920"/>
      <c r="AJ541" s="1920"/>
      <c r="AK541" s="629"/>
      <c r="AL541" s="629"/>
      <c r="AM541" s="629"/>
      <c r="AN541" s="631"/>
      <c r="AP541" s="1909">
        <f>Application!AJ1044</f>
        <v>18382715.039999999</v>
      </c>
      <c r="AQ541" s="1909"/>
      <c r="AR541" s="190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IFERROR(ROUNDDOWN(IF(C533="YES",((1-(AF540/AF541))*2),(1-(AF540/AF541))),2),0)</f>
        <v>0.42</v>
      </c>
      <c r="AG542" s="1921"/>
      <c r="AH542" s="1921"/>
      <c r="AI542" s="1921"/>
      <c r="AJ542" s="1921"/>
      <c r="AK542" s="629"/>
      <c r="AL542" s="629"/>
      <c r="AM542" s="629"/>
      <c r="AN542" s="631"/>
      <c r="AP542" s="1910">
        <f>Application!AJ1048</f>
        <v>31909618.560000002</v>
      </c>
      <c r="AQ542" s="1910"/>
      <c r="AR542" s="1910"/>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0.8</v>
      </c>
      <c r="AQ543" s="1929"/>
      <c r="AR543" s="1929"/>
      <c r="AS543" s="584" t="s">
        <v>2536</v>
      </c>
    </row>
    <row r="544" spans="1:49" s="584" customFormat="1" ht="12.75" customHeight="1">
      <c r="A544" s="658"/>
      <c r="B544" s="1975" t="s">
        <v>2346</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5"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45524679</v>
      </c>
      <c r="AQ545" s="1930"/>
      <c r="AR545" s="1930"/>
      <c r="AS545" s="584" t="s">
        <v>2538</v>
      </c>
    </row>
    <row r="546" spans="1:45" s="584" customFormat="1" ht="12.75"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95817012.599999994</v>
      </c>
      <c r="AQ546" s="1909"/>
      <c r="AR546" s="1909"/>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4">
        <f>IFERROR(IF(AND(C530="N/A",C533="N/A"),0,IF(AF542=0,0,IF((AF542*100)&gt;12,12,(AF542*100)))),0)</f>
        <v>12</v>
      </c>
      <c r="AL548" s="1984"/>
      <c r="AM548" s="1985"/>
      <c r="AN548" s="631"/>
      <c r="AP548" s="1898">
        <f>AP545+(AP539*AP543)</f>
        <v>73272173.400000006</v>
      </c>
      <c r="AQ548" s="1899"/>
      <c r="AR548" s="190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1425</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5" t="s">
        <v>2337</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5"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5"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5"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5"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5"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5"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5"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1449</v>
      </c>
      <c r="AG567" s="1995"/>
      <c r="AH567" s="1995"/>
      <c r="AI567" s="1995"/>
      <c r="AJ567" s="1995"/>
      <c r="AK567" s="1995"/>
      <c r="AL567" s="1995"/>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1507</v>
      </c>
      <c r="AG574" s="1995"/>
      <c r="AH574" s="1995"/>
      <c r="AI574" s="1995"/>
      <c r="AJ574" s="1995"/>
      <c r="AK574" s="1995"/>
      <c r="AL574" s="1995"/>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1489</v>
      </c>
      <c r="AG580" s="1995"/>
      <c r="AH580" s="1995"/>
      <c r="AI580" s="1995"/>
      <c r="AJ580" s="1995"/>
      <c r="AK580" s="1995"/>
      <c r="AL580" s="1995"/>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1510</v>
      </c>
      <c r="AG586" s="1995"/>
      <c r="AH586" s="1995"/>
      <c r="AI586" s="1995"/>
      <c r="AJ586" s="1995"/>
      <c r="AK586" s="1995"/>
      <c r="AL586" s="1995"/>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4" t="s">
        <v>1290</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1463</v>
      </c>
      <c r="AG592" s="1995"/>
      <c r="AH592" s="1995"/>
      <c r="AI592" s="1995"/>
      <c r="AJ592" s="1995"/>
      <c r="AK592" s="1995"/>
      <c r="AL592" s="1995"/>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9" t="s">
        <v>1508</v>
      </c>
      <c r="I595" s="1939"/>
      <c r="J595" s="971"/>
      <c r="K595" s="971"/>
      <c r="L595" s="971"/>
      <c r="N595" s="22"/>
      <c r="O595" s="22"/>
      <c r="P595" s="22"/>
      <c r="Q595" s="1195" t="s">
        <v>2541</v>
      </c>
      <c r="R595" s="2035"/>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3" t="s">
        <v>599</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1" t="s">
        <v>599</v>
      </c>
      <c r="C605" s="2031"/>
      <c r="D605" s="676"/>
      <c r="E605" s="1915" t="s">
        <v>1514</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5"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5"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5"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2">
        <f>VLOOKUP($H$595,$AO$575:$AP$580,2,FALSE)+IF(R595=AO583,0,VLOOKUP($I$603,$AO$602:$AP$604,2,FALSE))</f>
        <v>4</v>
      </c>
      <c r="AK610" s="192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2" t="s">
        <v>1884</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1463</v>
      </c>
      <c r="AG614" s="1995"/>
      <c r="AH614" s="1995"/>
      <c r="AI614" s="1995"/>
      <c r="AJ614" s="1995"/>
      <c r="AK614" s="1995"/>
      <c r="AL614" s="1995"/>
      <c r="AM614" s="584"/>
      <c r="AN614" s="712"/>
    </row>
    <row r="615" spans="1:42" s="584" customFormat="1" ht="12.75"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5"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5"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5"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5"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5"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5"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1" t="s">
        <v>599</v>
      </c>
      <c r="Y623" s="203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1519</v>
      </c>
      <c r="AG625" s="1995"/>
      <c r="AH625" s="1995"/>
      <c r="AI625" s="1995"/>
      <c r="AJ625" s="1995"/>
      <c r="AK625" s="1995"/>
      <c r="AL625" s="199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9" t="s">
        <v>696</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2">
        <f>VLOOKUP($H$627,$AO$594:$AP$596,2,FALSE)</f>
        <v>3</v>
      </c>
      <c r="AK629" s="192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5" t="s">
        <v>2416</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1463</v>
      </c>
      <c r="AG633" s="1995"/>
      <c r="AH633" s="1995"/>
      <c r="AI633" s="1995"/>
      <c r="AJ633" s="1995"/>
      <c r="AK633" s="1995"/>
      <c r="AL633" s="1995"/>
      <c r="AN633" s="631"/>
    </row>
    <row r="634" spans="1:42" s="584" customFormat="1" ht="12.75"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1519</v>
      </c>
      <c r="AG636" s="1995"/>
      <c r="AH636" s="1995"/>
      <c r="AI636" s="1995"/>
      <c r="AJ636" s="1995"/>
      <c r="AK636" s="1995"/>
      <c r="AL636" s="1995"/>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9" t="s">
        <v>599</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2">
        <f>VLOOKUP(H639,AT594:AU596,2,FALSE)</f>
        <v>0</v>
      </c>
      <c r="AK641" s="192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5" t="s">
        <v>1529</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1489</v>
      </c>
      <c r="AG646" s="1995"/>
      <c r="AH646" s="1995"/>
      <c r="AI646" s="1995"/>
      <c r="AJ646" s="1995"/>
      <c r="AK646" s="1995"/>
      <c r="AL646" s="1995"/>
      <c r="AN646" s="631"/>
    </row>
    <row r="647" spans="1:42" s="584" customFormat="1" ht="12.75"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5"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5" t="s">
        <v>1530</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1510</v>
      </c>
      <c r="AG650" s="1995"/>
      <c r="AH650" s="1995"/>
      <c r="AI650" s="1995"/>
      <c r="AJ650" s="1995"/>
      <c r="AK650" s="1995"/>
      <c r="AL650" s="1995"/>
      <c r="AN650" s="631"/>
    </row>
    <row r="651" spans="1:42" s="584" customFormat="1" ht="12.75"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5" t="s">
        <v>1531</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1463</v>
      </c>
      <c r="AG654" s="1995"/>
      <c r="AH654" s="1995"/>
      <c r="AI654" s="1995"/>
      <c r="AJ654" s="1995"/>
      <c r="AK654" s="1995"/>
      <c r="AL654" s="1995"/>
      <c r="AN654" s="631"/>
    </row>
    <row r="655" spans="1:42" s="584" customFormat="1" ht="12.75"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599</v>
      </c>
      <c r="AP655" s="707">
        <v>0</v>
      </c>
    </row>
    <row r="656" spans="1:42" s="584" customFormat="1" ht="12.75"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5" t="s">
        <v>1532</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1510</v>
      </c>
      <c r="AG658" s="1995"/>
      <c r="AH658" s="1995"/>
      <c r="AI658" s="1995"/>
      <c r="AJ658" s="1995"/>
      <c r="AK658" s="1995"/>
      <c r="AL658" s="1995"/>
      <c r="AN658" s="631"/>
    </row>
    <row r="659" spans="1:42" s="584" customFormat="1" ht="12.75"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5" t="s">
        <v>1533</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1463</v>
      </c>
      <c r="AG662" s="1995"/>
      <c r="AH662" s="1995"/>
      <c r="AI662" s="1995"/>
      <c r="AJ662" s="1995"/>
      <c r="AK662" s="1995"/>
      <c r="AL662" s="1995"/>
      <c r="AM662" s="630"/>
      <c r="AN662" s="631"/>
    </row>
    <row r="663" spans="1:42" s="584" customFormat="1" ht="12.75"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5"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5" t="s">
        <v>1534</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1519</v>
      </c>
      <c r="AG666" s="1995"/>
      <c r="AH666" s="1995"/>
      <c r="AI666" s="1995"/>
      <c r="AJ666" s="1995"/>
      <c r="AK666" s="1995"/>
      <c r="AL666" s="1995"/>
      <c r="AM666" s="630"/>
      <c r="AN666" s="631"/>
    </row>
    <row r="667" spans="1:42" s="584" customFormat="1" ht="12.75"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5" t="s">
        <v>1535</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1536</v>
      </c>
      <c r="AG670" s="1995"/>
      <c r="AH670" s="1995"/>
      <c r="AI670" s="1995"/>
      <c r="AJ670" s="1995"/>
      <c r="AK670" s="1995"/>
      <c r="AL670" s="1995"/>
      <c r="AM670" s="630"/>
      <c r="AN670" s="631"/>
      <c r="AO670" s="645" t="s">
        <v>696</v>
      </c>
      <c r="AP670" s="584">
        <v>3</v>
      </c>
    </row>
    <row r="671" spans="1:42" s="584" customFormat="1" ht="12.75"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9" t="s">
        <v>696</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2">
        <f>VLOOKUP($H$674,$AO$622:$AP$629,2,FALSE)</f>
        <v>5</v>
      </c>
      <c r="AK676" s="192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86</v>
      </c>
    </row>
    <row r="680" spans="1:51" s="584" customFormat="1" ht="12.75" customHeight="1">
      <c r="A680" s="713"/>
      <c r="B680" s="570"/>
      <c r="C680" s="983"/>
      <c r="D680" s="697" t="s">
        <v>696</v>
      </c>
      <c r="E680" s="2030" t="s">
        <v>2554</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1463</v>
      </c>
      <c r="AG680" s="1995"/>
      <c r="AH680" s="1995"/>
      <c r="AI680" s="1995"/>
      <c r="AJ680" s="1995"/>
      <c r="AK680" s="1995"/>
      <c r="AL680" s="1995"/>
      <c r="AN680" s="631"/>
      <c r="AW680" s="22" t="s">
        <v>2549</v>
      </c>
      <c r="AX680" s="584">
        <f>Application!CC632</f>
        <v>0</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5" t="s">
        <v>2453</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1463</v>
      </c>
      <c r="AG683" s="1995"/>
      <c r="AH683" s="1995"/>
      <c r="AI683" s="1995"/>
      <c r="AJ683" s="1995"/>
      <c r="AK683" s="1995"/>
      <c r="AL683" s="1995"/>
      <c r="AN683" s="631"/>
      <c r="AW683" s="22" t="s">
        <v>2552</v>
      </c>
      <c r="AX683" s="584">
        <f>AX680+AX681+AX682</f>
        <v>0</v>
      </c>
    </row>
    <row r="684" spans="1:51" s="584" customFormat="1" ht="12.75"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Needs",IF(AY684&gt;=0.25,TRUE,FALSE),IF(AX684&gt;=0.25,TRUE,FALSE))</f>
        <v>0</v>
      </c>
      <c r="AP684" s="1930"/>
      <c r="AW684" s="22" t="s">
        <v>2553</v>
      </c>
      <c r="AX684" s="584">
        <f>IFERROR(AX683/AX679,0)</f>
        <v>0</v>
      </c>
      <c r="AY684" s="584">
        <f>IFERROR(AX683/(AX679-AX678),0)</f>
        <v>0</v>
      </c>
    </row>
    <row r="685" spans="1:51" s="584" customFormat="1" ht="12.75"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5" t="s">
        <v>2454</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1519</v>
      </c>
      <c r="AG688" s="1995"/>
      <c r="AH688" s="1995"/>
      <c r="AI688" s="1995"/>
      <c r="AJ688" s="1995"/>
      <c r="AK688" s="1995"/>
      <c r="AL688" s="1995"/>
      <c r="AN688" s="631"/>
      <c r="AO688" s="645" t="s">
        <v>517</v>
      </c>
      <c r="AP688" s="584">
        <v>1</v>
      </c>
    </row>
    <row r="689" spans="1:42" s="584" customFormat="1" ht="12"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5" t="s">
        <v>1883</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9" t="s">
        <v>599</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2">
        <f>VLOOKUP($H$698,$AO$692:$AP$694,2,FALSE)</f>
        <v>0</v>
      </c>
      <c r="AK700" s="192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8" t="s">
        <v>1885</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1463</v>
      </c>
      <c r="AG704" s="1995"/>
      <c r="AH704" s="1995"/>
      <c r="AI704" s="1995"/>
      <c r="AJ704" s="1995"/>
      <c r="AK704" s="1995"/>
      <c r="AL704" s="1995"/>
      <c r="AM704" s="584"/>
      <c r="AN704" s="718"/>
      <c r="AP704" s="604" t="s">
        <v>1543</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9" t="s">
        <v>1546</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1519</v>
      </c>
      <c r="AG708" s="1995"/>
      <c r="AH708" s="1995"/>
      <c r="AI708" s="1995"/>
      <c r="AJ708" s="1995"/>
      <c r="AK708" s="1995"/>
      <c r="AL708" s="1995"/>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1939" t="s">
        <v>599</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5" t="s">
        <v>1886</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1463</v>
      </c>
      <c r="AG718" s="1995"/>
      <c r="AH718" s="1995"/>
      <c r="AI718" s="1995"/>
      <c r="AJ718" s="1995"/>
      <c r="AK718" s="1995"/>
      <c r="AL718" s="1995"/>
      <c r="AM718" s="584"/>
      <c r="AN718" s="718"/>
      <c r="AT718" s="14"/>
      <c r="AU718" s="14"/>
      <c r="AV718" s="14"/>
      <c r="AW718" s="14"/>
      <c r="AX718" s="14"/>
      <c r="AY718" s="14"/>
      <c r="AZ718" s="14"/>
    </row>
    <row r="719" spans="1:52" s="604" customFormat="1">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5" t="s">
        <v>1550</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1519</v>
      </c>
      <c r="AG721" s="1995"/>
      <c r="AH721" s="1995"/>
      <c r="AI721" s="1995"/>
      <c r="AJ721" s="1995"/>
      <c r="AK721" s="1995"/>
      <c r="AL721" s="1995"/>
      <c r="AM721" s="584"/>
      <c r="AN721" s="718"/>
      <c r="AT721" s="14"/>
      <c r="AU721" s="14"/>
      <c r="AV721" s="14"/>
      <c r="AW721" s="14"/>
      <c r="AX721" s="14"/>
      <c r="AY721" s="14"/>
      <c r="AZ721" s="14"/>
    </row>
    <row r="722" spans="1:81" s="604" customFormat="1">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9" t="s">
        <v>599</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5" t="s">
        <v>1553</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1463</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5" t="s">
        <v>1554</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1519</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9" t="s">
        <v>599</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2">
        <f>VLOOKUP($H$740,$AO$669:$AP$671,2,FALSE)</f>
        <v>0</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5" t="s">
        <v>1556</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1519</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5" t="s">
        <v>1557</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1536</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9" t="s">
        <v>696</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2">
        <f>VLOOKUP($H$752,$AO$686:$AP$688,2,FALSE)</f>
        <v>2</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5" t="s">
        <v>1882</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1519</v>
      </c>
      <c r="AG758" s="1995"/>
      <c r="AH758" s="1995"/>
      <c r="AI758" s="1995"/>
      <c r="AJ758" s="1995"/>
      <c r="AK758" s="1995"/>
      <c r="AL758" s="1995"/>
      <c r="AM758" s="647"/>
      <c r="AN758" s="718"/>
      <c r="AO758" s="584" t="s">
        <v>599</v>
      </c>
      <c r="AP758" s="707">
        <v>0</v>
      </c>
    </row>
    <row r="759" spans="1:74" s="604" customFormat="1" ht="13.7"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7" t="s">
        <v>1887</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1463</v>
      </c>
      <c r="AG763" s="1995"/>
      <c r="AH763" s="1995"/>
      <c r="AI763" s="1995"/>
      <c r="AJ763" s="1995"/>
      <c r="AK763" s="1995"/>
      <c r="AL763" s="199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9" t="s">
        <v>599</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5" t="s">
        <v>2347</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1463</v>
      </c>
      <c r="AG774" s="1995"/>
      <c r="AH774" s="1995"/>
      <c r="AI774" s="1995"/>
      <c r="AJ774" s="1995"/>
      <c r="AK774" s="1995"/>
      <c r="AL774" s="1995"/>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9" t="s">
        <v>599</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2">
        <f>VLOOKUP($H$779,$AO$773:$AP$774,2,FALSE)</f>
        <v>0</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2">
        <f>IF(($AJ$610+$AJ$629+$AJ$641+$AJ$676+$AJ$700+$AJ$714+$AJ$726+$AJ$742+$AJ$754+$AJ$770+AJ781)&gt;10,10,($AJ$610+$AJ$629+$AJ$641+$AJ$676+$AJ$700+$AJ$714+$AJ$726+$AJ$742+$AJ$754+$AJ$770+AJ781))</f>
        <v>10</v>
      </c>
      <c r="AL783" s="1923"/>
      <c r="AM783" s="192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1680</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1681</v>
      </c>
      <c r="U791" s="1990"/>
      <c r="V791" s="1990"/>
      <c r="W791" s="1990"/>
      <c r="X791" s="1990"/>
      <c r="Y791" s="1991"/>
      <c r="Z791" s="1989" t="s">
        <v>1682</v>
      </c>
      <c r="AA791" s="1990"/>
      <c r="AB791" s="1990"/>
      <c r="AC791" s="1990"/>
      <c r="AD791" s="1990"/>
      <c r="AE791" s="1991"/>
      <c r="AF791" s="1989" t="s">
        <v>1683</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766</v>
      </c>
      <c r="B793" s="1946" t="s">
        <v>1415</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1653</v>
      </c>
      <c r="B794" s="1946" t="s">
        <v>1424</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1662</v>
      </c>
      <c r="B795" s="1946" t="s">
        <v>1434</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2"/>
      <c r="AM795" s="630"/>
      <c r="AO795" s="850"/>
      <c r="AP795" s="850"/>
      <c r="AQ795" s="850"/>
    </row>
    <row r="796" spans="1:43">
      <c r="A796" s="853" t="s">
        <v>1684</v>
      </c>
      <c r="B796" s="1946" t="s">
        <v>1444</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1685</v>
      </c>
      <c r="B797" s="1946" t="s">
        <v>1686</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1687</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1688</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1472</v>
      </c>
      <c r="B800" s="1946" t="s">
        <v>1689</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1481</v>
      </c>
      <c r="B801" s="1946" t="s">
        <v>1482</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2"/>
      <c r="AM801" s="630"/>
    </row>
    <row r="802" spans="1:81" s="568" customFormat="1" hidden="1">
      <c r="A802" s="854" t="s">
        <v>597</v>
      </c>
      <c r="B802" s="1946" t="s">
        <v>1690</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6" t="s">
        <v>1691</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6" t="s">
        <v>1492</v>
      </c>
      <c r="C804" s="1946"/>
      <c r="D804" s="1946"/>
      <c r="E804" s="1946"/>
      <c r="F804" s="1946"/>
      <c r="G804" s="1946"/>
      <c r="H804" s="1946"/>
      <c r="I804" s="1946"/>
      <c r="J804" s="1946"/>
      <c r="K804" s="1946"/>
      <c r="L804" s="1946"/>
      <c r="M804" s="1946"/>
      <c r="N804" s="1946"/>
      <c r="O804" s="1946"/>
      <c r="P804" s="1946"/>
      <c r="Q804" s="1946"/>
      <c r="R804" s="1946"/>
      <c r="S804" s="1947"/>
      <c r="T804" s="1948">
        <f>AK327</f>
        <v>9</v>
      </c>
      <c r="U804" s="1948"/>
      <c r="V804" s="1948"/>
      <c r="W804" s="1948"/>
      <c r="X804" s="1948"/>
      <c r="Y804" s="1948"/>
      <c r="Z804" s="1957">
        <v>10</v>
      </c>
      <c r="AA804" s="1958"/>
      <c r="AB804" s="1958"/>
      <c r="AC804" s="1958"/>
      <c r="AD804" s="1958"/>
      <c r="AE804" s="1959"/>
      <c r="AF804" s="1957">
        <f>IF(T804&gt;Z804,Z804,T804)</f>
        <v>9</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4">
        <f>AK327</f>
        <v>9</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6" t="s">
        <v>856</v>
      </c>
      <c r="C806" s="1946"/>
      <c r="D806" s="1946"/>
      <c r="E806" s="1946"/>
      <c r="F806" s="1946"/>
      <c r="G806" s="1946"/>
      <c r="H806" s="1946"/>
      <c r="I806" s="1946"/>
      <c r="J806" s="1946"/>
      <c r="K806" s="1946"/>
      <c r="L806" s="1946"/>
      <c r="M806" s="1946"/>
      <c r="N806" s="1946"/>
      <c r="O806" s="1946"/>
      <c r="P806" s="1946"/>
      <c r="Q806" s="1946"/>
      <c r="R806" s="1946"/>
      <c r="S806" s="1947"/>
      <c r="T806" s="1948">
        <f>AK458</f>
        <v>12</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6" t="s">
        <v>1671</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6" t="s">
        <v>1693</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1694</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1695</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2" t="s">
        <v>1696</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119</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113" sqref="I11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8" t="s">
        <v>1697</v>
      </c>
      <c r="B1" s="2148"/>
      <c r="C1" s="2148"/>
      <c r="D1" s="2148"/>
      <c r="E1" s="2148"/>
      <c r="F1" s="2148"/>
      <c r="G1" s="2148"/>
      <c r="H1" s="2148"/>
      <c r="I1" s="2148"/>
      <c r="J1" s="2148"/>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22975320</v>
      </c>
      <c r="I3" s="1145"/>
    </row>
    <row r="4" spans="1:13" s="1086" customFormat="1" ht="20.100000000000001" customHeight="1">
      <c r="B4" s="1134"/>
      <c r="D4" s="1148"/>
      <c r="F4" s="1132" t="s">
        <v>2302</v>
      </c>
      <c r="G4" s="1131" t="s">
        <v>2301</v>
      </c>
      <c r="H4" s="1133">
        <f>I16</f>
        <v>18969313.211274512</v>
      </c>
      <c r="I4" s="1135"/>
      <c r="K4" s="1090"/>
    </row>
    <row r="5" spans="1:13" s="1086" customFormat="1" ht="20.100000000000001" customHeight="1" thickBot="1">
      <c r="B5" s="1136"/>
      <c r="C5" s="1137"/>
      <c r="D5" s="1149"/>
      <c r="E5" s="1138"/>
      <c r="F5" s="1149" t="s">
        <v>2242</v>
      </c>
      <c r="G5" s="1150"/>
      <c r="H5" s="1146">
        <f>H3/H4</f>
        <v>1.2111835438693952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9" t="s">
        <v>2240</v>
      </c>
      <c r="C8" s="2150"/>
      <c r="D8" s="2150"/>
      <c r="E8" s="2151"/>
      <c r="G8" s="2152" t="s">
        <v>2241</v>
      </c>
      <c r="H8" s="2153"/>
      <c r="I8" s="2154"/>
      <c r="K8" s="1092"/>
    </row>
    <row r="9" spans="1:13" ht="15" customHeight="1">
      <c r="A9" s="1081"/>
      <c r="B9" s="2143" t="s">
        <v>2279</v>
      </c>
      <c r="C9" s="2143"/>
      <c r="D9" s="2143"/>
      <c r="E9" s="1094">
        <f>G31</f>
        <v>3870000.0000000005</v>
      </c>
      <c r="G9" s="2146" t="s">
        <v>2277</v>
      </c>
      <c r="H9" s="2146"/>
      <c r="I9" s="1095">
        <f>Application!AM554</f>
        <v>23185979</v>
      </c>
      <c r="K9" s="1096"/>
      <c r="M9" s="1097"/>
    </row>
    <row r="10" spans="1:13" ht="15" customHeight="1" thickBot="1">
      <c r="A10" s="1081"/>
      <c r="B10" s="2143" t="s">
        <v>2280</v>
      </c>
      <c r="C10" s="2143"/>
      <c r="D10" s="2143"/>
      <c r="E10" s="1095">
        <f>G40</f>
        <v>14190120</v>
      </c>
      <c r="G10" s="2146" t="s">
        <v>2243</v>
      </c>
      <c r="H10" s="2146"/>
      <c r="I10" s="1182">
        <f>'Basis &amp; Credits'!AB77</f>
        <v>0</v>
      </c>
      <c r="M10" s="1097"/>
    </row>
    <row r="11" spans="1:13" ht="15" customHeight="1">
      <c r="A11" s="1098"/>
      <c r="B11" s="2143" t="s">
        <v>2281</v>
      </c>
      <c r="C11" s="2143"/>
      <c r="D11" s="2143"/>
      <c r="E11" s="1095">
        <f>G49</f>
        <v>400000</v>
      </c>
      <c r="G11" s="2146" t="s">
        <v>2292</v>
      </c>
      <c r="H11" s="2146"/>
      <c r="I11" s="1181">
        <f>I9+I10</f>
        <v>23185979</v>
      </c>
      <c r="M11" s="1097"/>
    </row>
    <row r="12" spans="1:13" ht="15" customHeight="1">
      <c r="A12" s="1084"/>
      <c r="B12" s="2143" t="s">
        <v>2282</v>
      </c>
      <c r="C12" s="2143"/>
      <c r="D12" s="2143"/>
      <c r="E12" s="1095">
        <f>G58</f>
        <v>800000</v>
      </c>
      <c r="G12" s="1183" t="s">
        <v>2317</v>
      </c>
      <c r="H12" s="1184"/>
      <c r="M12" s="1097"/>
    </row>
    <row r="13" spans="1:13" ht="15" customHeight="1">
      <c r="A13" s="1081"/>
      <c r="B13" s="2143" t="s">
        <v>2283</v>
      </c>
      <c r="C13" s="2143"/>
      <c r="D13" s="2143"/>
      <c r="E13" s="1100">
        <f>G83</f>
        <v>2167200</v>
      </c>
      <c r="G13" s="2147" t="s">
        <v>139</v>
      </c>
      <c r="H13" s="2147"/>
      <c r="I13" s="1099">
        <f>15%*(Application!AJ993&gt;0)</f>
        <v>0.15</v>
      </c>
      <c r="M13" s="1097"/>
    </row>
    <row r="14" spans="1:13" ht="15" customHeight="1">
      <c r="A14" s="1081"/>
      <c r="B14" s="2143" t="s">
        <v>2284</v>
      </c>
      <c r="C14" s="2143"/>
      <c r="D14" s="2143"/>
      <c r="E14" s="1095">
        <f>IF(G96&gt;G106,G96,0)</f>
        <v>0</v>
      </c>
      <c r="G14" s="1179" t="s">
        <v>2293</v>
      </c>
      <c r="H14" s="1179"/>
      <c r="I14" s="1099">
        <f>IF(Application!AJ1031&gt;0,10%,IF(Application!AJ1035&gt;0,5%,0))</f>
        <v>0</v>
      </c>
      <c r="M14" s="1097"/>
    </row>
    <row r="15" spans="1:13" ht="15" customHeight="1" thickBot="1">
      <c r="A15" s="1081"/>
      <c r="B15" s="2144" t="s">
        <v>2303</v>
      </c>
      <c r="C15" s="2144"/>
      <c r="D15" s="2144"/>
      <c r="E15" s="1151">
        <f>IF(E14&gt;0,0,G106)</f>
        <v>1548000</v>
      </c>
      <c r="G15" s="2141" t="s">
        <v>2294</v>
      </c>
      <c r="H15" s="2142"/>
      <c r="I15" s="1153">
        <f>G114</f>
        <v>3.1862745098039214E-2</v>
      </c>
      <c r="M15" s="1097"/>
    </row>
    <row r="16" spans="1:13" ht="15" customHeight="1">
      <c r="A16" s="1081"/>
      <c r="B16" s="2145" t="s">
        <v>2239</v>
      </c>
      <c r="C16" s="2145"/>
      <c r="D16" s="2145"/>
      <c r="E16" s="1152">
        <f>SUM(E9:E15)</f>
        <v>22975320</v>
      </c>
      <c r="G16" s="1180" t="s">
        <v>2278</v>
      </c>
      <c r="H16" s="1180"/>
      <c r="I16" s="1154">
        <f>I11-((I11*I13)+(I11*I14)+(I11*I15))</f>
        <v>18969313.211274512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86</v>
      </c>
      <c r="O18" s="1124" t="s">
        <v>590</v>
      </c>
      <c r="P18" s="1079">
        <f>MATCH(Application!T189,Application!BV490:BV547,0)</f>
        <v>30</v>
      </c>
      <c r="S18" s="1101">
        <f>SUM(Cdlac[Population])</f>
        <v>40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39" t="s">
        <v>2296</v>
      </c>
      <c r="D20" s="2139" t="s">
        <v>2297</v>
      </c>
      <c r="E20" s="2139" t="s">
        <v>2298</v>
      </c>
      <c r="F20" s="2139" t="s">
        <v>2299</v>
      </c>
      <c r="G20" s="2139" t="s">
        <v>2295</v>
      </c>
      <c r="H20" s="1108"/>
      <c r="I20" s="1107"/>
      <c r="L20" s="1079">
        <f>IFERROR(MIN(4,MATCH(Application!B718,UnitSizes,0)-1),"")</f>
        <v>0</v>
      </c>
      <c r="M20" s="1101">
        <f>Application!G718</f>
        <v>40</v>
      </c>
      <c r="N20" s="1109">
        <f>Application!AC718</f>
        <v>0.3</v>
      </c>
      <c r="O20" s="1109">
        <f>IF(Cdlac[[#This Row],[Quantity]]&gt;0,IF(Cdlac[[#This Row],[Federal]],30%,IF($G$36,40%,Cdlac[[#This Row],[iAMI]])),"")</f>
        <v>0.3</v>
      </c>
      <c r="P20" s="1101" cm="1">
        <f t="array" ref="P20">IF(Cdlac[[#This Row],[Quantity]]&gt;0,INDEX(TcacRents,$P$18,Cdlac[[#This Row],[Bedrooms]]+1)*Cdlac[[#This Row],[AMI]],"")</f>
        <v>753.6</v>
      </c>
      <c r="Q20" s="1101" cm="1">
        <f t="array" ref="Q20">IF(Cdlac[[#This Row],[Quantity]]&gt;0,INDEX(HudFmrs,$P$18,Cdlac[[#This Row],[Bedrooms]]+1),"")</f>
        <v>1939</v>
      </c>
      <c r="R20" s="1101">
        <f>IF(Cdlac[[#This Row],[Quantity]]&gt;0,MAX(0,Cdlac[[#This Row],[Fair Market Rent]]-Cdlac[[#This Row],[Restricted Rent]]),"")</f>
        <v>1185.4000000000001</v>
      </c>
      <c r="S20" s="1079">
        <f>IF(Cdlac[[#This Row],[Quantity]]&gt;0,AND(Application!AK718&lt;&gt;"N/A",Application!AK718&lt;&gt;"")*Cdlac[[#This Row],[Quantity]],"")</f>
        <v>40</v>
      </c>
      <c r="T20" s="1079" t="b">
        <f>AND('Subsidy Contract Calculation'!F4&gt;0,'Subsidy Contract Calculation'!C4="Federal",Cdlac[[#This Row],[Quantity]]&gt;0)</f>
        <v>1</v>
      </c>
    </row>
    <row r="21" spans="1:20" ht="15" customHeight="1">
      <c r="A21" s="1084"/>
      <c r="C21" s="2140"/>
      <c r="D21" s="2140"/>
      <c r="E21" s="2140"/>
      <c r="F21" s="2140"/>
      <c r="G21" s="2140"/>
      <c r="H21" s="1108"/>
      <c r="I21" s="1107"/>
      <c r="L21" s="1079">
        <f>IFERROR(MIN(4,MATCH(Application!B719,UnitSizes,0)-1),"")</f>
        <v>0</v>
      </c>
      <c r="M21" s="1101">
        <f>Application!G719</f>
        <v>46</v>
      </c>
      <c r="N21" s="1109">
        <f>Application!AC719</f>
        <v>0.5</v>
      </c>
      <c r="O21" s="1109">
        <f>IF(Cdlac[[#This Row],[Quantity]]&gt;0,IF(Cdlac[[#This Row],[Federal]],30%,IF($G$36,40%,Cdlac[[#This Row],[iAMI]])),"")</f>
        <v>0.5</v>
      </c>
      <c r="P21" s="1101" cm="1">
        <f t="array" ref="P21">IF(Cdlac[[#This Row],[Quantity]]&gt;0,INDEX(TcacRents,$P$18,Cdlac[[#This Row],[Bedrooms]]+1)*Cdlac[[#This Row],[AMI]],"")</f>
        <v>1256</v>
      </c>
      <c r="Q21" s="1101" cm="1">
        <f t="array" ref="Q21">IF(Cdlac[[#This Row],[Quantity]]&gt;0,INDEX(HudFmrs,$P$18,Cdlac[[#This Row],[Bedrooms]]+1),"")</f>
        <v>1939</v>
      </c>
      <c r="R21" s="1101">
        <f>IF(Cdlac[[#This Row],[Quantity]]&gt;0,MAX(0,Cdlac[[#This Row],[Fair Market Rent]]-Cdlac[[#This Row],[Restricted Rent]]),"")</f>
        <v>683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86</v>
      </c>
      <c r="F22" s="1110">
        <f>E22</f>
        <v>86</v>
      </c>
      <c r="G22" s="1110">
        <f>D22*F22</f>
        <v>77.400000000000006</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5" t="s">
        <v>1698</v>
      </c>
      <c r="D27" s="2156"/>
      <c r="E27" s="1129">
        <f>SUM(E22:E26)</f>
        <v>86</v>
      </c>
      <c r="F27" s="1129">
        <f>SUM(F22:F26)</f>
        <v>86</v>
      </c>
      <c r="G27" s="1130">
        <f>SUMPRODUCT(D22:D26,F22:F26)</f>
        <v>77.400000000000006</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77.400000000000006</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3870000.0000000005</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78834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14190120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40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43</v>
      </c>
    </row>
    <row r="46" spans="2:20" ht="15" customHeight="1">
      <c r="E46" s="1159"/>
      <c r="G46" s="1167"/>
    </row>
    <row r="47" spans="2:20" ht="15" customHeight="1">
      <c r="E47" s="1159" t="s">
        <v>2257</v>
      </c>
      <c r="G47" s="1156">
        <f>MIN(G44:G45)</f>
        <v>40</v>
      </c>
    </row>
    <row r="48" spans="2:20" ht="15" customHeight="1">
      <c r="E48" s="1159" t="s">
        <v>2247</v>
      </c>
      <c r="F48" s="1155" t="s">
        <v>2304</v>
      </c>
      <c r="G48" s="1166">
        <v>10000</v>
      </c>
    </row>
    <row r="49" spans="2:14" ht="15" customHeight="1">
      <c r="E49" s="1160" t="s">
        <v>2287</v>
      </c>
      <c r="F49" s="1081"/>
      <c r="G49" s="1165">
        <f>G47*G48</f>
        <v>400000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40</v>
      </c>
    </row>
    <row r="54" spans="2:14" ht="15" customHeight="1">
      <c r="E54" s="1159" t="s">
        <v>2306</v>
      </c>
      <c r="G54" s="1117">
        <f>ROUNDDOWN(E27*50%,0)</f>
        <v>43</v>
      </c>
    </row>
    <row r="55" spans="2:14" ht="15" customHeight="1">
      <c r="E55" s="1159"/>
      <c r="G55" s="1117"/>
    </row>
    <row r="56" spans="2:14" ht="15" customHeight="1">
      <c r="E56" s="1159" t="s">
        <v>2257</v>
      </c>
      <c r="G56" s="1156">
        <f>MIN(G53:G54)</f>
        <v>40</v>
      </c>
    </row>
    <row r="57" spans="2:14" ht="15" customHeight="1">
      <c r="E57" s="1159" t="s">
        <v>2247</v>
      </c>
      <c r="F57" s="1155" t="s">
        <v>2304</v>
      </c>
      <c r="G57" s="1166">
        <v>20000</v>
      </c>
    </row>
    <row r="58" spans="2:14" ht="15" customHeight="1">
      <c r="E58" s="1160" t="s">
        <v>2286</v>
      </c>
      <c r="F58" s="1081"/>
      <c r="G58" s="1165">
        <f>G56*G57</f>
        <v>800000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157" t="s">
        <v>1516</v>
      </c>
      <c r="N62" s="2158"/>
    </row>
    <row r="63" spans="2:14" ht="15" customHeight="1">
      <c r="E63" s="1124" t="s">
        <v>2247</v>
      </c>
      <c r="F63" s="1155" t="s">
        <v>2304</v>
      </c>
      <c r="G63" s="1114">
        <v>4000</v>
      </c>
      <c r="L63" s="1170" t="str">
        <f>'Points System'!H639</f>
        <v>N/A</v>
      </c>
      <c r="M63" s="2159" t="s">
        <v>2261</v>
      </c>
      <c r="N63" s="2160"/>
    </row>
    <row r="64" spans="2:14" ht="15" customHeight="1">
      <c r="E64" s="1124" t="s">
        <v>2308</v>
      </c>
      <c r="F64" s="1155" t="s">
        <v>2304</v>
      </c>
      <c r="G64" s="1168">
        <f>G27</f>
        <v>77.400000000000006</v>
      </c>
      <c r="L64" s="1170" t="str">
        <f>'Points System'!H674</f>
        <v>(i)</v>
      </c>
      <c r="M64" s="2159" t="s">
        <v>2262</v>
      </c>
      <c r="N64" s="2160"/>
    </row>
    <row r="65" spans="2:14" ht="15" customHeight="1">
      <c r="E65" s="1160" t="s">
        <v>2266</v>
      </c>
      <c r="F65" s="1081"/>
      <c r="G65" s="1165">
        <f>G62*G63*G64</f>
        <v>1238400</v>
      </c>
      <c r="L65" s="1170" t="str">
        <f>IF(OR('Points System'!H698="(ii)",'Points System'!H698="(i)"),"(i)","N/A")</f>
        <v>N/A</v>
      </c>
      <c r="M65" s="2159" t="s">
        <v>2263</v>
      </c>
      <c r="N65" s="2160"/>
    </row>
    <row r="66" spans="2:14" ht="15" customHeight="1">
      <c r="C66" s="1115"/>
      <c r="G66" s="1156"/>
      <c r="L66" s="1171" t="str">
        <f>'Points System'!H712</f>
        <v>N/A</v>
      </c>
      <c r="M66" s="2159" t="s">
        <v>1542</v>
      </c>
      <c r="N66" s="2160"/>
    </row>
    <row r="67" spans="2:14" ht="15" customHeight="1">
      <c r="E67" s="1124" t="s">
        <v>2309</v>
      </c>
      <c r="G67" s="1168">
        <f>COUNTIFS(L62:L69,"(i)")</f>
        <v>3</v>
      </c>
      <c r="L67" s="1170" t="str">
        <f>'Points System'!H724</f>
        <v>N/A</v>
      </c>
      <c r="M67" s="2159" t="s">
        <v>2264</v>
      </c>
      <c r="N67" s="2160"/>
    </row>
    <row r="68" spans="2:14" ht="15" customHeight="1">
      <c r="E68" s="1124" t="s">
        <v>2247</v>
      </c>
      <c r="F68" s="1155" t="s">
        <v>2304</v>
      </c>
      <c r="G68" s="1166">
        <v>4000</v>
      </c>
      <c r="L68" s="1170" t="str">
        <f>'Points System'!H740</f>
        <v>N/A</v>
      </c>
      <c r="M68" s="2159" t="s">
        <v>2265</v>
      </c>
      <c r="N68" s="2160"/>
    </row>
    <row r="69" spans="2:14" ht="15" customHeight="1" thickBot="1">
      <c r="E69" s="1160" t="s">
        <v>2267</v>
      </c>
      <c r="F69" s="1081"/>
      <c r="G69" s="1165">
        <f>G64*G67*G68</f>
        <v>928800.00000000012</v>
      </c>
      <c r="L69" s="1172" t="str">
        <f>'Points System'!H752</f>
        <v>(i)</v>
      </c>
      <c r="M69" s="2165" t="s">
        <v>1545</v>
      </c>
      <c r="N69" s="2166"/>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77.400000000000006</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2167200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7" t="s">
        <v>2274</v>
      </c>
      <c r="M87" s="2168"/>
      <c r="N87" s="1173">
        <v>30000</v>
      </c>
    </row>
    <row r="88" spans="2:14" ht="15" customHeight="1">
      <c r="C88" s="1115" t="s">
        <v>2291</v>
      </c>
      <c r="G88" s="1119" t="str">
        <f>IF(Application!D211="Large Family","Yes","No")</f>
        <v>No</v>
      </c>
      <c r="L88" s="2161" t="s">
        <v>2238</v>
      </c>
      <c r="M88" s="2162"/>
      <c r="N88" s="1174">
        <v>20000</v>
      </c>
    </row>
    <row r="89" spans="2:14" ht="15" customHeight="1" thickBot="1">
      <c r="C89" s="1115" t="s">
        <v>2272</v>
      </c>
      <c r="G89" s="1078" t="s">
        <v>553</v>
      </c>
      <c r="L89" s="2163" t="s">
        <v>2275</v>
      </c>
      <c r="M89" s="2164"/>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77.400000000000006</v>
      </c>
    </row>
    <row r="96" spans="2:14" ht="15" customHeight="1">
      <c r="D96" s="1081"/>
      <c r="E96" s="1160" t="s">
        <v>2246</v>
      </c>
      <c r="F96" s="1081"/>
      <c r="G96" s="1165">
        <f>G95*G94*G92</f>
        <v>1548000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77.400000000000006</v>
      </c>
    </row>
    <row r="105" spans="2:9" ht="15" customHeight="1">
      <c r="E105" s="1124" t="s">
        <v>2247</v>
      </c>
      <c r="F105" s="1155" t="s">
        <v>2304</v>
      </c>
      <c r="G105" s="1085">
        <v>20000</v>
      </c>
    </row>
    <row r="106" spans="2:9" ht="15" customHeight="1">
      <c r="E106" s="1160" t="s">
        <v>2276</v>
      </c>
      <c r="F106" s="1081"/>
      <c r="G106" s="1165">
        <f>G102*G105*G104</f>
        <v>1548000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Orange</v>
      </c>
    </row>
    <row r="111" spans="2:9" ht="15" customHeight="1">
      <c r="E111" s="1124"/>
      <c r="G111" s="1116"/>
    </row>
    <row r="112" spans="2:9" ht="15" customHeight="1">
      <c r="E112" s="1124" t="str">
        <f>"2-Bedroom "&amp;G110&amp;" County Basis Limit"</f>
        <v>2-Bedroom Orange County Basis Limit</v>
      </c>
      <c r="G112" s="1116">
        <f>Application!R987</f>
        <v>552000</v>
      </c>
    </row>
    <row r="113" spans="4:9" ht="15" customHeight="1">
      <c r="E113" s="1124" t="s">
        <v>2312</v>
      </c>
      <c r="G113" s="1116">
        <f>MEDIAN((Application!BR806:BR863))</f>
        <v>489600</v>
      </c>
    </row>
    <row r="114" spans="4:9" ht="15" customHeight="1">
      <c r="D114" s="1081"/>
      <c r="E114" s="1160" t="s">
        <v>2314</v>
      </c>
      <c r="F114" s="1176"/>
      <c r="G114" s="1177">
        <f>((G112-G113)/G113)*0.25</f>
        <v>3.1862745098039214E-2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2024-04-11T19:21:30Z</cp:lastPrinted>
  <dcterms:created xsi:type="dcterms:W3CDTF">2007-12-27T18:26:28Z</dcterms:created>
  <dcterms:modified xsi:type="dcterms:W3CDTF">2024-04-23T18:28:20Z</dcterms:modified>
</cp:coreProperties>
</file>